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chmanadnan/Downloads/On Going/Dr. Masyita/"/>
    </mc:Choice>
  </mc:AlternateContent>
  <xr:revisionPtr revIDLastSave="0" documentId="13_ncr:1_{5033E5AC-2794-7846-A561-485AD8250457}" xr6:coauthVersionLast="47" xr6:coauthVersionMax="47" xr10:uidLastSave="{00000000-0000-0000-0000-000000000000}"/>
  <bookViews>
    <workbookView xWindow="0" yWindow="500" windowWidth="28800" windowHeight="17500" firstSheet="1" activeTab="1" xr2:uid="{CB4E6081-EC61-4CC3-B03E-AA78CEBBDC1C}"/>
  </bookViews>
  <sheets>
    <sheet name="Rekap RAB" sheetId="2" r:id="rId1"/>
    <sheet name="RAB" sheetId="1" r:id="rId2"/>
    <sheet name="Time Schedule" sheetId="21" r:id="rId3"/>
    <sheet name="Daftar Harga" sheetId="3" r:id="rId4"/>
    <sheet name="Backup Fondasi" sheetId="9" r:id="rId5"/>
    <sheet name="Backup Sloof" sheetId="10" r:id="rId6"/>
    <sheet name="Backup Kolom" sheetId="11" r:id="rId7"/>
    <sheet name="Backup Balok" sheetId="12" r:id="rId8"/>
    <sheet name="Back Up Vol Plat Lt." sheetId="13" r:id="rId9"/>
    <sheet name="Backup Pintu" sheetId="14" r:id="rId10"/>
    <sheet name="PONDASI" sheetId="15" r:id="rId11"/>
    <sheet name="Dinding" sheetId="16" r:id="rId12"/>
    <sheet name="Kurva S" sheetId="20" r:id="rId13"/>
    <sheet name="KOLOM" sheetId="22" r:id="rId14"/>
    <sheet name="BALOK" sheetId="2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" localSheetId="8">#REF!</definedName>
    <definedName name="_" localSheetId="7">#REF!</definedName>
    <definedName name="_" localSheetId="4">#REF!</definedName>
    <definedName name="_" localSheetId="6">#REF!</definedName>
    <definedName name="_" localSheetId="9">#REF!</definedName>
    <definedName name="_" localSheetId="5">#REF!</definedName>
    <definedName name="_" localSheetId="14">#REF!</definedName>
    <definedName name="_" localSheetId="11">#REF!</definedName>
    <definedName name="_" localSheetId="13">#REF!</definedName>
    <definedName name="_">#REF!</definedName>
    <definedName name="______________________gk2" localSheetId="8" hidden="1">#REF!</definedName>
    <definedName name="______________________gk2" localSheetId="7" hidden="1">#REF!</definedName>
    <definedName name="______________________gk2" localSheetId="4" hidden="1">#REF!</definedName>
    <definedName name="______________________gk2" localSheetId="6" hidden="1">#REF!</definedName>
    <definedName name="______________________gk2" localSheetId="9" hidden="1">#REF!</definedName>
    <definedName name="______________________gk2" localSheetId="5" hidden="1">#REF!</definedName>
    <definedName name="______________________gk2" localSheetId="14" hidden="1">#REF!</definedName>
    <definedName name="______________________gk2" localSheetId="13" hidden="1">#REF!</definedName>
    <definedName name="______________________gk2" hidden="1">#REF!</definedName>
    <definedName name="_____________________gk2" localSheetId="8" hidden="1">#REF!</definedName>
    <definedName name="_____________________gk2" localSheetId="7" hidden="1">#REF!</definedName>
    <definedName name="_____________________gk2" localSheetId="4" hidden="1">#REF!</definedName>
    <definedName name="_____________________gk2" localSheetId="6" hidden="1">#REF!</definedName>
    <definedName name="_____________________gk2" localSheetId="9" hidden="1">#REF!</definedName>
    <definedName name="_____________________gk2" localSheetId="5" hidden="1">#REF!</definedName>
    <definedName name="_____________________gk2" localSheetId="14" hidden="1">#REF!</definedName>
    <definedName name="_____________________gk2" localSheetId="13" hidden="1">#REF!</definedName>
    <definedName name="_____________________gk2" hidden="1">#REF!</definedName>
    <definedName name="____________________gk2" hidden="1">#REF!</definedName>
    <definedName name="___________________gk2" hidden="1">#REF!</definedName>
    <definedName name="__________________gk2" hidden="1">#REF!</definedName>
    <definedName name="_________________gk2" hidden="1">#REF!</definedName>
    <definedName name="________________gk2" hidden="1">#REF!</definedName>
    <definedName name="_______________gk2" hidden="1">#REF!</definedName>
    <definedName name="______________gk2" hidden="1">#REF!</definedName>
    <definedName name="______________HAL4">#N/A</definedName>
    <definedName name="_____________gk2" localSheetId="8" hidden="1">#REF!</definedName>
    <definedName name="_____________gk2" localSheetId="7" hidden="1">#REF!</definedName>
    <definedName name="_____________gk2" localSheetId="4" hidden="1">#REF!</definedName>
    <definedName name="_____________gk2" localSheetId="6" hidden="1">#REF!</definedName>
    <definedName name="_____________gk2" localSheetId="9" hidden="1">#REF!</definedName>
    <definedName name="_____________gk2" localSheetId="5" hidden="1">#REF!</definedName>
    <definedName name="_____________gk2" localSheetId="14" hidden="1">#REF!</definedName>
    <definedName name="_____________gk2" localSheetId="3" hidden="1">#REF!</definedName>
    <definedName name="_____________gk2" localSheetId="11" hidden="1">#REF!</definedName>
    <definedName name="_____________gk2" localSheetId="13" hidden="1">#REF!</definedName>
    <definedName name="_____________gk2" localSheetId="10" hidden="1">#REF!</definedName>
    <definedName name="_____________gk2" localSheetId="0" hidden="1">#REF!</definedName>
    <definedName name="_____________gk2" localSheetId="2" hidden="1">#REF!</definedName>
    <definedName name="_____________gk2" hidden="1">#REF!</definedName>
    <definedName name="_____________HAL4">NA()</definedName>
    <definedName name="____________gk2" localSheetId="8" hidden="1">#REF!</definedName>
    <definedName name="____________gk2" localSheetId="7" hidden="1">#REF!</definedName>
    <definedName name="____________gk2" localSheetId="4" hidden="1">#REF!</definedName>
    <definedName name="____________gk2" localSheetId="6" hidden="1">#REF!</definedName>
    <definedName name="____________gk2" localSheetId="9" hidden="1">#REF!</definedName>
    <definedName name="____________gk2" localSheetId="5" hidden="1">#REF!</definedName>
    <definedName name="____________gk2" localSheetId="14" hidden="1">#REF!</definedName>
    <definedName name="____________gk2" localSheetId="3" hidden="1">#REF!</definedName>
    <definedName name="____________gk2" localSheetId="11" hidden="1">#REF!</definedName>
    <definedName name="____________gk2" localSheetId="13" hidden="1">#REF!</definedName>
    <definedName name="____________gk2" localSheetId="10" hidden="1">#REF!</definedName>
    <definedName name="____________gk2" localSheetId="0" hidden="1">#REF!</definedName>
    <definedName name="____________gk2" localSheetId="2" hidden="1">#REF!</definedName>
    <definedName name="____________gk2" hidden="1">#REF!</definedName>
    <definedName name="____________HAL4">#N/A</definedName>
    <definedName name="___________gk2" localSheetId="8" hidden="1">#REF!</definedName>
    <definedName name="___________gk2" localSheetId="7" hidden="1">#REF!</definedName>
    <definedName name="___________gk2" localSheetId="4" hidden="1">#REF!</definedName>
    <definedName name="___________gk2" localSheetId="6" hidden="1">#REF!</definedName>
    <definedName name="___________gk2" localSheetId="9" hidden="1">#REF!</definedName>
    <definedName name="___________gk2" localSheetId="5" hidden="1">#REF!</definedName>
    <definedName name="___________gk2" localSheetId="14" hidden="1">#REF!</definedName>
    <definedName name="___________gk2" localSheetId="3" hidden="1">#REF!</definedName>
    <definedName name="___________gk2" localSheetId="11" hidden="1">#REF!</definedName>
    <definedName name="___________gk2" localSheetId="13" hidden="1">#REF!</definedName>
    <definedName name="___________gk2" localSheetId="10" hidden="1">#REF!</definedName>
    <definedName name="___________gk2" localSheetId="0" hidden="1">#REF!</definedName>
    <definedName name="___________gk2" localSheetId="2" hidden="1">#REF!</definedName>
    <definedName name="___________gk2" hidden="1">#REF!</definedName>
    <definedName name="___________HAL4">#N/A</definedName>
    <definedName name="__________DIV11" localSheetId="8">#REF!</definedName>
    <definedName name="__________DIV11" localSheetId="7">#REF!</definedName>
    <definedName name="__________DIV11" localSheetId="4">#REF!</definedName>
    <definedName name="__________DIV11" localSheetId="6">#REF!</definedName>
    <definedName name="__________DIV11" localSheetId="9">#REF!</definedName>
    <definedName name="__________DIV11" localSheetId="5">#REF!</definedName>
    <definedName name="__________DIV11" localSheetId="14">#REF!</definedName>
    <definedName name="__________DIV11" localSheetId="3">#REF!</definedName>
    <definedName name="__________DIV11" localSheetId="11">#REF!</definedName>
    <definedName name="__________DIV11" localSheetId="13">#REF!</definedName>
    <definedName name="__________DIV11" localSheetId="10">#REF!</definedName>
    <definedName name="__________DIV11" localSheetId="0">#REF!</definedName>
    <definedName name="__________DIV11" localSheetId="2">#REF!</definedName>
    <definedName name="__________DIV11">#REF!</definedName>
    <definedName name="__________gk2" localSheetId="8" hidden="1">#REF!</definedName>
    <definedName name="__________gk2" localSheetId="14" hidden="1">#REF!</definedName>
    <definedName name="__________gk2" localSheetId="11" hidden="1">#REF!</definedName>
    <definedName name="__________gk2" localSheetId="13" hidden="1">#REF!</definedName>
    <definedName name="__________gk2" localSheetId="10" hidden="1">#REF!</definedName>
    <definedName name="__________gk2" localSheetId="0" hidden="1">#REF!</definedName>
    <definedName name="__________gk2" localSheetId="2" hidden="1">#REF!</definedName>
    <definedName name="__________gk2" hidden="1">#REF!</definedName>
    <definedName name="__________HAL4">#N/A</definedName>
    <definedName name="_________gk2" localSheetId="8" hidden="1">#REF!</definedName>
    <definedName name="_________gk2" localSheetId="7" hidden="1">#REF!</definedName>
    <definedName name="_________gk2" localSheetId="4" hidden="1">#REF!</definedName>
    <definedName name="_________gk2" localSheetId="6" hidden="1">#REF!</definedName>
    <definedName name="_________gk2" localSheetId="9" hidden="1">#REF!</definedName>
    <definedName name="_________gk2" localSheetId="5" hidden="1">#REF!</definedName>
    <definedName name="_________gk2" localSheetId="14" hidden="1">#REF!</definedName>
    <definedName name="_________gk2" localSheetId="3" hidden="1">#REF!</definedName>
    <definedName name="_________gk2" localSheetId="11" hidden="1">#REF!</definedName>
    <definedName name="_________gk2" localSheetId="13" hidden="1">#REF!</definedName>
    <definedName name="_________gk2" localSheetId="10" hidden="1">#REF!</definedName>
    <definedName name="_________gk2" localSheetId="0" hidden="1">#REF!</definedName>
    <definedName name="_________gk2" localSheetId="2" hidden="1">#REF!</definedName>
    <definedName name="_________gk2" hidden="1">#REF!</definedName>
    <definedName name="_________HAL4">#N/A</definedName>
    <definedName name="________EEE02" localSheetId="8">#REF!</definedName>
    <definedName name="________EEE02" localSheetId="7">#REF!</definedName>
    <definedName name="________EEE02" localSheetId="4">#REF!</definedName>
    <definedName name="________EEE02" localSheetId="6">#REF!</definedName>
    <definedName name="________EEE02" localSheetId="9">#REF!</definedName>
    <definedName name="________EEE02" localSheetId="5">#REF!</definedName>
    <definedName name="________EEE02" localSheetId="14">#REF!</definedName>
    <definedName name="________EEE02" localSheetId="3">#REF!</definedName>
    <definedName name="________EEE02" localSheetId="11">#REF!</definedName>
    <definedName name="________EEE02" localSheetId="13">#REF!</definedName>
    <definedName name="________EEE02" localSheetId="10">#REF!</definedName>
    <definedName name="________EEE02" localSheetId="0">#REF!</definedName>
    <definedName name="________EEE02" localSheetId="2">#REF!</definedName>
    <definedName name="________EEE02">#REF!</definedName>
    <definedName name="________EEE05" localSheetId="8">#REF!</definedName>
    <definedName name="________EEE05" localSheetId="14">#REF!</definedName>
    <definedName name="________EEE05" localSheetId="11">#REF!</definedName>
    <definedName name="________EEE05" localSheetId="13">#REF!</definedName>
    <definedName name="________EEE05" localSheetId="10">#REF!</definedName>
    <definedName name="________EEE05" localSheetId="0">#REF!</definedName>
    <definedName name="________EEE05" localSheetId="2">#REF!</definedName>
    <definedName name="________EEE05">#REF!</definedName>
    <definedName name="________EEE06" localSheetId="8">#REF!</definedName>
    <definedName name="________EEE06" localSheetId="14">#REF!</definedName>
    <definedName name="________EEE06" localSheetId="11">#REF!</definedName>
    <definedName name="________EEE06" localSheetId="13">#REF!</definedName>
    <definedName name="________EEE06" localSheetId="10">#REF!</definedName>
    <definedName name="________EEE06" localSheetId="0">#REF!</definedName>
    <definedName name="________EEE06" localSheetId="2">#REF!</definedName>
    <definedName name="________EEE06">#REF!</definedName>
    <definedName name="________EEE07">#REF!</definedName>
    <definedName name="________EEE08">#REF!</definedName>
    <definedName name="________EEE09">#REF!</definedName>
    <definedName name="________EEE10">#REF!</definedName>
    <definedName name="________EEE11">#REF!</definedName>
    <definedName name="________EEE13">#REF!</definedName>
    <definedName name="________EEE15">#REF!</definedName>
    <definedName name="________EEE16">#REF!</definedName>
    <definedName name="________EEE17">#REF!</definedName>
    <definedName name="________EEE23">#REF!</definedName>
    <definedName name="________EEE27">#REF!</definedName>
    <definedName name="________EEE29">#REF!</definedName>
    <definedName name="________EEE31">#REF!</definedName>
    <definedName name="________gk2" hidden="1">#REF!</definedName>
    <definedName name="________hal1">#REF!</definedName>
    <definedName name="________hal2">#REF!</definedName>
    <definedName name="________HAL4">#N/A</definedName>
    <definedName name="_______\0">#REF!</definedName>
    <definedName name="_______\J">#REF!</definedName>
    <definedName name="_______bsc100" localSheetId="8">#REF!</definedName>
    <definedName name="_______bsc100" localSheetId="14">#REF!</definedName>
    <definedName name="_______bsc100" localSheetId="3">#REF!</definedName>
    <definedName name="_______bsc100" localSheetId="11">#REF!</definedName>
    <definedName name="_______bsc100" localSheetId="13">#REF!</definedName>
    <definedName name="_______bsc100" localSheetId="10">#REF!</definedName>
    <definedName name="_______bsc100" localSheetId="0">#REF!</definedName>
    <definedName name="_______bsc100" localSheetId="2">#REF!</definedName>
    <definedName name="_______bsc100">#REF!</definedName>
    <definedName name="_______EEE01" localSheetId="8">#REF!</definedName>
    <definedName name="_______EEE01" localSheetId="14">#REF!</definedName>
    <definedName name="_______EEE01" localSheetId="11">#REF!</definedName>
    <definedName name="_______EEE01" localSheetId="13">#REF!</definedName>
    <definedName name="_______EEE01" localSheetId="10">#REF!</definedName>
    <definedName name="_______EEE01" localSheetId="0">#REF!</definedName>
    <definedName name="_______EEE01" localSheetId="2">#REF!</definedName>
    <definedName name="_______EEE01">#REF!</definedName>
    <definedName name="_______EEE02" localSheetId="8">#REF!</definedName>
    <definedName name="_______EEE02" localSheetId="14">#REF!</definedName>
    <definedName name="_______EEE02" localSheetId="11">#REF!</definedName>
    <definedName name="_______EEE02" localSheetId="13">#REF!</definedName>
    <definedName name="_______EEE02" localSheetId="10">#REF!</definedName>
    <definedName name="_______EEE02" localSheetId="0">#REF!</definedName>
    <definedName name="_______EEE02" localSheetId="2">#REF!</definedName>
    <definedName name="_______EEE02">#REF!</definedName>
    <definedName name="_______EEE03">#REF!</definedName>
    <definedName name="_______EEE04">#REF!</definedName>
    <definedName name="_______EEE05">#REF!</definedName>
    <definedName name="_______EEE06">#REF!</definedName>
    <definedName name="_______EEE07">#REF!</definedName>
    <definedName name="_______EEE08">#REF!</definedName>
    <definedName name="_______EEE09">#REF!</definedName>
    <definedName name="_______EEE10">#REF!</definedName>
    <definedName name="_______EEE11">#REF!</definedName>
    <definedName name="_______EEE12">#REF!</definedName>
    <definedName name="_______EEE13">#REF!</definedName>
    <definedName name="_______EEE14">#REF!</definedName>
    <definedName name="_______EEE15">#REF!</definedName>
    <definedName name="_______EEE16">#REF!</definedName>
    <definedName name="_______EEE17">#REF!</definedName>
    <definedName name="_______EEE18">#REF!</definedName>
    <definedName name="_______EEE19">#REF!</definedName>
    <definedName name="_______EEE20">#REF!</definedName>
    <definedName name="_______EEE21">#REF!</definedName>
    <definedName name="_______EEE22">#REF!</definedName>
    <definedName name="_______EEE23">#REF!</definedName>
    <definedName name="_______EEE24">#REF!</definedName>
    <definedName name="_______EEE25">#REF!</definedName>
    <definedName name="_______EEE26">#REF!</definedName>
    <definedName name="_______EEE27">#REF!</definedName>
    <definedName name="_______EEE28">#REF!</definedName>
    <definedName name="_______EEE29">#REF!</definedName>
    <definedName name="_______EEE30">#REF!</definedName>
    <definedName name="_______EEE31">#REF!</definedName>
    <definedName name="_______EEE32">#REF!</definedName>
    <definedName name="_______EEE33">#REF!</definedName>
    <definedName name="_______gk2" hidden="1">#REF!</definedName>
    <definedName name="_______hal1">#REF!</definedName>
    <definedName name="_______hal2">#REF!</definedName>
    <definedName name="_______HAL4">#N/A</definedName>
    <definedName name="_______jum1" localSheetId="8">#REF!</definedName>
    <definedName name="_______jum1" localSheetId="7">#REF!</definedName>
    <definedName name="_______jum1" localSheetId="4">#REF!</definedName>
    <definedName name="_______jum1" localSheetId="6">#REF!</definedName>
    <definedName name="_______jum1" localSheetId="9">#REF!</definedName>
    <definedName name="_______jum1" localSheetId="5">#REF!</definedName>
    <definedName name="_______jum1" localSheetId="14">#REF!</definedName>
    <definedName name="_______jum1" localSheetId="3">#REF!</definedName>
    <definedName name="_______jum1" localSheetId="11">#REF!</definedName>
    <definedName name="_______jum1" localSheetId="13">#REF!</definedName>
    <definedName name="_______jum1" localSheetId="10">#REF!</definedName>
    <definedName name="_______jum1" localSheetId="0">#REF!</definedName>
    <definedName name="_______jum1" localSheetId="2">#REF!</definedName>
    <definedName name="_______jum1">#REF!</definedName>
    <definedName name="_______jum10" localSheetId="8">#REF!</definedName>
    <definedName name="_______jum10" localSheetId="14">#REF!</definedName>
    <definedName name="_______jum10" localSheetId="11">#REF!</definedName>
    <definedName name="_______jum10" localSheetId="13">#REF!</definedName>
    <definedName name="_______jum10" localSheetId="10">#REF!</definedName>
    <definedName name="_______jum10" localSheetId="0">#REF!</definedName>
    <definedName name="_______jum10" localSheetId="2">#REF!</definedName>
    <definedName name="_______jum10">#REF!</definedName>
    <definedName name="_______jum5" localSheetId="8">#REF!</definedName>
    <definedName name="_______jum5" localSheetId="14">#REF!</definedName>
    <definedName name="_______jum5" localSheetId="11">#REF!</definedName>
    <definedName name="_______jum5" localSheetId="13">#REF!</definedName>
    <definedName name="_______jum5" localSheetId="10">#REF!</definedName>
    <definedName name="_______jum5" localSheetId="0">#REF!</definedName>
    <definedName name="_______jum5" localSheetId="2">#REF!</definedName>
    <definedName name="_______jum5">#REF!</definedName>
    <definedName name="_______jum6">#REF!</definedName>
    <definedName name="_______jum8">#REF!</definedName>
    <definedName name="_______jum9">#REF!</definedName>
    <definedName name="_______ker1020">#REF!</definedName>
    <definedName name="_______pav8">#REF!</definedName>
    <definedName name="_______pvc1">#REF!</definedName>
    <definedName name="_______pvc12">#REF!</definedName>
    <definedName name="_______pvc3">#REF!</definedName>
    <definedName name="_______pvc34">#REF!</definedName>
    <definedName name="______\0" localSheetId="0">#REF!</definedName>
    <definedName name="______\0" localSheetId="2">#REF!</definedName>
    <definedName name="______\J" localSheetId="0">#REF!</definedName>
    <definedName name="______\J" localSheetId="2">#REF!</definedName>
    <definedName name="______ahu100">#REF!</definedName>
    <definedName name="______ahu150">#REF!</definedName>
    <definedName name="______anl2">#REF!</definedName>
    <definedName name="______ddn400">#REF!</definedName>
    <definedName name="______ddn600">#REF!</definedName>
    <definedName name="______EEE01">#REF!</definedName>
    <definedName name="______EEE02">#REF!</definedName>
    <definedName name="______EEE03">#REF!</definedName>
    <definedName name="______EEE04">#REF!</definedName>
    <definedName name="______EEE05">#REF!</definedName>
    <definedName name="______EEE06">#REF!</definedName>
    <definedName name="______EEE07">#REF!</definedName>
    <definedName name="______EEE08">#REF!</definedName>
    <definedName name="______EEE09">#REF!</definedName>
    <definedName name="______EEE10">#REF!</definedName>
    <definedName name="______EEE11">#REF!</definedName>
    <definedName name="______EEE12">#REF!</definedName>
    <definedName name="______EEE13">#REF!</definedName>
    <definedName name="______EEE14">#REF!</definedName>
    <definedName name="______EEE15">#REF!</definedName>
    <definedName name="______EEE16">#REF!</definedName>
    <definedName name="______EEE17">#REF!</definedName>
    <definedName name="______EEE18">#REF!</definedName>
    <definedName name="______EEE19">#REF!</definedName>
    <definedName name="______EEE20">#REF!</definedName>
    <definedName name="______EEE21">#REF!</definedName>
    <definedName name="______EEE22">#REF!</definedName>
    <definedName name="______EEE23">#REF!</definedName>
    <definedName name="______EEE24">#REF!</definedName>
    <definedName name="______EEE25">#REF!</definedName>
    <definedName name="______EEE26">#REF!</definedName>
    <definedName name="______EEE27">#REF!</definedName>
    <definedName name="______EEE28">#REF!</definedName>
    <definedName name="______EEE29">#REF!</definedName>
    <definedName name="______EEE30">#REF!</definedName>
    <definedName name="______EEE31">#REF!</definedName>
    <definedName name="______EEE32">#REF!</definedName>
    <definedName name="______EEE33">#REF!</definedName>
    <definedName name="______gk2" hidden="1">#REF!</definedName>
    <definedName name="______grc1">#REF!</definedName>
    <definedName name="______HAL1">#REF!</definedName>
    <definedName name="______HAL2">#REF!</definedName>
    <definedName name="______hal3">#REF!</definedName>
    <definedName name="______hal4">#REF!</definedName>
    <definedName name="______HAL5">#REF!</definedName>
    <definedName name="______HAL6">#REF!</definedName>
    <definedName name="______HAL7">#REF!</definedName>
    <definedName name="______kb1">#REF!</definedName>
    <definedName name="______kp1">#REF!</definedName>
    <definedName name="______MAC12">#REF!</definedName>
    <definedName name="______MAC46">#REF!</definedName>
    <definedName name="______mhr1">#REF!</definedName>
    <definedName name="______mhr2">#REF!</definedName>
    <definedName name="______mhr3">#REF!</definedName>
    <definedName name="______mhr4">#REF!</definedName>
    <definedName name="______MU1">#REF!</definedName>
    <definedName name="______MU2">#REF!</definedName>
    <definedName name="______MU3">#REF!</definedName>
    <definedName name="______MU4">#REF!</definedName>
    <definedName name="______MU5">#REF!</definedName>
    <definedName name="______NCL100">#REF!</definedName>
    <definedName name="______NCL200">#REF!</definedName>
    <definedName name="______NCL250">#REF!</definedName>
    <definedName name="______ngl3">#REF!</definedName>
    <definedName name="______ngl4">#REF!</definedName>
    <definedName name="______nin190">#REF!</definedName>
    <definedName name="______npv1">#REF!</definedName>
    <definedName name="______npv2">#REF!</definedName>
    <definedName name="______pah150">#REF!</definedName>
    <definedName name="______ph100">#REF!</definedName>
    <definedName name="______ph150">#REF!</definedName>
    <definedName name="______phf100">#REF!</definedName>
    <definedName name="______phf150">#REF!</definedName>
    <definedName name="______pv100">#REF!</definedName>
    <definedName name="______pv50">#REF!</definedName>
    <definedName name="______pv80">#REF!</definedName>
    <definedName name="______pvf100">#REF!</definedName>
    <definedName name="______pvf80">#REF!</definedName>
    <definedName name="______qty1">#REF!</definedName>
    <definedName name="______qty2">#REF!</definedName>
    <definedName name="______qty3">#REF!</definedName>
    <definedName name="______qty4">#REF!</definedName>
    <definedName name="______rab1">#REF!</definedName>
    <definedName name="______rab2">#REF!</definedName>
    <definedName name="______rkl1000">#REF!</definedName>
    <definedName name="______rkl200">#REF!</definedName>
    <definedName name="______rkl300">#REF!</definedName>
    <definedName name="______rkl400">#REF!</definedName>
    <definedName name="______rkl500">#REF!</definedName>
    <definedName name="______rkl600">#REF!</definedName>
    <definedName name="______rkl700">#REF!</definedName>
    <definedName name="______rkl800">#REF!</definedName>
    <definedName name="______sc1">#REF!</definedName>
    <definedName name="______SC2">#REF!</definedName>
    <definedName name="______sc3">#REF!</definedName>
    <definedName name="______SN3">#REF!</definedName>
    <definedName name="______std4">#REF!</definedName>
    <definedName name="______TL1">#REF!</definedName>
    <definedName name="______TL2">#REF!</definedName>
    <definedName name="______TL3">#REF!</definedName>
    <definedName name="______TLA120">#REF!</definedName>
    <definedName name="______TLA35">#REF!</definedName>
    <definedName name="______TLA50">#REF!</definedName>
    <definedName name="______TLA70">#REF!</definedName>
    <definedName name="______TLA95">#REF!</definedName>
    <definedName name="______tlc20">#REF!</definedName>
    <definedName name="______VL100">#REF!</definedName>
    <definedName name="______VL200">#REF!</definedName>
    <definedName name="______VL250">#REF!</definedName>
    <definedName name="______vnt100">#REF!</definedName>
    <definedName name="______vnt50">#REF!</definedName>
    <definedName name="______vnt80">#REF!</definedName>
    <definedName name="______x2">#REF!</definedName>
    <definedName name="_____\aa">#REF!</definedName>
    <definedName name="_____\CABANG">#REF!</definedName>
    <definedName name="_____\K">#REF!</definedName>
    <definedName name="_____\L">#REF!</definedName>
    <definedName name="_____A1">#REF!</definedName>
    <definedName name="_____A2">#REF!</definedName>
    <definedName name="_____A3">#REF!</definedName>
    <definedName name="_____A5">#REF!</definedName>
    <definedName name="_____AAD3" localSheetId="8">'Back Up Vol Plat Lt.'!HAJIME:OWARI</definedName>
    <definedName name="_____AAD3" localSheetId="7">'Backup Balok'!HAJIME:OWARI</definedName>
    <definedName name="_____AAD3" localSheetId="4">'Backup Fondasi'!HAJIME:OWARI</definedName>
    <definedName name="_____AAD3" localSheetId="6">'Backup Kolom'!HAJIME:OWARI</definedName>
    <definedName name="_____AAD3" localSheetId="9">'Backup Pintu'!HAJIME:OWARI</definedName>
    <definedName name="_____AAD3" localSheetId="5">'Backup Sloof'!HAJIME:OWARI</definedName>
    <definedName name="_____AAD3" localSheetId="14">BALOK!HAJIME:OWARI</definedName>
    <definedName name="_____AAD3" localSheetId="3">'Daftar Harga'!HAJIME:OWARI</definedName>
    <definedName name="_____AAD3" localSheetId="11">Dinding!HAJIME:OWARI</definedName>
    <definedName name="_____AAD3" localSheetId="13">KOLOM!HAJIME:OWARI</definedName>
    <definedName name="_____AAD3" localSheetId="12">HAJIME:OWARI</definedName>
    <definedName name="_____AAD3" localSheetId="10">PONDASI!HAJIME:OWARI</definedName>
    <definedName name="_____AAD3" localSheetId="0">'Rekap RAB'!HAJIME:OWARI</definedName>
    <definedName name="_____AAD3" localSheetId="2">'Time Schedule'!HAJIME:[0]!OWARI</definedName>
    <definedName name="_____AAD3">HAJIME:OWARI</definedName>
    <definedName name="_____abs100" localSheetId="8">#REF!</definedName>
    <definedName name="_____abs100" localSheetId="7">#REF!</definedName>
    <definedName name="_____abs100" localSheetId="4">#REF!</definedName>
    <definedName name="_____abs100" localSheetId="6">#REF!</definedName>
    <definedName name="_____abs100" localSheetId="9">#REF!</definedName>
    <definedName name="_____abs100" localSheetId="5">#REF!</definedName>
    <definedName name="_____abs100" localSheetId="14">#REF!</definedName>
    <definedName name="_____abs100" localSheetId="3">#REF!</definedName>
    <definedName name="_____abs100" localSheetId="11">#REF!</definedName>
    <definedName name="_____abs100" localSheetId="13">#REF!</definedName>
    <definedName name="_____abs100" localSheetId="10">#REF!</definedName>
    <definedName name="_____abs100" localSheetId="0">#REF!</definedName>
    <definedName name="_____abs100" localSheetId="2">#REF!</definedName>
    <definedName name="_____abs100">#REF!</definedName>
    <definedName name="_____ADD1" localSheetId="8">STOP2:STOP2E</definedName>
    <definedName name="_____ADD1" localSheetId="7">STOP2:STOP2E</definedName>
    <definedName name="_____ADD1" localSheetId="4">STOP2:STOP2E</definedName>
    <definedName name="_____ADD1" localSheetId="6">STOP2:STOP2E</definedName>
    <definedName name="_____ADD1" localSheetId="9">STOP2:STOP2E</definedName>
    <definedName name="_____ADD1" localSheetId="5">STOP2:STOP2E</definedName>
    <definedName name="_____ADD1" localSheetId="14">STOP2:STOP2E</definedName>
    <definedName name="_____ADD1" localSheetId="3">STOP2:STOP2E</definedName>
    <definedName name="_____ADD1" localSheetId="11">STOP2:STOP2E</definedName>
    <definedName name="_____ADD1" localSheetId="13">STOP2:STOP2E</definedName>
    <definedName name="_____ADD1" localSheetId="12">STOP2:STOP2E</definedName>
    <definedName name="_____ADD1" localSheetId="10">STOP2:STOP2E</definedName>
    <definedName name="_____ADD1" localSheetId="0">#N/A</definedName>
    <definedName name="_____ADD1" localSheetId="2">#N/A</definedName>
    <definedName name="_____ADD1">STOP2:STOP2E</definedName>
    <definedName name="_____ADD2" localSheetId="8">STOP:STOPE</definedName>
    <definedName name="_____ADD2" localSheetId="7">STOP:STOPE</definedName>
    <definedName name="_____ADD2" localSheetId="4">STOP:STOPE</definedName>
    <definedName name="_____ADD2" localSheetId="6">STOP:STOPE</definedName>
    <definedName name="_____ADD2" localSheetId="9">STOP:STOPE</definedName>
    <definedName name="_____ADD2" localSheetId="5">STOP:STOPE</definedName>
    <definedName name="_____ADD2" localSheetId="14">STOP:STOPE</definedName>
    <definedName name="_____ADD2" localSheetId="3">STOP:STOPE</definedName>
    <definedName name="_____ADD2" localSheetId="11">STOP:STOPE</definedName>
    <definedName name="_____ADD2" localSheetId="13">STOP:STOPE</definedName>
    <definedName name="_____ADD2" localSheetId="12">STOP:STOPE</definedName>
    <definedName name="_____ADD2" localSheetId="10">STOP:STOPE</definedName>
    <definedName name="_____ADD2" localSheetId="0">#N/A</definedName>
    <definedName name="_____ADD2" localSheetId="2">#N/A</definedName>
    <definedName name="_____ADD2">STOP:STOPE</definedName>
    <definedName name="_____ADD3" localSheetId="8">STOP:STOPE</definedName>
    <definedName name="_____ADD3" localSheetId="7">STOP:STOPE</definedName>
    <definedName name="_____ADD3" localSheetId="4">STOP:STOPE</definedName>
    <definedName name="_____ADD3" localSheetId="6">STOP:STOPE</definedName>
    <definedName name="_____ADD3" localSheetId="9">STOP:STOPE</definedName>
    <definedName name="_____ADD3" localSheetId="5">STOP:STOPE</definedName>
    <definedName name="_____ADD3" localSheetId="14">STOP:STOPE</definedName>
    <definedName name="_____ADD3" localSheetId="3">STOP:STOPE</definedName>
    <definedName name="_____ADD3" localSheetId="11">STOP:STOPE</definedName>
    <definedName name="_____ADD3" localSheetId="13">STOP:STOPE</definedName>
    <definedName name="_____ADD3" localSheetId="12">STOP:STOPE</definedName>
    <definedName name="_____ADD3" localSheetId="10">STOP:STOPE</definedName>
    <definedName name="_____ADD3" localSheetId="0">#N/A</definedName>
    <definedName name="_____ADD3" localSheetId="2">#N/A</definedName>
    <definedName name="_____ADD3">STOP:STOPE</definedName>
    <definedName name="_____ahu100" localSheetId="8">#REF!</definedName>
    <definedName name="_____ahu100" localSheetId="7">#REF!</definedName>
    <definedName name="_____ahu100" localSheetId="4">#REF!</definedName>
    <definedName name="_____ahu100" localSheetId="6">#REF!</definedName>
    <definedName name="_____ahu100" localSheetId="9">#REF!</definedName>
    <definedName name="_____ahu100" localSheetId="5">#REF!</definedName>
    <definedName name="_____ahu100" localSheetId="14">#REF!</definedName>
    <definedName name="_____ahu100" localSheetId="3">#REF!</definedName>
    <definedName name="_____ahu100" localSheetId="11">#REF!</definedName>
    <definedName name="_____ahu100" localSheetId="13">#REF!</definedName>
    <definedName name="_____ahu100" localSheetId="10">#REF!</definedName>
    <definedName name="_____ahu100" localSheetId="0">#REF!</definedName>
    <definedName name="_____ahu100" localSheetId="2">#REF!</definedName>
    <definedName name="_____ahu100">#REF!</definedName>
    <definedName name="_____ahu150" localSheetId="8">#REF!</definedName>
    <definedName name="_____ahu150" localSheetId="14">#REF!</definedName>
    <definedName name="_____ahu150" localSheetId="11">#REF!</definedName>
    <definedName name="_____ahu150" localSheetId="13">#REF!</definedName>
    <definedName name="_____ahu150" localSheetId="10">#REF!</definedName>
    <definedName name="_____ahu150" localSheetId="0">#REF!</definedName>
    <definedName name="_____ahu150" localSheetId="2">#REF!</definedName>
    <definedName name="_____ahu150">#REF!</definedName>
    <definedName name="_____ako100" localSheetId="8">#REF!</definedName>
    <definedName name="_____ako100" localSheetId="14">#REF!</definedName>
    <definedName name="_____ako100" localSheetId="11">#REF!</definedName>
    <definedName name="_____ako100" localSheetId="13">#REF!</definedName>
    <definedName name="_____ako100" localSheetId="10">#REF!</definedName>
    <definedName name="_____ako100" localSheetId="0">#REF!</definedName>
    <definedName name="_____ako100" localSheetId="2">#REF!</definedName>
    <definedName name="_____ako100">#REF!</definedName>
    <definedName name="_____ako150">#REF!</definedName>
    <definedName name="_____ako50">#REF!</definedName>
    <definedName name="_____ako80">#REF!</definedName>
    <definedName name="_____aku100">#REF!</definedName>
    <definedName name="_____aku150">#REF!</definedName>
    <definedName name="_____BOX2">#REF!</definedName>
    <definedName name="_____bsc100">#REF!</definedName>
    <definedName name="_____bvd1">#REF!</definedName>
    <definedName name="_____bvd2">#REF!</definedName>
    <definedName name="_____bvd3">#REF!</definedName>
    <definedName name="_____bvd34">#REF!</definedName>
    <definedName name="_____bvd4">#REF!</definedName>
    <definedName name="_____bvd5">#REF!</definedName>
    <definedName name="_____bvd8">#REF!</definedName>
    <definedName name="_____CAL1">#REF!</definedName>
    <definedName name="_____CAL10">#REF!</definedName>
    <definedName name="_____CAL11">#REF!</definedName>
    <definedName name="_____CAL12">#REF!</definedName>
    <definedName name="_____CAL13">#REF!</definedName>
    <definedName name="_____CAL14">#REF!</definedName>
    <definedName name="_____CAL15">#REF!</definedName>
    <definedName name="_____CAL16">#REF!</definedName>
    <definedName name="_____CAL17">#REF!</definedName>
    <definedName name="_____CAL18">#REF!</definedName>
    <definedName name="_____CAL19">#REF!</definedName>
    <definedName name="_____CAL2">#REF!</definedName>
    <definedName name="_____CAL20">#REF!</definedName>
    <definedName name="_____CAL21">#REF!</definedName>
    <definedName name="_____CAL3">#REF!</definedName>
    <definedName name="_____CAL4">#REF!</definedName>
    <definedName name="_____CAL5">#REF!</definedName>
    <definedName name="_____CAL6">#REF!</definedName>
    <definedName name="_____CAL7">#REF!</definedName>
    <definedName name="_____CAL8">#REF!</definedName>
    <definedName name="_____CAL9">#REF!</definedName>
    <definedName name="_____cas80">#REF!</definedName>
    <definedName name="_____cod4">#REF!</definedName>
    <definedName name="_____DAF10">#REF!</definedName>
    <definedName name="_____dia6">#REF!</definedName>
    <definedName name="_____EEE01">#REF!</definedName>
    <definedName name="_____EEE02">#REF!</definedName>
    <definedName name="_____EEE03">#REF!</definedName>
    <definedName name="_____EEE04">#REF!</definedName>
    <definedName name="_____EEE05">#REF!</definedName>
    <definedName name="_____EEE06">#REF!</definedName>
    <definedName name="_____EEE07">#REF!</definedName>
    <definedName name="_____EEE08">#REF!</definedName>
    <definedName name="_____EEE09">#REF!</definedName>
    <definedName name="_____EEE10">#REF!</definedName>
    <definedName name="_____EEE11">#REF!</definedName>
    <definedName name="_____EEE12">#REF!</definedName>
    <definedName name="_____EEE13">#REF!</definedName>
    <definedName name="_____EEE14">#REF!</definedName>
    <definedName name="_____EEE15">#REF!</definedName>
    <definedName name="_____EEE16">#REF!</definedName>
    <definedName name="_____EEE17">#REF!</definedName>
    <definedName name="_____EEE18">#REF!</definedName>
    <definedName name="_____EEE19">#REF!</definedName>
    <definedName name="_____EEE20">#REF!</definedName>
    <definedName name="_____EEE21">#REF!</definedName>
    <definedName name="_____EEE22">#REF!</definedName>
    <definedName name="_____EEE23">#REF!</definedName>
    <definedName name="_____EEE24">#REF!</definedName>
    <definedName name="_____EEE25">#REF!</definedName>
    <definedName name="_____EEE26">#REF!</definedName>
    <definedName name="_____EEE27">#REF!</definedName>
    <definedName name="_____EEE28">#REF!</definedName>
    <definedName name="_____EEE29">#REF!</definedName>
    <definedName name="_____EEE30">#REF!</definedName>
    <definedName name="_____EEE31">#REF!</definedName>
    <definedName name="_____EEE32">#REF!</definedName>
    <definedName name="_____EEE33">#REF!</definedName>
    <definedName name="_____frc234">#REF!</definedName>
    <definedName name="_____gk2" hidden="1">#REF!</definedName>
    <definedName name="_____grc1">#REF!</definedName>
    <definedName name="_____gvd1">#REF!</definedName>
    <definedName name="_____gvd10">#REF!</definedName>
    <definedName name="_____gvd2">#REF!</definedName>
    <definedName name="_____gvd3">#REF!</definedName>
    <definedName name="_____gvd4">#REF!</definedName>
    <definedName name="_____gvd5">#REF!</definedName>
    <definedName name="_____gvd6">#REF!</definedName>
    <definedName name="_____gvd8">#REF!</definedName>
    <definedName name="_____hal1">#REF!</definedName>
    <definedName name="_____hal2">#REF!</definedName>
    <definedName name="_____hal3">#REF!</definedName>
    <definedName name="_____hal4">#REF!</definedName>
    <definedName name="_____HAL5">#REF!</definedName>
    <definedName name="_____HAL6">#REF!</definedName>
    <definedName name="_____HAL7">#REF!</definedName>
    <definedName name="_____jum1">#REF!</definedName>
    <definedName name="_____jum10">#REF!</definedName>
    <definedName name="_____jum2">#REF!</definedName>
    <definedName name="_____jum3">#REF!</definedName>
    <definedName name="_____jum4">#REF!</definedName>
    <definedName name="_____jum5">#REF!</definedName>
    <definedName name="_____jum6">#REF!</definedName>
    <definedName name="_____jum7">#REF!</definedName>
    <definedName name="_____jum8">#REF!</definedName>
    <definedName name="_____jum9">#REF!</definedName>
    <definedName name="_____kb1">#REF!</definedName>
    <definedName name="_____kb2">#REF!</definedName>
    <definedName name="_____ker1020">#REF!</definedName>
    <definedName name="_____ker2020">#REF!</definedName>
    <definedName name="_____ker2025">#REF!</definedName>
    <definedName name="_____ker3030">#REF!</definedName>
    <definedName name="_____ko2">#REF!</definedName>
    <definedName name="_____kp1">#REF!</definedName>
    <definedName name="_____KP2">#REF!</definedName>
    <definedName name="_____lad400">#REF!</definedName>
    <definedName name="_____lad600">#REF!</definedName>
    <definedName name="_____lad800">#REF!</definedName>
    <definedName name="_____ld100">#REF!</definedName>
    <definedName name="_____ld120">#REF!</definedName>
    <definedName name="_____ld50">#REF!</definedName>
    <definedName name="_____ld60">#REF!</definedName>
    <definedName name="_____ld80">#REF!</definedName>
    <definedName name="_____ls100">#REF!</definedName>
    <definedName name="_____ls50">#REF!</definedName>
    <definedName name="_____ls60">#REF!</definedName>
    <definedName name="_____ls80">#REF!</definedName>
    <definedName name="_____MDE01">#REF!</definedName>
    <definedName name="_____MDE02">#REF!</definedName>
    <definedName name="_____MDE03">#REF!</definedName>
    <definedName name="_____MDE04">#REF!</definedName>
    <definedName name="_____MDE05">#REF!</definedName>
    <definedName name="_____MDE06">#REF!</definedName>
    <definedName name="_____MDE07">#REF!</definedName>
    <definedName name="_____MDE08">#REF!</definedName>
    <definedName name="_____MDE09">#REF!</definedName>
    <definedName name="_____MDE10">#REF!</definedName>
    <definedName name="_____MDE11">#REF!</definedName>
    <definedName name="_____MDE12">#REF!</definedName>
    <definedName name="_____MDE13">#REF!</definedName>
    <definedName name="_____MDE14">#REF!</definedName>
    <definedName name="_____MDE15">#REF!</definedName>
    <definedName name="_____MDE16">#REF!</definedName>
    <definedName name="_____MDE17">#REF!</definedName>
    <definedName name="_____MDE18">#REF!</definedName>
    <definedName name="_____MDE19">#REF!</definedName>
    <definedName name="_____MDE20">#REF!</definedName>
    <definedName name="_____MDE21">#REF!</definedName>
    <definedName name="_____MDE22">#REF!</definedName>
    <definedName name="_____MDE23">#REF!</definedName>
    <definedName name="_____MDE24">#REF!</definedName>
    <definedName name="_____MDE25">#REF!</definedName>
    <definedName name="_____MDE26">#REF!</definedName>
    <definedName name="_____MDE27">#REF!</definedName>
    <definedName name="_____MDE28">#REF!</definedName>
    <definedName name="_____MDE29">#REF!</definedName>
    <definedName name="_____MDE30">#REF!</definedName>
    <definedName name="_____MDE31">#REF!</definedName>
    <definedName name="_____MDE32">#REF!</definedName>
    <definedName name="_____MDE33">#REF!</definedName>
    <definedName name="_____MDE34">#REF!</definedName>
    <definedName name="_____ME01">#REF!</definedName>
    <definedName name="_____ME02">#REF!</definedName>
    <definedName name="_____ME03">#REF!</definedName>
    <definedName name="_____ME04">#REF!</definedName>
    <definedName name="_____ME05">#REF!</definedName>
    <definedName name="_____ME06">#REF!</definedName>
    <definedName name="_____ME07">#REF!</definedName>
    <definedName name="_____ME08">#REF!</definedName>
    <definedName name="_____ME09">#REF!</definedName>
    <definedName name="_____ME10">#REF!</definedName>
    <definedName name="_____ME11">#REF!</definedName>
    <definedName name="_____ME12">#REF!</definedName>
    <definedName name="_____ME13">#REF!</definedName>
    <definedName name="_____ME14">#REF!</definedName>
    <definedName name="_____ME15">#REF!</definedName>
    <definedName name="_____ME16">#REF!</definedName>
    <definedName name="_____ME17">#REF!</definedName>
    <definedName name="_____ME18">#REF!</definedName>
    <definedName name="_____ME19">#REF!</definedName>
    <definedName name="_____ME20">#REF!</definedName>
    <definedName name="_____ME21">#REF!</definedName>
    <definedName name="_____ME22">#REF!</definedName>
    <definedName name="_____ME23">#REF!</definedName>
    <definedName name="_____ME24">#REF!</definedName>
    <definedName name="_____ME25">#REF!</definedName>
    <definedName name="_____ME26">#REF!</definedName>
    <definedName name="_____ME27">#REF!</definedName>
    <definedName name="_____ME28">#REF!</definedName>
    <definedName name="_____ME29">#REF!</definedName>
    <definedName name="_____ME30">#REF!</definedName>
    <definedName name="_____ME31">#REF!</definedName>
    <definedName name="_____ME32">#REF!</definedName>
    <definedName name="_____ME33">#REF!</definedName>
    <definedName name="_____ME34">#REF!</definedName>
    <definedName name="_____mvd1">#REF!</definedName>
    <definedName name="_____mvd2">#REF!</definedName>
    <definedName name="_____mvd3">#REF!</definedName>
    <definedName name="_____mvd4">#REF!</definedName>
    <definedName name="_____new5" localSheetId="8">'Back Up Vol Plat Lt.'!HAJIME:OWARI</definedName>
    <definedName name="_____new5" localSheetId="7">'Backup Balok'!HAJIME:OWARI</definedName>
    <definedName name="_____new5" localSheetId="4">'Backup Fondasi'!HAJIME:OWARI</definedName>
    <definedName name="_____new5" localSheetId="6">'Backup Kolom'!HAJIME:OWARI</definedName>
    <definedName name="_____new5" localSheetId="9">'Backup Pintu'!HAJIME:OWARI</definedName>
    <definedName name="_____new5" localSheetId="5">'Backup Sloof'!HAJIME:OWARI</definedName>
    <definedName name="_____new5" localSheetId="14">BALOK!HAJIME:OWARI</definedName>
    <definedName name="_____new5" localSheetId="3">'Daftar Harga'!HAJIME:OWARI</definedName>
    <definedName name="_____new5" localSheetId="11">Dinding!HAJIME:OWARI</definedName>
    <definedName name="_____new5" localSheetId="13">KOLOM!HAJIME:OWARI</definedName>
    <definedName name="_____new5" localSheetId="12">HAJIME:OWARI</definedName>
    <definedName name="_____new5" localSheetId="10">PONDASI!HAJIME:OWARI</definedName>
    <definedName name="_____new5" localSheetId="0">'Rekap RAB'!HAJIME:OWARI</definedName>
    <definedName name="_____new5" localSheetId="2">'Time Schedule'!HAJIME:[0]!OWARI</definedName>
    <definedName name="_____new5">HAJIME:OWARI</definedName>
    <definedName name="_____npv1" localSheetId="8">#REF!</definedName>
    <definedName name="_____npv1" localSheetId="7">#REF!</definedName>
    <definedName name="_____npv1" localSheetId="4">#REF!</definedName>
    <definedName name="_____npv1" localSheetId="6">#REF!</definedName>
    <definedName name="_____npv1" localSheetId="9">#REF!</definedName>
    <definedName name="_____npv1" localSheetId="5">#REF!</definedName>
    <definedName name="_____npv1" localSheetId="14">#REF!</definedName>
    <definedName name="_____npv1" localSheetId="3">#REF!</definedName>
    <definedName name="_____npv1" localSheetId="11">#REF!</definedName>
    <definedName name="_____npv1" localSheetId="13">#REF!</definedName>
    <definedName name="_____npv1" localSheetId="10">#REF!</definedName>
    <definedName name="_____npv1" localSheetId="0">#REF!</definedName>
    <definedName name="_____npv1" localSheetId="2">#REF!</definedName>
    <definedName name="_____npv1">#REF!</definedName>
    <definedName name="_____npv2" localSheetId="8">#REF!</definedName>
    <definedName name="_____npv2" localSheetId="14">#REF!</definedName>
    <definedName name="_____npv2" localSheetId="11">#REF!</definedName>
    <definedName name="_____npv2" localSheetId="13">#REF!</definedName>
    <definedName name="_____npv2" localSheetId="10">#REF!</definedName>
    <definedName name="_____npv2" localSheetId="0">#REF!</definedName>
    <definedName name="_____npv2" localSheetId="2">#REF!</definedName>
    <definedName name="_____npv2">#REF!</definedName>
    <definedName name="_____nyy46" localSheetId="8">#REF!</definedName>
    <definedName name="_____nyy46" localSheetId="14">#REF!</definedName>
    <definedName name="_____nyy46" localSheetId="11">#REF!</definedName>
    <definedName name="_____nyy46" localSheetId="13">#REF!</definedName>
    <definedName name="_____nyy46" localSheetId="10">#REF!</definedName>
    <definedName name="_____nyy46" localSheetId="0">#REF!</definedName>
    <definedName name="_____nyy46" localSheetId="2">#REF!</definedName>
    <definedName name="_____nyy46">#REF!</definedName>
    <definedName name="_____OBC6">#REF!</definedName>
    <definedName name="_____pab100">#REF!</definedName>
    <definedName name="_____pab15">#REF!</definedName>
    <definedName name="_____pab150">#REF!</definedName>
    <definedName name="_____pab2">#REF!</definedName>
    <definedName name="_____pab20">#REF!</definedName>
    <definedName name="_____pab25">#REF!</definedName>
    <definedName name="_____pab32">#REF!</definedName>
    <definedName name="_____pab4">#REF!</definedName>
    <definedName name="_____pab40">#REF!</definedName>
    <definedName name="_____pab50">#REF!</definedName>
    <definedName name="_____pab6">#REF!</definedName>
    <definedName name="_____pab80">#REF!</definedName>
    <definedName name="_____pah150">#REF!</definedName>
    <definedName name="_____pak100">#REF!</definedName>
    <definedName name="_____pak150">#REF!</definedName>
    <definedName name="_____pak50">#REF!</definedName>
    <definedName name="_____pak80">#REF!</definedName>
    <definedName name="_____pav8">#REF!</definedName>
    <definedName name="_____pc1">#REF!</definedName>
    <definedName name="_____pc10">#REF!</definedName>
    <definedName name="_____pc12">#REF!</definedName>
    <definedName name="_____pc2">#REF!</definedName>
    <definedName name="_____pc3">#REF!</definedName>
    <definedName name="_____pc4">#REF!</definedName>
    <definedName name="_____pc5">#REF!</definedName>
    <definedName name="_____pc50">#REF!</definedName>
    <definedName name="_____pc6">#REF!</definedName>
    <definedName name="_____pc8">#REF!</definedName>
    <definedName name="_____pc80">#REF!</definedName>
    <definedName name="_____pcf10">#REF!</definedName>
    <definedName name="_____pcf12">#REF!</definedName>
    <definedName name="_____pcf3">#REF!</definedName>
    <definedName name="_____pcf4">#REF!</definedName>
    <definedName name="_____pcf5">#REF!</definedName>
    <definedName name="_____pcf6">#REF!</definedName>
    <definedName name="_____pcf8">#REF!</definedName>
    <definedName name="_____pcf80">#REF!</definedName>
    <definedName name="_____pd1">#REF!</definedName>
    <definedName name="_____pd2">#REF!</definedName>
    <definedName name="_____pd3">#REF!</definedName>
    <definedName name="_____pdf3">#REF!</definedName>
    <definedName name="_____ph100">#REF!</definedName>
    <definedName name="_____ph150">#REF!</definedName>
    <definedName name="_____phf100">#REF!</definedName>
    <definedName name="_____phf150">#REF!</definedName>
    <definedName name="_____pv100">#REF!</definedName>
    <definedName name="_____pv40">#REF!</definedName>
    <definedName name="_____pv50">#REF!</definedName>
    <definedName name="_____pv80">#REF!</definedName>
    <definedName name="_____pvc1">#REF!</definedName>
    <definedName name="_____pvc12">#REF!</definedName>
    <definedName name="_____pvc3">#REF!</definedName>
    <definedName name="_____pvc34">#REF!</definedName>
    <definedName name="_____pvc44">#REF!</definedName>
    <definedName name="_____pvf100">#REF!</definedName>
    <definedName name="_____pvf80">#REF!</definedName>
    <definedName name="_____rab1">#REF!</definedName>
    <definedName name="_____rab2">#REF!</definedName>
    <definedName name="_____RAB3">#REF!</definedName>
    <definedName name="_____RAB4">#REF!</definedName>
    <definedName name="_____RAB5">#REF!</definedName>
    <definedName name="_____RAB6">#REF!</definedName>
    <definedName name="_____RAB7">#REF!</definedName>
    <definedName name="_____RAB8">#REF!</definedName>
    <definedName name="_____RAB9">#REF!</definedName>
    <definedName name="_____rkl1000">#REF!</definedName>
    <definedName name="_____rkl200">#REF!</definedName>
    <definedName name="_____rkl300">#REF!</definedName>
    <definedName name="_____rkl400">#REF!</definedName>
    <definedName name="_____rkl500">#REF!</definedName>
    <definedName name="_____rkl600">#REF!</definedName>
    <definedName name="_____rkl700">#REF!</definedName>
    <definedName name="_____rkl800">#REF!</definedName>
    <definedName name="_____SFL1">#REF!</definedName>
    <definedName name="_____SFL2">#REF!</definedName>
    <definedName name="_____SFL3">#REF!</definedName>
    <definedName name="_____SFM1">#REF!</definedName>
    <definedName name="_____SFM2">#REF!</definedName>
    <definedName name="_____SFM3">#REF!</definedName>
    <definedName name="_____SFM4">#REF!</definedName>
    <definedName name="_____SFM5">#REF!</definedName>
    <definedName name="_____SFM6">#REF!</definedName>
    <definedName name="_____SFM7">#REF!</definedName>
    <definedName name="_____SFQ1">#REF!</definedName>
    <definedName name="_____SFQ2">#REF!</definedName>
    <definedName name="_____SFQ3">#REF!</definedName>
    <definedName name="_____SFQ4">#REF!</definedName>
    <definedName name="_____SSF1">#REF!</definedName>
    <definedName name="_____SSF2">#REF!</definedName>
    <definedName name="_____SSF3">#REF!</definedName>
    <definedName name="_____std2">#REF!</definedName>
    <definedName name="_____std3">#REF!</definedName>
    <definedName name="_____SUM1">#REF!</definedName>
    <definedName name="_____SUM2">#REF!</definedName>
    <definedName name="_____SUM3">#REF!</definedName>
    <definedName name="_____tlc20">#REF!</definedName>
    <definedName name="_____TOP2">#REF!</definedName>
    <definedName name="_____utd1">#REF!</definedName>
    <definedName name="_____utd2">#REF!</definedName>
    <definedName name="_____utd3">#REF!</definedName>
    <definedName name="_____vcd2">#REF!</definedName>
    <definedName name="_____vcd3">#REF!</definedName>
    <definedName name="_____vcd4">#REF!</definedName>
    <definedName name="_____vnt100">#REF!</definedName>
    <definedName name="_____vnt40">#REF!</definedName>
    <definedName name="_____vnt50">#REF!</definedName>
    <definedName name="_____vnt80">#REF!</definedName>
    <definedName name="____?">#REF!</definedName>
    <definedName name="____??">#REF!</definedName>
    <definedName name="____A1">#REF!</definedName>
    <definedName name="____A2">#REF!</definedName>
    <definedName name="____A3">#REF!</definedName>
    <definedName name="____A5">#REF!</definedName>
    <definedName name="____abs100">#REF!</definedName>
    <definedName name="____ahu100">#REF!</definedName>
    <definedName name="____ahu150">#REF!</definedName>
    <definedName name="____ako100">#REF!</definedName>
    <definedName name="____ako150">#REF!</definedName>
    <definedName name="____ako50">#REF!</definedName>
    <definedName name="____ako80">#REF!</definedName>
    <definedName name="____aku100">#REF!</definedName>
    <definedName name="____aku150">#REF!</definedName>
    <definedName name="____anl2">#REF!</definedName>
    <definedName name="____bcv100">#REF!</definedName>
    <definedName name="____bcv125">#REF!</definedName>
    <definedName name="____bcv150">#REF!</definedName>
    <definedName name="____cas80">#REF!</definedName>
    <definedName name="____cvd100">#REF!</definedName>
    <definedName name="____cvd15">#REF!</definedName>
    <definedName name="____cvd150">#REF!</definedName>
    <definedName name="____cvd50">#REF!</definedName>
    <definedName name="____cvd65">#REF!</definedName>
    <definedName name="____daf1">#REF!</definedName>
    <definedName name="____daf2">#REF!</definedName>
    <definedName name="____daf31">#REF!</definedName>
    <definedName name="____daf32">#REF!</definedName>
    <definedName name="____daf33">#REF!</definedName>
    <definedName name="____ddn400">#REF!</definedName>
    <definedName name="____ddn600">#REF!</definedName>
    <definedName name="____dia6">#REF!</definedName>
    <definedName name="____din1">#REF!</definedName>
    <definedName name="____din2">#REF!</definedName>
    <definedName name="____EEE01">#REF!</definedName>
    <definedName name="____EEE02">#REF!</definedName>
    <definedName name="____EEE03">#REF!</definedName>
    <definedName name="____EEE04">#REF!</definedName>
    <definedName name="____EEE05">#REF!</definedName>
    <definedName name="____EEE06">#REF!</definedName>
    <definedName name="____EEE07">#REF!</definedName>
    <definedName name="____EEE08">#REF!</definedName>
    <definedName name="____EEE09">#REF!</definedName>
    <definedName name="____EEE10">#REF!</definedName>
    <definedName name="____EEE11">#REF!</definedName>
    <definedName name="____EEE12">#REF!</definedName>
    <definedName name="____EEE13">#REF!</definedName>
    <definedName name="____EEE14">#REF!</definedName>
    <definedName name="____EEE15">#REF!</definedName>
    <definedName name="____EEE16">#REF!</definedName>
    <definedName name="____EEE17">#REF!</definedName>
    <definedName name="____EEE18">#REF!</definedName>
    <definedName name="____EEE19">#REF!</definedName>
    <definedName name="____EEE20">#REF!</definedName>
    <definedName name="____EEE21">#REF!</definedName>
    <definedName name="____EEE22">#REF!</definedName>
    <definedName name="____EEE23">#REF!</definedName>
    <definedName name="____EEE24">#REF!</definedName>
    <definedName name="____EEE25">#REF!</definedName>
    <definedName name="____EEE26">#REF!</definedName>
    <definedName name="____EEE27">#REF!</definedName>
    <definedName name="____EEE28">#REF!</definedName>
    <definedName name="____EEE29">#REF!</definedName>
    <definedName name="____EEE30">#REF!</definedName>
    <definedName name="____EEE31">#REF!</definedName>
    <definedName name="____EEE32">#REF!</definedName>
    <definedName name="____EEE33">#REF!</definedName>
    <definedName name="____fjd100">#REF!</definedName>
    <definedName name="____fjd150">#REF!</definedName>
    <definedName name="____fjd50">#REF!</definedName>
    <definedName name="____fjd65">#REF!</definedName>
    <definedName name="____fmd150">#REF!</definedName>
    <definedName name="____gk2" hidden="1">#REF!</definedName>
    <definedName name="____grc1">#REF!</definedName>
    <definedName name="____gti50">#REF!</definedName>
    <definedName name="____gti60">#REF!</definedName>
    <definedName name="____gvd100">#REF!</definedName>
    <definedName name="____gvd15">#REF!</definedName>
    <definedName name="____gvd150">#REF!</definedName>
    <definedName name="____gvd25">#REF!</definedName>
    <definedName name="____gvd50">#REF!</definedName>
    <definedName name="____gvd65">#REF!</definedName>
    <definedName name="____HAL1">#REF!</definedName>
    <definedName name="____HAL2">#REF!</definedName>
    <definedName name="____HAL3">#REF!</definedName>
    <definedName name="____HAL4">#REF!</definedName>
    <definedName name="____HAL4_2">NA()</definedName>
    <definedName name="____HAL5" localSheetId="8">#REF!</definedName>
    <definedName name="____HAL5" localSheetId="7">#REF!</definedName>
    <definedName name="____HAL5" localSheetId="4">#REF!</definedName>
    <definedName name="____HAL5" localSheetId="6">#REF!</definedName>
    <definedName name="____HAL5" localSheetId="9">#REF!</definedName>
    <definedName name="____HAL5" localSheetId="5">#REF!</definedName>
    <definedName name="____HAL5" localSheetId="14">#REF!</definedName>
    <definedName name="____HAL5" localSheetId="3">#REF!</definedName>
    <definedName name="____HAL5" localSheetId="11">#REF!</definedName>
    <definedName name="____HAL5" localSheetId="13">#REF!</definedName>
    <definedName name="____HAL5" localSheetId="10">#REF!</definedName>
    <definedName name="____HAL5" localSheetId="0">#REF!</definedName>
    <definedName name="____HAL5" localSheetId="2">#REF!</definedName>
    <definedName name="____HAL5">#REF!</definedName>
    <definedName name="____HAL6" localSheetId="8">#REF!</definedName>
    <definedName name="____HAL6" localSheetId="14">#REF!</definedName>
    <definedName name="____HAL6" localSheetId="11">#REF!</definedName>
    <definedName name="____HAL6" localSheetId="13">#REF!</definedName>
    <definedName name="____HAL6" localSheetId="10">#REF!</definedName>
    <definedName name="____HAL6" localSheetId="0">#REF!</definedName>
    <definedName name="____HAL6" localSheetId="2">#REF!</definedName>
    <definedName name="____HAL6">#REF!</definedName>
    <definedName name="____HAL7" localSheetId="8">#REF!</definedName>
    <definedName name="____HAL7" localSheetId="14">#REF!</definedName>
    <definedName name="____HAL7" localSheetId="11">#REF!</definedName>
    <definedName name="____HAL7" localSheetId="13">#REF!</definedName>
    <definedName name="____HAL7" localSheetId="10">#REF!</definedName>
    <definedName name="____HAL7" localSheetId="0">#REF!</definedName>
    <definedName name="____HAL7" localSheetId="2">#REF!</definedName>
    <definedName name="____HAL7">#REF!</definedName>
    <definedName name="____HAL8">#REF!</definedName>
    <definedName name="____hdw1">#REF!</definedName>
    <definedName name="____jum1">#REF!</definedName>
    <definedName name="____jum10">#REF!</definedName>
    <definedName name="____jum2">#REF!</definedName>
    <definedName name="____jum3">#REF!</definedName>
    <definedName name="____jum4">#REF!</definedName>
    <definedName name="____jum5">#REF!</definedName>
    <definedName name="____jum6">#REF!</definedName>
    <definedName name="____jum7">#REF!</definedName>
    <definedName name="____jum8">#REF!</definedName>
    <definedName name="____jum9">#REF!</definedName>
    <definedName name="____kb1">#REF!</definedName>
    <definedName name="____kb2">#REF!</definedName>
    <definedName name="____kp1">#REF!</definedName>
    <definedName name="____KP2">#REF!</definedName>
    <definedName name="____MAC12">#REF!</definedName>
    <definedName name="____MAC46">#REF!</definedName>
    <definedName name="____MDE01">#REF!</definedName>
    <definedName name="____MDE02">#REF!</definedName>
    <definedName name="____MDE03">#REF!</definedName>
    <definedName name="____MDE04">#REF!</definedName>
    <definedName name="____MDE05">#REF!</definedName>
    <definedName name="____MDE06">#REF!</definedName>
    <definedName name="____MDE07">#REF!</definedName>
    <definedName name="____MDE08">#REF!</definedName>
    <definedName name="____MDE09">#REF!</definedName>
    <definedName name="____MDE10">#REF!</definedName>
    <definedName name="____MDE11">#REF!</definedName>
    <definedName name="____MDE12">#REF!</definedName>
    <definedName name="____MDE13">#REF!</definedName>
    <definedName name="____MDE14">#REF!</definedName>
    <definedName name="____MDE15">#REF!</definedName>
    <definedName name="____MDE16">#REF!</definedName>
    <definedName name="____MDE17">#REF!</definedName>
    <definedName name="____MDE18">#REF!</definedName>
    <definedName name="____MDE19">#REF!</definedName>
    <definedName name="____MDE20">#REF!</definedName>
    <definedName name="____MDE21">#REF!</definedName>
    <definedName name="____MDE22">#REF!</definedName>
    <definedName name="____MDE23">#REF!</definedName>
    <definedName name="____MDE24">#REF!</definedName>
    <definedName name="____MDE25">#REF!</definedName>
    <definedName name="____MDE26">#REF!</definedName>
    <definedName name="____MDE27">#REF!</definedName>
    <definedName name="____MDE28">#REF!</definedName>
    <definedName name="____MDE29">#REF!</definedName>
    <definedName name="____MDE30">#REF!</definedName>
    <definedName name="____MDE31">#REF!</definedName>
    <definedName name="____MDE32">#REF!</definedName>
    <definedName name="____MDE33">#REF!</definedName>
    <definedName name="____MDE34">#REF!</definedName>
    <definedName name="____ME01">#REF!</definedName>
    <definedName name="____ME02">#REF!</definedName>
    <definedName name="____ME03">#REF!</definedName>
    <definedName name="____ME04">#REF!</definedName>
    <definedName name="____ME05">#REF!</definedName>
    <definedName name="____ME06">#REF!</definedName>
    <definedName name="____ME07">#REF!</definedName>
    <definedName name="____ME08">#REF!</definedName>
    <definedName name="____ME09">#REF!</definedName>
    <definedName name="____ME10">#REF!</definedName>
    <definedName name="____ME11">#REF!</definedName>
    <definedName name="____ME12">#REF!</definedName>
    <definedName name="____ME13">#REF!</definedName>
    <definedName name="____ME14">#REF!</definedName>
    <definedName name="____ME15">#REF!</definedName>
    <definedName name="____ME16">#REF!</definedName>
    <definedName name="____ME17">#REF!</definedName>
    <definedName name="____ME18">#REF!</definedName>
    <definedName name="____ME19">#REF!</definedName>
    <definedName name="____ME20">#REF!</definedName>
    <definedName name="____ME21">#REF!</definedName>
    <definedName name="____ME22">#REF!</definedName>
    <definedName name="____ME23">#REF!</definedName>
    <definedName name="____ME24">#REF!</definedName>
    <definedName name="____ME25">#REF!</definedName>
    <definedName name="____ME26">#REF!</definedName>
    <definedName name="____ME27">#REF!</definedName>
    <definedName name="____ME28">#REF!</definedName>
    <definedName name="____ME29">#REF!</definedName>
    <definedName name="____ME30">#REF!</definedName>
    <definedName name="____ME31">#REF!</definedName>
    <definedName name="____ME32">#REF!</definedName>
    <definedName name="____ME33">#REF!</definedName>
    <definedName name="____ME34">#REF!</definedName>
    <definedName name="____mhr1">#REF!</definedName>
    <definedName name="____mhr2">#REF!</definedName>
    <definedName name="____mhr3">#REF!</definedName>
    <definedName name="____mhr4">#REF!</definedName>
    <definedName name="____MU1">#REF!</definedName>
    <definedName name="____MU2">#REF!</definedName>
    <definedName name="____MU3">#REF!</definedName>
    <definedName name="____MU4">#REF!</definedName>
    <definedName name="____MU5">#REF!</definedName>
    <definedName name="____npv1">#REF!</definedName>
    <definedName name="____npv2">#REF!</definedName>
    <definedName name="____pab100">#REF!</definedName>
    <definedName name="____pab125">#REF!</definedName>
    <definedName name="____pab15">#REF!</definedName>
    <definedName name="____pab150">#REF!</definedName>
    <definedName name="____pab2">#REF!</definedName>
    <definedName name="____pab20">#REF!</definedName>
    <definedName name="____pab25">#REF!</definedName>
    <definedName name="____pab32">#REF!</definedName>
    <definedName name="____pab4">#REF!</definedName>
    <definedName name="____pab40">#REF!</definedName>
    <definedName name="____pab50">#REF!</definedName>
    <definedName name="____pab6">#REF!</definedName>
    <definedName name="____pab65">#REF!</definedName>
    <definedName name="____pab80">#REF!</definedName>
    <definedName name="____pah150">#REF!</definedName>
    <definedName name="____pak100">#REF!</definedName>
    <definedName name="____pak150">#REF!</definedName>
    <definedName name="____pak50">#REF!</definedName>
    <definedName name="____pak80">#REF!</definedName>
    <definedName name="____pbs100">#REF!</definedName>
    <definedName name="____pbs15">#REF!</definedName>
    <definedName name="____pbs150">#REF!</definedName>
    <definedName name="____pbs40">#REF!</definedName>
    <definedName name="____pbs50">#REF!</definedName>
    <definedName name="____pbs65">#REF!</definedName>
    <definedName name="____pbs80">#REF!</definedName>
    <definedName name="____pc50">#REF!</definedName>
    <definedName name="____pc80">#REF!</definedName>
    <definedName name="____pcf80">#REF!</definedName>
    <definedName name="____PF1">#REF!</definedName>
    <definedName name="____PF2">#REF!</definedName>
    <definedName name="____ph100">#REF!</definedName>
    <definedName name="____ph150">#REF!</definedName>
    <definedName name="____phf100">#REF!</definedName>
    <definedName name="____phf150">#REF!</definedName>
    <definedName name="____pv100">#REF!</definedName>
    <definedName name="____pv40">#REF!</definedName>
    <definedName name="____pv50">#REF!</definedName>
    <definedName name="____pv80">#REF!</definedName>
    <definedName name="____pvf100">#REF!</definedName>
    <definedName name="____pvf80">#REF!</definedName>
    <definedName name="____rab1">#REF!</definedName>
    <definedName name="____rab2">#REF!</definedName>
    <definedName name="____rek2">#REF!</definedName>
    <definedName name="____rk100">#REF!</definedName>
    <definedName name="____rk200">#REF!</definedName>
    <definedName name="____rk300">#REF!</definedName>
    <definedName name="____rk600">#REF!</definedName>
    <definedName name="____rkl1000">#REF!</definedName>
    <definedName name="____rkl1200">#REF!</definedName>
    <definedName name="____rkl200">#REF!</definedName>
    <definedName name="____rkl300">#REF!</definedName>
    <definedName name="____rkl400">#REF!</definedName>
    <definedName name="____rkl500">#REF!</definedName>
    <definedName name="____rkl600">#REF!</definedName>
    <definedName name="____rkl700">#REF!</definedName>
    <definedName name="____rkl800">#REF!</definedName>
    <definedName name="____sfv150">#REF!</definedName>
    <definedName name="____SSF1">#REF!</definedName>
    <definedName name="____SSF2">#REF!</definedName>
    <definedName name="____SSF3">#REF!</definedName>
    <definedName name="____std100">#REF!</definedName>
    <definedName name="____std150">#REF!</definedName>
    <definedName name="____STD4">#REF!</definedName>
    <definedName name="____std50">#REF!</definedName>
    <definedName name="____std65">#REF!</definedName>
    <definedName name="____tlc20">#REF!</definedName>
    <definedName name="____tsv25">#REF!</definedName>
    <definedName name="____vnt100">#REF!</definedName>
    <definedName name="____vnt40">#REF!</definedName>
    <definedName name="____vnt50">#REF!</definedName>
    <definedName name="____vnt80">#REF!</definedName>
    <definedName name="___\D">#REF!</definedName>
    <definedName name="___\E">#REF!</definedName>
    <definedName name="___\F">#REF!</definedName>
    <definedName name="___\G">#REF!</definedName>
    <definedName name="___\H">#REF!</definedName>
    <definedName name="___\M">#REF!</definedName>
    <definedName name="___\MENU">#REF!</definedName>
    <definedName name="___\N">#REF!</definedName>
    <definedName name="___\O">#REF!</definedName>
    <definedName name="___\Q">#REF!</definedName>
    <definedName name="___\S">#REF!</definedName>
    <definedName name="___\T">#REF!</definedName>
    <definedName name="___\U">#REF!</definedName>
    <definedName name="___\W">#REF!</definedName>
    <definedName name="___\w.">#REF!</definedName>
    <definedName name="___\x">#REF!</definedName>
    <definedName name="___\Y">#REF!</definedName>
    <definedName name="___A1">#REF!</definedName>
    <definedName name="___A2">#REF!</definedName>
    <definedName name="___A3">#REF!</definedName>
    <definedName name="___A5">#REF!</definedName>
    <definedName name="___aaa1">#REF!</definedName>
    <definedName name="___abs100">#REF!</definedName>
    <definedName name="___ahu100">#REF!</definedName>
    <definedName name="___ahu150">#REF!</definedName>
    <definedName name="___ako100">#REF!</definedName>
    <definedName name="___ako150">#REF!</definedName>
    <definedName name="___ako50">#REF!</definedName>
    <definedName name="___ako80">#REF!</definedName>
    <definedName name="___aku100">#REF!</definedName>
    <definedName name="___aku150">#REF!</definedName>
    <definedName name="___ana1">#REF!</definedName>
    <definedName name="___ana10">#REF!</definedName>
    <definedName name="___ana100">#REF!</definedName>
    <definedName name="___ana101">#REF!</definedName>
    <definedName name="___ana102">#REF!</definedName>
    <definedName name="___ana103">#REF!</definedName>
    <definedName name="___ana104">#REF!</definedName>
    <definedName name="___ana105">#REF!</definedName>
    <definedName name="___ana106">#REF!</definedName>
    <definedName name="___ana107">#REF!</definedName>
    <definedName name="___ana108">#REF!</definedName>
    <definedName name="___ana109">#REF!</definedName>
    <definedName name="___ana11">#REF!</definedName>
    <definedName name="___ana110">#REF!</definedName>
    <definedName name="___ana111">#REF!</definedName>
    <definedName name="___ana112">#REF!</definedName>
    <definedName name="___ana113">#REF!</definedName>
    <definedName name="___ana114">#REF!</definedName>
    <definedName name="___ana115">#REF!</definedName>
    <definedName name="___ana116">#REF!</definedName>
    <definedName name="___ana117">#REF!</definedName>
    <definedName name="___ana118">#REF!</definedName>
    <definedName name="___ana119">#REF!</definedName>
    <definedName name="___ana12">#REF!</definedName>
    <definedName name="___ana120">#REF!</definedName>
    <definedName name="___ana121">#REF!</definedName>
    <definedName name="___ana122">#REF!</definedName>
    <definedName name="___ana123">#REF!</definedName>
    <definedName name="___ana124">#REF!</definedName>
    <definedName name="___ana13">#REF!</definedName>
    <definedName name="___ana14">#REF!</definedName>
    <definedName name="___ana15">#REF!</definedName>
    <definedName name="___ana16">#REF!</definedName>
    <definedName name="___ana17">#REF!</definedName>
    <definedName name="___ana18">#REF!</definedName>
    <definedName name="___ana19">#REF!</definedName>
    <definedName name="___ana2">#REF!</definedName>
    <definedName name="___ana20">#REF!</definedName>
    <definedName name="___ana21">#REF!</definedName>
    <definedName name="___ana22">#REF!</definedName>
    <definedName name="___ana23">#REF!</definedName>
    <definedName name="___ana24">#REF!</definedName>
    <definedName name="___ana25">#REF!</definedName>
    <definedName name="___ana26">#REF!</definedName>
    <definedName name="___ana27">#REF!</definedName>
    <definedName name="___ana28">#REF!</definedName>
    <definedName name="___ana29">#REF!</definedName>
    <definedName name="___ana3">#REF!</definedName>
    <definedName name="___ana30">#REF!</definedName>
    <definedName name="___ana31">#REF!</definedName>
    <definedName name="___ana32">#REF!</definedName>
    <definedName name="___ana33">#REF!</definedName>
    <definedName name="___ana34">#REF!</definedName>
    <definedName name="___ana35">#REF!</definedName>
    <definedName name="___ana36">#REF!</definedName>
    <definedName name="___ana37">#REF!</definedName>
    <definedName name="___ana38">#REF!</definedName>
    <definedName name="___ana39">#REF!</definedName>
    <definedName name="___ana4">#REF!</definedName>
    <definedName name="___ana40">#REF!</definedName>
    <definedName name="___ana41">#REF!</definedName>
    <definedName name="___ana42">#REF!</definedName>
    <definedName name="___ana43">#REF!</definedName>
    <definedName name="___ana44">#REF!</definedName>
    <definedName name="___ana45">#REF!</definedName>
    <definedName name="___ana46">#REF!</definedName>
    <definedName name="___ana47">#REF!</definedName>
    <definedName name="___ana48">#REF!</definedName>
    <definedName name="___ana49">#REF!</definedName>
    <definedName name="___ana5">#REF!</definedName>
    <definedName name="___ana50">#REF!</definedName>
    <definedName name="___ana51">#REF!</definedName>
    <definedName name="___ana52">#REF!</definedName>
    <definedName name="___ana53">#REF!</definedName>
    <definedName name="___ana54">#REF!</definedName>
    <definedName name="___ana55">#REF!</definedName>
    <definedName name="___ana56">#REF!</definedName>
    <definedName name="___ana57">#REF!</definedName>
    <definedName name="___ana58">#REF!</definedName>
    <definedName name="___ana59">#REF!</definedName>
    <definedName name="___ana6">#REF!</definedName>
    <definedName name="___ana60">#REF!</definedName>
    <definedName name="___ana61">#REF!</definedName>
    <definedName name="___ana62">#REF!</definedName>
    <definedName name="___ana63">#REF!</definedName>
    <definedName name="___ana64">#REF!</definedName>
    <definedName name="___ana65">#REF!</definedName>
    <definedName name="___ana66">#REF!</definedName>
    <definedName name="___ana67">#REF!</definedName>
    <definedName name="___ana68">#REF!</definedName>
    <definedName name="___ana69">#REF!</definedName>
    <definedName name="___ana7">#REF!</definedName>
    <definedName name="___ana70">#REF!</definedName>
    <definedName name="___ana71">#REF!</definedName>
    <definedName name="___ana72">#REF!</definedName>
    <definedName name="___ana73">#REF!</definedName>
    <definedName name="___ana74">#REF!</definedName>
    <definedName name="___ana75">#REF!</definedName>
    <definedName name="___ana76">#REF!</definedName>
    <definedName name="___ana77">#REF!</definedName>
    <definedName name="___ana78">#REF!</definedName>
    <definedName name="___ana79">#REF!</definedName>
    <definedName name="___ana8">#REF!</definedName>
    <definedName name="___ana80">#REF!</definedName>
    <definedName name="___ana81">#REF!</definedName>
    <definedName name="___ana82">#REF!</definedName>
    <definedName name="___ana83">#REF!</definedName>
    <definedName name="___ana84">#REF!</definedName>
    <definedName name="___ana85">#REF!</definedName>
    <definedName name="___ana86">#REF!</definedName>
    <definedName name="___ana87">#REF!</definedName>
    <definedName name="___ana88">#REF!</definedName>
    <definedName name="___ana89">#REF!</definedName>
    <definedName name="___ana9">#REF!</definedName>
    <definedName name="___ana90">#REF!</definedName>
    <definedName name="___ana91">#REF!</definedName>
    <definedName name="___ana92">#REF!</definedName>
    <definedName name="___ana93">#REF!</definedName>
    <definedName name="___ana94">#REF!</definedName>
    <definedName name="___ana95">#REF!</definedName>
    <definedName name="___ana96">#REF!</definedName>
    <definedName name="___ana97">#REF!</definedName>
    <definedName name="___ana98">#REF!</definedName>
    <definedName name="___ana99">#REF!</definedName>
    <definedName name="___anl2">#REF!</definedName>
    <definedName name="___bcv100">#REF!</definedName>
    <definedName name="___bcv125">#REF!</definedName>
    <definedName name="___bcv150">#REF!</definedName>
    <definedName name="___BOX2">#REF!</definedName>
    <definedName name="___bpl32">#REF!</definedName>
    <definedName name="___bpl9">#REF!</definedName>
    <definedName name="___bsc100">#REF!</definedName>
    <definedName name="___bsd1600">#REF!</definedName>
    <definedName name="___bsd2500">#REF!</definedName>
    <definedName name="___bsd4000">#REF!</definedName>
    <definedName name="___bud3500">#REF!</definedName>
    <definedName name="___bvd1">#REF!</definedName>
    <definedName name="___bvd2">#REF!</definedName>
    <definedName name="___bvd3">#REF!</definedName>
    <definedName name="___bvd34">#REF!</definedName>
    <definedName name="___bvd4">#REF!</definedName>
    <definedName name="___bvd5">#REF!</definedName>
    <definedName name="___bvd8">#REF!</definedName>
    <definedName name="___C">#REF!</definedName>
    <definedName name="___CAL1">#REF!</definedName>
    <definedName name="___CAL10">#REF!</definedName>
    <definedName name="___CAL11">#REF!</definedName>
    <definedName name="___CAL12">#REF!</definedName>
    <definedName name="___CAL13">#REF!</definedName>
    <definedName name="___CAL14">#REF!</definedName>
    <definedName name="___CAL15">#REF!</definedName>
    <definedName name="___CAL16">#REF!</definedName>
    <definedName name="___CAL17">#REF!</definedName>
    <definedName name="___CAL18">#REF!</definedName>
    <definedName name="___CAL19">#REF!</definedName>
    <definedName name="___CAL2">#REF!</definedName>
    <definedName name="___CAL20">#REF!</definedName>
    <definedName name="___CAL21">#REF!</definedName>
    <definedName name="___CAL3">#REF!</definedName>
    <definedName name="___CAL4">#REF!</definedName>
    <definedName name="___CAL5">#REF!</definedName>
    <definedName name="___CAL6">#REF!</definedName>
    <definedName name="___CAL7">#REF!</definedName>
    <definedName name="___CAL8">#REF!</definedName>
    <definedName name="___CAL9">#REF!</definedName>
    <definedName name="___cas80">#REF!</definedName>
    <definedName name="___cip10">#REF!</definedName>
    <definedName name="___cip2">#REF!</definedName>
    <definedName name="___cip3">#REF!</definedName>
    <definedName name="___cip4">#REF!</definedName>
    <definedName name="___cip6">#REF!</definedName>
    <definedName name="___cip8">#REF!</definedName>
    <definedName name="___cod4">#REF!</definedName>
    <definedName name="___ctb4">#REF!</definedName>
    <definedName name="___cvd100">#REF!</definedName>
    <definedName name="___cvd15">#REF!</definedName>
    <definedName name="___cvd150">#REF!</definedName>
    <definedName name="___cvd50">#REF!</definedName>
    <definedName name="___cvd65">#REF!</definedName>
    <definedName name="___daf1">#REF!</definedName>
    <definedName name="___DAF10">#REF!</definedName>
    <definedName name="___daf2">#REF!</definedName>
    <definedName name="___daf31">#REF!</definedName>
    <definedName name="___daf32">#REF!</definedName>
    <definedName name="___daf33">#REF!</definedName>
    <definedName name="___ddn400">#REF!</definedName>
    <definedName name="___ddn600">#REF!</definedName>
    <definedName name="___dia6">#REF!</definedName>
    <definedName name="___din1">#REF!</definedName>
    <definedName name="___din2">#REF!</definedName>
    <definedName name="___DIV11">#REF!</definedName>
    <definedName name="___dlh20">#REF!</definedName>
    <definedName name="___dlh50">#REF!</definedName>
    <definedName name="___EEE01">#REF!</definedName>
    <definedName name="___EEE02">#REF!</definedName>
    <definedName name="___EEE03">#REF!</definedName>
    <definedName name="___EEE04">#REF!</definedName>
    <definedName name="___EEE05">#REF!</definedName>
    <definedName name="___EEE06">#REF!</definedName>
    <definedName name="___EEE07">#REF!</definedName>
    <definedName name="___EEE08">#REF!</definedName>
    <definedName name="___EEE09">#REF!</definedName>
    <definedName name="___EEE10">#REF!</definedName>
    <definedName name="___EEE11">#REF!</definedName>
    <definedName name="___EEE12">#REF!</definedName>
    <definedName name="___EEE13">#REF!</definedName>
    <definedName name="___EEE14">#REF!</definedName>
    <definedName name="___EEE15">#REF!</definedName>
    <definedName name="___EEE16">#REF!</definedName>
    <definedName name="___EEE17">#REF!</definedName>
    <definedName name="___EEE18">#REF!</definedName>
    <definedName name="___EEE19">#REF!</definedName>
    <definedName name="___EEE20">#REF!</definedName>
    <definedName name="___EEE21">#REF!</definedName>
    <definedName name="___EEE22">#REF!</definedName>
    <definedName name="___EEE23">#REF!</definedName>
    <definedName name="___EEE24">#REF!</definedName>
    <definedName name="___EEE25">#REF!</definedName>
    <definedName name="___EEE26">#REF!</definedName>
    <definedName name="___EEE27">#REF!</definedName>
    <definedName name="___EEE28">#REF!</definedName>
    <definedName name="___EEE29">#REF!</definedName>
    <definedName name="___EEE30">#REF!</definedName>
    <definedName name="___EEE31">#REF!</definedName>
    <definedName name="___EEE32">#REF!</definedName>
    <definedName name="___EEE33">#REF!</definedName>
    <definedName name="___fdd3">#REF!</definedName>
    <definedName name="___fdu2">#REF!</definedName>
    <definedName name="___FIT100">#REF!</definedName>
    <definedName name="___fit125">#REF!</definedName>
    <definedName name="___FIT150">#REF!</definedName>
    <definedName name="___FIT200">#REF!</definedName>
    <definedName name="___FIT300">#REF!</definedName>
    <definedName name="___FIT65">#REF!</definedName>
    <definedName name="___fit80">#REF!</definedName>
    <definedName name="___fjd100">#REF!</definedName>
    <definedName name="___fjd150">#REF!</definedName>
    <definedName name="___fjd50">#REF!</definedName>
    <definedName name="___fjd65">#REF!</definedName>
    <definedName name="___fmd150">#REF!</definedName>
    <definedName name="___frc234">#REF!</definedName>
    <definedName name="___frc2495">#REF!</definedName>
    <definedName name="___frc41010">#REF!</definedName>
    <definedName name="___frc495">#REF!</definedName>
    <definedName name="___gk2" hidden="1">#REF!</definedName>
    <definedName name="___grc1">#REF!</definedName>
    <definedName name="___gti50">#REF!</definedName>
    <definedName name="___gti60">#REF!</definedName>
    <definedName name="___gvd1">#REF!</definedName>
    <definedName name="___gvd10">#REF!</definedName>
    <definedName name="___gvd100">#REF!</definedName>
    <definedName name="___gvd15">#REF!</definedName>
    <definedName name="___gvd150">#REF!</definedName>
    <definedName name="___gvd2">#REF!</definedName>
    <definedName name="___gvd25">#REF!</definedName>
    <definedName name="___gvd3">#REF!</definedName>
    <definedName name="___gvd4">#REF!</definedName>
    <definedName name="___gvd5">#REF!</definedName>
    <definedName name="___gvd50">#REF!</definedName>
    <definedName name="___gvd6">#REF!</definedName>
    <definedName name="___gvd65">#REF!</definedName>
    <definedName name="___gvd8">#REF!</definedName>
    <definedName name="___HAL1">#REF!</definedName>
    <definedName name="___HAL2">#REF!</definedName>
    <definedName name="___HAL3">#REF!</definedName>
    <definedName name="___HAL4">#REF!</definedName>
    <definedName name="___HAL5">#REF!</definedName>
    <definedName name="___HAL6">#REF!</definedName>
    <definedName name="___HAL7">#REF!</definedName>
    <definedName name="___HAL8">#REF!</definedName>
    <definedName name="___hdw1">#REF!</definedName>
    <definedName name="___jum1">#REF!</definedName>
    <definedName name="___jum10">#REF!</definedName>
    <definedName name="___jum2">#REF!</definedName>
    <definedName name="___jum3">#REF!</definedName>
    <definedName name="___jum4">#REF!</definedName>
    <definedName name="___jum5">#REF!</definedName>
    <definedName name="___jum6">#REF!</definedName>
    <definedName name="___jum7">#REF!</definedName>
    <definedName name="___jum8">#REF!</definedName>
    <definedName name="___jum9">#REF!</definedName>
    <definedName name="___kb1">#REF!</definedName>
    <definedName name="___kb2">#REF!</definedName>
    <definedName name="___kco7">#REF!</definedName>
    <definedName name="___ke1">#REF!</definedName>
    <definedName name="___ke2">#REF!</definedName>
    <definedName name="___ke3">#REF!</definedName>
    <definedName name="___ke4">#REF!</definedName>
    <definedName name="___ker1020">#REF!</definedName>
    <definedName name="___kp1">#REF!</definedName>
    <definedName name="___KP2">#REF!</definedName>
    <definedName name="___lad400">#REF!</definedName>
    <definedName name="___lad600">#REF!</definedName>
    <definedName name="___lad800">#REF!</definedName>
    <definedName name="___ld100">#REF!</definedName>
    <definedName name="___ld120">#REF!</definedName>
    <definedName name="___ld50">#REF!</definedName>
    <definedName name="___ld60">#REF!</definedName>
    <definedName name="___ld80">#REF!</definedName>
    <definedName name="___ldp60">#REF!</definedName>
    <definedName name="___lh50">#REF!</definedName>
    <definedName name="___lp100">#REF!</definedName>
    <definedName name="___lp300">#REF!</definedName>
    <definedName name="___lp36">#REF!</definedName>
    <definedName name="___lp500">#REF!</definedName>
    <definedName name="___lp60">#REF!</definedName>
    <definedName name="___lpl11">#REF!</definedName>
    <definedName name="___ls100">#REF!</definedName>
    <definedName name="___ls50">#REF!</definedName>
    <definedName name="___ls60">#REF!</definedName>
    <definedName name="___ls80">#REF!</definedName>
    <definedName name="___MAC12">#REF!</definedName>
    <definedName name="___MAC46">#REF!</definedName>
    <definedName name="___MDE01">#REF!</definedName>
    <definedName name="___MDE02">#REF!</definedName>
    <definedName name="___MDE03">#REF!</definedName>
    <definedName name="___MDE04">#REF!</definedName>
    <definedName name="___MDE05">#REF!</definedName>
    <definedName name="___MDE06">#REF!</definedName>
    <definedName name="___MDE07">#REF!</definedName>
    <definedName name="___MDE08">#REF!</definedName>
    <definedName name="___MDE09">#REF!</definedName>
    <definedName name="___MDE10">#REF!</definedName>
    <definedName name="___MDE11">#REF!</definedName>
    <definedName name="___MDE12">#REF!</definedName>
    <definedName name="___MDE13">#REF!</definedName>
    <definedName name="___MDE14">#REF!</definedName>
    <definedName name="___MDE15">#REF!</definedName>
    <definedName name="___MDE16">#REF!</definedName>
    <definedName name="___MDE17">#REF!</definedName>
    <definedName name="___MDE18">#REF!</definedName>
    <definedName name="___MDE19">#REF!</definedName>
    <definedName name="___MDE20">#REF!</definedName>
    <definedName name="___MDE21">#REF!</definedName>
    <definedName name="___MDE22">#REF!</definedName>
    <definedName name="___MDE23">#REF!</definedName>
    <definedName name="___MDE24">#REF!</definedName>
    <definedName name="___MDE25">#REF!</definedName>
    <definedName name="___MDE26">#REF!</definedName>
    <definedName name="___MDE27">#REF!</definedName>
    <definedName name="___MDE28">#REF!</definedName>
    <definedName name="___MDE29">#REF!</definedName>
    <definedName name="___MDE30">#REF!</definedName>
    <definedName name="___MDE31">#REF!</definedName>
    <definedName name="___MDE32">#REF!</definedName>
    <definedName name="___MDE33">#REF!</definedName>
    <definedName name="___MDE34">#REF!</definedName>
    <definedName name="___MDE35">#REF!</definedName>
    <definedName name="___MDE36">#REF!</definedName>
    <definedName name="___MDE37">#REF!</definedName>
    <definedName name="___MDE38">#REF!</definedName>
    <definedName name="___MDE39">#REF!</definedName>
    <definedName name="___MDE40">#REF!</definedName>
    <definedName name="___MDE41">#REF!</definedName>
    <definedName name="___MDE42">#REF!</definedName>
    <definedName name="___MDE43">#REF!</definedName>
    <definedName name="___MDE44">#REF!</definedName>
    <definedName name="___MDE45">#REF!</definedName>
    <definedName name="___MDE46">#REF!</definedName>
    <definedName name="___MDE47">#REF!</definedName>
    <definedName name="___MDE48">#REF!</definedName>
    <definedName name="___MDE49">#REF!</definedName>
    <definedName name="___MDE50">#REF!</definedName>
    <definedName name="___MDE51">#REF!</definedName>
    <definedName name="___MDE52">#REF!</definedName>
    <definedName name="___MDE53">#REF!</definedName>
    <definedName name="___MDE54">#REF!</definedName>
    <definedName name="___MDE55">#REF!</definedName>
    <definedName name="___MDE56">#REF!</definedName>
    <definedName name="___MDE57">#REF!</definedName>
    <definedName name="___MDE58">#REF!</definedName>
    <definedName name="___MDE59">#REF!</definedName>
    <definedName name="___MDE60">#REF!</definedName>
    <definedName name="___MDE61">#REF!</definedName>
    <definedName name="___MDE62">#REF!</definedName>
    <definedName name="___MDE63">#REF!</definedName>
    <definedName name="___MDE64">#REF!</definedName>
    <definedName name="___MDE65">#REF!</definedName>
    <definedName name="___MDE66">#REF!</definedName>
    <definedName name="___MDE67">#REF!</definedName>
    <definedName name="___MDE68">#REF!</definedName>
    <definedName name="___ME01">#REF!</definedName>
    <definedName name="___ME02">#REF!</definedName>
    <definedName name="___ME03">#REF!</definedName>
    <definedName name="___ME04">#REF!</definedName>
    <definedName name="___ME05">#REF!</definedName>
    <definedName name="___ME06">#REF!</definedName>
    <definedName name="___ME07">#REF!</definedName>
    <definedName name="___ME08">#REF!</definedName>
    <definedName name="___ME09">#REF!</definedName>
    <definedName name="___ME10">#REF!</definedName>
    <definedName name="___ME11">#REF!</definedName>
    <definedName name="___ME12">#REF!</definedName>
    <definedName name="___ME13">#REF!</definedName>
    <definedName name="___ME14">#REF!</definedName>
    <definedName name="___ME15">#REF!</definedName>
    <definedName name="___ME16">#REF!</definedName>
    <definedName name="___ME17">#REF!</definedName>
    <definedName name="___ME18">#REF!</definedName>
    <definedName name="___ME19">#REF!</definedName>
    <definedName name="___ME20">#REF!</definedName>
    <definedName name="___ME21">#REF!</definedName>
    <definedName name="___ME22">#REF!</definedName>
    <definedName name="___ME23">#REF!</definedName>
    <definedName name="___ME24">#REF!</definedName>
    <definedName name="___ME25">#REF!</definedName>
    <definedName name="___ME26">#REF!</definedName>
    <definedName name="___ME27">#REF!</definedName>
    <definedName name="___ME28">#REF!</definedName>
    <definedName name="___ME29">#REF!</definedName>
    <definedName name="___ME30">#REF!</definedName>
    <definedName name="___ME31">#REF!</definedName>
    <definedName name="___ME32">#REF!</definedName>
    <definedName name="___ME33">#REF!</definedName>
    <definedName name="___ME34">#REF!</definedName>
    <definedName name="___ME35">#REF!</definedName>
    <definedName name="___ME36">#REF!</definedName>
    <definedName name="___ME37">#REF!</definedName>
    <definedName name="___ME38">#REF!</definedName>
    <definedName name="___ME39">#REF!</definedName>
    <definedName name="___ME40">#REF!</definedName>
    <definedName name="___ME41">#REF!</definedName>
    <definedName name="___ME42">#REF!</definedName>
    <definedName name="___ME43">#REF!</definedName>
    <definedName name="___ME44">#REF!</definedName>
    <definedName name="___ME45">#REF!</definedName>
    <definedName name="___ME46">#REF!</definedName>
    <definedName name="___ME47">#REF!</definedName>
    <definedName name="___ME48">#REF!</definedName>
    <definedName name="___ME49">#REF!</definedName>
    <definedName name="___ME50">#REF!</definedName>
    <definedName name="___ME51">#REF!</definedName>
    <definedName name="___ME52">#REF!</definedName>
    <definedName name="___ME53">#REF!</definedName>
    <definedName name="___ME54">#REF!</definedName>
    <definedName name="___ME55">#REF!</definedName>
    <definedName name="___ME56">#REF!</definedName>
    <definedName name="___ME57">#REF!</definedName>
    <definedName name="___ME58">#REF!</definedName>
    <definedName name="___ME59">#REF!</definedName>
    <definedName name="___ME60">#REF!</definedName>
    <definedName name="___ME61">#REF!</definedName>
    <definedName name="___ME62">#REF!</definedName>
    <definedName name="___ME63">#REF!</definedName>
    <definedName name="___ME64">#REF!</definedName>
    <definedName name="___ME65">#REF!</definedName>
    <definedName name="___ME66">#REF!</definedName>
    <definedName name="___ME67">#REF!</definedName>
    <definedName name="___ME68">#REF!</definedName>
    <definedName name="___mhr1">#REF!</definedName>
    <definedName name="___mhr2">#REF!</definedName>
    <definedName name="___mhr3">#REF!</definedName>
    <definedName name="___mhr4">#REF!</definedName>
    <definedName name="___MU1">#REF!</definedName>
    <definedName name="___MU2">#REF!</definedName>
    <definedName name="___MU3">#REF!</definedName>
    <definedName name="___MU4">#REF!</definedName>
    <definedName name="___MU5">#REF!</definedName>
    <definedName name="___mul12">#REF!</definedName>
    <definedName name="___mul9">#REF!</definedName>
    <definedName name="___mvd1">#REF!</definedName>
    <definedName name="___mvd2">#REF!</definedName>
    <definedName name="___NCL100">#REF!</definedName>
    <definedName name="___NCL200">#REF!</definedName>
    <definedName name="___NCL250">#REF!</definedName>
    <definedName name="___ngl3">#REF!</definedName>
    <definedName name="___ngl4">#REF!</definedName>
    <definedName name="___nin190">#REF!</definedName>
    <definedName name="___npv1">#REF!</definedName>
    <definedName name="___npv2">#REF!</definedName>
    <definedName name="___nym34">#REF!</definedName>
    <definedName name="___nym46">#REF!</definedName>
    <definedName name="___nyy2416">#REF!</definedName>
    <definedName name="___nyy244">#REF!</definedName>
    <definedName name="___nyy246">#REF!</definedName>
    <definedName name="___nyy34">#REF!</definedName>
    <definedName name="___nyy410">#REF!</definedName>
    <definedName name="___nyy41010">#REF!</definedName>
    <definedName name="___nyy412050">#REF!</definedName>
    <definedName name="___nyy412070">#REF!</definedName>
    <definedName name="___nyy415070">#REF!</definedName>
    <definedName name="___nyy416">#REF!</definedName>
    <definedName name="___nyy41616">#REF!</definedName>
    <definedName name="___nyy42525">#REF!</definedName>
    <definedName name="___nyy43535">#REF!</definedName>
    <definedName name="___nyy44">#REF!</definedName>
    <definedName name="___nyy444">#REF!</definedName>
    <definedName name="___nyy45050">#REF!</definedName>
    <definedName name="___nyy466">#REF!</definedName>
    <definedName name="___nyy47050">#REF!</definedName>
    <definedName name="___nyy47070">#REF!</definedName>
    <definedName name="___nyy49570">#REF!</definedName>
    <definedName name="___pa12">#REF!</definedName>
    <definedName name="___pa9">#REF!</definedName>
    <definedName name="___pab100">#REF!</definedName>
    <definedName name="___pab125">#REF!</definedName>
    <definedName name="___pab15">#REF!</definedName>
    <definedName name="___pab150">#REF!</definedName>
    <definedName name="___pab2">#REF!</definedName>
    <definedName name="___pab20">#REF!</definedName>
    <definedName name="___pab25">#REF!</definedName>
    <definedName name="___pab32">#REF!</definedName>
    <definedName name="___pab4">#REF!</definedName>
    <definedName name="___pab40">#REF!</definedName>
    <definedName name="___pab50">#REF!</definedName>
    <definedName name="___pab6">#REF!</definedName>
    <definedName name="___pab65">#REF!</definedName>
    <definedName name="___pab80">#REF!</definedName>
    <definedName name="___pah150">#REF!</definedName>
    <definedName name="___pak100">#REF!</definedName>
    <definedName name="___pak150">#REF!</definedName>
    <definedName name="___pak50">#REF!</definedName>
    <definedName name="___pak80">#REF!</definedName>
    <definedName name="___pav8">#REF!</definedName>
    <definedName name="___pb1">#REF!</definedName>
    <definedName name="___pb2">#REF!</definedName>
    <definedName name="___pb3">#REF!</definedName>
    <definedName name="___pb34">#REF!</definedName>
    <definedName name="___pb4">#REF!</definedName>
    <definedName name="___pbf3">#REF!</definedName>
    <definedName name="___pbf4">#REF!</definedName>
    <definedName name="___PBK175">#REF!</definedName>
    <definedName name="___PBK225">#REF!</definedName>
    <definedName name="___pbs100">#REF!</definedName>
    <definedName name="___pbs15">#REF!</definedName>
    <definedName name="___pbs150">#REF!</definedName>
    <definedName name="___pbs40">#REF!</definedName>
    <definedName name="___pbs50">#REF!</definedName>
    <definedName name="___pbs65">#REF!</definedName>
    <definedName name="___pbs80">#REF!</definedName>
    <definedName name="___PC450">#REF!</definedName>
    <definedName name="___pc50">#REF!</definedName>
    <definedName name="___PC600">#REF!</definedName>
    <definedName name="___pc80">#REF!</definedName>
    <definedName name="___pcf80">#REF!</definedName>
    <definedName name="___PF1">#REF!</definedName>
    <definedName name="___PF2">#REF!</definedName>
    <definedName name="___ph100">#REF!</definedName>
    <definedName name="___ph150">#REF!</definedName>
    <definedName name="___phf100">#REF!</definedName>
    <definedName name="___phf150">#REF!</definedName>
    <definedName name="___PL1">#REF!</definedName>
    <definedName name="___PL2">#REF!</definedName>
    <definedName name="___PL3">#REF!</definedName>
    <definedName name="___po1000">#REF!</definedName>
    <definedName name="___pv100">#REF!</definedName>
    <definedName name="___pv40">#REF!</definedName>
    <definedName name="___pv50">#REF!</definedName>
    <definedName name="___pv80">#REF!</definedName>
    <definedName name="___pvc1">#REF!</definedName>
    <definedName name="___pvc12">#REF!</definedName>
    <definedName name="___pvc3">#REF!</definedName>
    <definedName name="___pvc34">#REF!</definedName>
    <definedName name="___pvf100">#REF!</definedName>
    <definedName name="___pvf80">#REF!</definedName>
    <definedName name="___QS1">#REF!</definedName>
    <definedName name="___QS10">#REF!</definedName>
    <definedName name="___QS11">#REF!</definedName>
    <definedName name="___QS12">#REF!</definedName>
    <definedName name="___QS13">#REF!</definedName>
    <definedName name="___QS14">#REF!</definedName>
    <definedName name="___QS15">#REF!</definedName>
    <definedName name="___QS16">#REF!</definedName>
    <definedName name="___QS17">#REF!</definedName>
    <definedName name="___QS18">#REF!</definedName>
    <definedName name="___QS19">#REF!</definedName>
    <definedName name="___QS2">#REF!</definedName>
    <definedName name="___QS20">#REF!</definedName>
    <definedName name="___QS21">#REF!</definedName>
    <definedName name="___QS3">#REF!</definedName>
    <definedName name="___QS4">#REF!</definedName>
    <definedName name="___QS5">#REF!</definedName>
    <definedName name="___QS6">#REF!</definedName>
    <definedName name="___QS7">#REF!</definedName>
    <definedName name="___QS8">#REF!</definedName>
    <definedName name="___QS9">#REF!</definedName>
    <definedName name="___qty1">#REF!</definedName>
    <definedName name="___qty2">#REF!</definedName>
    <definedName name="___qty3">#REF!</definedName>
    <definedName name="___qty4">#REF!</definedName>
    <definedName name="___rab1">#REF!</definedName>
    <definedName name="___rab2">#REF!</definedName>
    <definedName name="___rd1">#REF!</definedName>
    <definedName name="___rd2">#REF!</definedName>
    <definedName name="___rd3">#REF!</definedName>
    <definedName name="___rd4">#REF!</definedName>
    <definedName name="___rd6">#REF!</definedName>
    <definedName name="___rd8">#REF!</definedName>
    <definedName name="___rk100">#REF!</definedName>
    <definedName name="___rk150">#REF!</definedName>
    <definedName name="___rk200">#REF!</definedName>
    <definedName name="___rk300">#REF!</definedName>
    <definedName name="___rk400">#REF!</definedName>
    <definedName name="___rk500">#REF!</definedName>
    <definedName name="___rk600">#REF!</definedName>
    <definedName name="___rkl1000">#REF!</definedName>
    <definedName name="___rkl1200">#REF!</definedName>
    <definedName name="___rkl200">#REF!</definedName>
    <definedName name="___rkl300">#REF!</definedName>
    <definedName name="___rkl400">#REF!</definedName>
    <definedName name="___rkl500">#REF!</definedName>
    <definedName name="___rkl600">#REF!</definedName>
    <definedName name="___rkl700">#REF!</definedName>
    <definedName name="___rkl800">#REF!</definedName>
    <definedName name="___sc1">#REF!</definedName>
    <definedName name="___SC2">#REF!</definedName>
    <definedName name="___sc3">#REF!</definedName>
    <definedName name="___sfv150">#REF!</definedName>
    <definedName name="___SN3">#REF!</definedName>
    <definedName name="___SSF1">#REF!</definedName>
    <definedName name="___SSF2">#REF!</definedName>
    <definedName name="___SSF3">#REF!</definedName>
    <definedName name="___st1">#REF!</definedName>
    <definedName name="___st2">#REF!</definedName>
    <definedName name="___st3">#REF!</definedName>
    <definedName name="___std100">#REF!</definedName>
    <definedName name="___std150">#REF!</definedName>
    <definedName name="___std4">#REF!</definedName>
    <definedName name="___std50">#REF!</definedName>
    <definedName name="___std65">#REF!</definedName>
    <definedName name="___TA01">#REF!</definedName>
    <definedName name="___TA67">#REF!</definedName>
    <definedName name="___TA78">#REF!</definedName>
    <definedName name="___TA89">#REF!</definedName>
    <definedName name="___TA90">#REF!</definedName>
    <definedName name="___tb100">#REF!</definedName>
    <definedName name="___tb12">#REF!</definedName>
    <definedName name="___tb9">#REF!</definedName>
    <definedName name="___ti100">#REF!</definedName>
    <definedName name="___ti120">#REF!</definedName>
    <definedName name="___ti50">#REF!</definedName>
    <definedName name="___ti60">#REF!</definedName>
    <definedName name="___ti80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lc20">#REF!</definedName>
    <definedName name="___tsv25">#REF!</definedName>
    <definedName name="___uls60">#REF!</definedName>
    <definedName name="___VL100">#REF!</definedName>
    <definedName name="___VL200">#REF!</definedName>
    <definedName name="___VL250">#REF!</definedName>
    <definedName name="___vnt100">#REF!</definedName>
    <definedName name="___vnt40">#REF!</definedName>
    <definedName name="___vnt50">#REF!</definedName>
    <definedName name="___vnt80">#REF!</definedName>
    <definedName name="___x2">#REF!</definedName>
    <definedName name="__\i">#N/A</definedName>
    <definedName name="__123Graph_A" localSheetId="8" hidden="1">#REF!</definedName>
    <definedName name="__123Graph_A" localSheetId="7" hidden="1">#REF!</definedName>
    <definedName name="__123Graph_A" localSheetId="4" hidden="1">#REF!</definedName>
    <definedName name="__123Graph_A" localSheetId="6" hidden="1">#REF!</definedName>
    <definedName name="__123Graph_A" localSheetId="9" hidden="1">#REF!</definedName>
    <definedName name="__123Graph_A" localSheetId="5" hidden="1">#REF!</definedName>
    <definedName name="__123Graph_A" hidden="1">#REF!</definedName>
    <definedName name="__123Graph_B" localSheetId="8" hidden="1">#REF!</definedName>
    <definedName name="__123Graph_B" localSheetId="7" hidden="1">#REF!</definedName>
    <definedName name="__123Graph_B" localSheetId="4" hidden="1">#REF!</definedName>
    <definedName name="__123Graph_B" localSheetId="6" hidden="1">#REF!</definedName>
    <definedName name="__123Graph_B" localSheetId="9" hidden="1">#REF!</definedName>
    <definedName name="__123Graph_B" localSheetId="5" hidden="1">#REF!</definedName>
    <definedName name="__123Graph_B" hidden="1">#REF!</definedName>
    <definedName name="__123Graph_X" localSheetId="8" hidden="1">#REF!</definedName>
    <definedName name="__123Graph_X" localSheetId="7" hidden="1">#REF!</definedName>
    <definedName name="__123Graph_X" localSheetId="4" hidden="1">#REF!</definedName>
    <definedName name="__123Graph_X" localSheetId="6" hidden="1">#REF!</definedName>
    <definedName name="__123Graph_X" localSheetId="9" hidden="1">#REF!</definedName>
    <definedName name="__123Graph_X" localSheetId="5" hidden="1">#REF!</definedName>
    <definedName name="__123Graph_X" hidden="1">#REF!</definedName>
    <definedName name="__2_?">#REF!</definedName>
    <definedName name="__3_?">#REF!</definedName>
    <definedName name="__3_??">#REF!</definedName>
    <definedName name="__A1">#REF!</definedName>
    <definedName name="__A2">#REF!</definedName>
    <definedName name="__A3">#REF!</definedName>
    <definedName name="__A5">#REF!</definedName>
    <definedName name="__aaa1">#REF!</definedName>
    <definedName name="__AAD3" localSheetId="8">'Back Up Vol Plat Lt.'!HAJIME:OWARI</definedName>
    <definedName name="__AAD3" localSheetId="7">'Backup Balok'!HAJIME:OWARI</definedName>
    <definedName name="__AAD3" localSheetId="4">'Backup Fondasi'!HAJIME:OWARI</definedName>
    <definedName name="__AAD3" localSheetId="6">'Backup Kolom'!HAJIME:OWARI</definedName>
    <definedName name="__AAD3" localSheetId="9">'Backup Pintu'!HAJIME:OWARI</definedName>
    <definedName name="__AAD3" localSheetId="5">'Backup Sloof'!HAJIME:OWARI</definedName>
    <definedName name="__AAD3" localSheetId="14">BALOK!HAJIME:OWARI</definedName>
    <definedName name="__AAD3" localSheetId="3">'Daftar Harga'!HAJIME:OWARI</definedName>
    <definedName name="__AAD3" localSheetId="11">Dinding!HAJIME:OWARI</definedName>
    <definedName name="__AAD3" localSheetId="13">KOLOM!HAJIME:OWARI</definedName>
    <definedName name="__AAD3" localSheetId="12">HAJIME:OWARI</definedName>
    <definedName name="__AAD3" localSheetId="10">PONDASI!HAJIME:OWARI</definedName>
    <definedName name="__AAD3" localSheetId="0">'Rekap RAB'!HAJIME:OWARI</definedName>
    <definedName name="__AAD3" localSheetId="2">'Time Schedule'!HAJIME:[0]!OWARI</definedName>
    <definedName name="__AAD3">HAJIME:OWARI</definedName>
    <definedName name="__abs100" localSheetId="8">#REF!</definedName>
    <definedName name="__abs100" localSheetId="7">#REF!</definedName>
    <definedName name="__abs100" localSheetId="4">#REF!</definedName>
    <definedName name="__abs100" localSheetId="6">#REF!</definedName>
    <definedName name="__abs100" localSheetId="9">#REF!</definedName>
    <definedName name="__abs100" localSheetId="5">#REF!</definedName>
    <definedName name="__abs100" localSheetId="14">#REF!</definedName>
    <definedName name="__abs100" localSheetId="3">#REF!</definedName>
    <definedName name="__abs100" localSheetId="11">#REF!</definedName>
    <definedName name="__abs100" localSheetId="13">#REF!</definedName>
    <definedName name="__abs100" localSheetId="10">#REF!</definedName>
    <definedName name="__abs100" localSheetId="0">#REF!</definedName>
    <definedName name="__abs100" localSheetId="2">#REF!</definedName>
    <definedName name="__abs100">#REF!</definedName>
    <definedName name="__ADD1" localSheetId="8">STOP2:STOP2E</definedName>
    <definedName name="__ADD1" localSheetId="7">STOP2:STOP2E</definedName>
    <definedName name="__ADD1" localSheetId="4">STOP2:STOP2E</definedName>
    <definedName name="__ADD1" localSheetId="6">STOP2:STOP2E</definedName>
    <definedName name="__ADD1" localSheetId="9">STOP2:STOP2E</definedName>
    <definedName name="__ADD1" localSheetId="5">STOP2:STOP2E</definedName>
    <definedName name="__ADD1" localSheetId="14">STOP2:STOP2E</definedName>
    <definedName name="__ADD1" localSheetId="3">STOP2:STOP2E</definedName>
    <definedName name="__ADD1" localSheetId="11">STOP2:STOP2E</definedName>
    <definedName name="__ADD1" localSheetId="13">STOP2:STOP2E</definedName>
    <definedName name="__ADD1" localSheetId="12">STOP2:STOP2E</definedName>
    <definedName name="__ADD1" localSheetId="10">STOP2:STOP2E</definedName>
    <definedName name="__ADD1" localSheetId="0">#N/A</definedName>
    <definedName name="__ADD1" localSheetId="2">#N/A</definedName>
    <definedName name="__ADD1">STOP2:STOP2E</definedName>
    <definedName name="__ADD2" localSheetId="8">STOP:STOPE</definedName>
    <definedName name="__ADD2" localSheetId="7">STOP:STOPE</definedName>
    <definedName name="__ADD2" localSheetId="4">STOP:STOPE</definedName>
    <definedName name="__ADD2" localSheetId="6">STOP:STOPE</definedName>
    <definedName name="__ADD2" localSheetId="9">STOP:STOPE</definedName>
    <definedName name="__ADD2" localSheetId="5">STOP:STOPE</definedName>
    <definedName name="__ADD2" localSheetId="14">STOP:STOPE</definedName>
    <definedName name="__ADD2" localSheetId="3">STOP:STOPE</definedName>
    <definedName name="__ADD2" localSheetId="11">STOP:STOPE</definedName>
    <definedName name="__ADD2" localSheetId="13">STOP:STOPE</definedName>
    <definedName name="__ADD2" localSheetId="12">STOP:STOPE</definedName>
    <definedName name="__ADD2" localSheetId="10">STOP:STOPE</definedName>
    <definedName name="__ADD2" localSheetId="0">#N/A</definedName>
    <definedName name="__ADD2" localSheetId="2">#N/A</definedName>
    <definedName name="__ADD2">STOP:STOPE</definedName>
    <definedName name="__ADD3" localSheetId="8">STOP:STOPE</definedName>
    <definedName name="__ADD3" localSheetId="7">STOP:STOPE</definedName>
    <definedName name="__ADD3" localSheetId="4">STOP:STOPE</definedName>
    <definedName name="__ADD3" localSheetId="6">STOP:STOPE</definedName>
    <definedName name="__ADD3" localSheetId="9">STOP:STOPE</definedName>
    <definedName name="__ADD3" localSheetId="5">STOP:STOPE</definedName>
    <definedName name="__ADD3" localSheetId="14">STOP:STOPE</definedName>
    <definedName name="__ADD3" localSheetId="3">STOP:STOPE</definedName>
    <definedName name="__ADD3" localSheetId="11">STOP:STOPE</definedName>
    <definedName name="__ADD3" localSheetId="13">STOP:STOPE</definedName>
    <definedName name="__ADD3" localSheetId="12">STOP:STOPE</definedName>
    <definedName name="__ADD3" localSheetId="10">STOP:STOPE</definedName>
    <definedName name="__ADD3" localSheetId="0">#N/A</definedName>
    <definedName name="__ADD3" localSheetId="2">#N/A</definedName>
    <definedName name="__ADD3">STOP:STOPE</definedName>
    <definedName name="__ahu100" localSheetId="8">#REF!</definedName>
    <definedName name="__ahu100" localSheetId="7">#REF!</definedName>
    <definedName name="__ahu100" localSheetId="4">#REF!</definedName>
    <definedName name="__ahu100" localSheetId="6">#REF!</definedName>
    <definedName name="__ahu100" localSheetId="9">#REF!</definedName>
    <definedName name="__ahu100" localSheetId="5">#REF!</definedName>
    <definedName name="__ahu100" localSheetId="14">#REF!</definedName>
    <definedName name="__ahu100" localSheetId="3">#REF!</definedName>
    <definedName name="__ahu100" localSheetId="11">#REF!</definedName>
    <definedName name="__ahu100" localSheetId="13">#REF!</definedName>
    <definedName name="__ahu100" localSheetId="10">#REF!</definedName>
    <definedName name="__ahu100" localSheetId="0">#REF!</definedName>
    <definedName name="__ahu100" localSheetId="2">#REF!</definedName>
    <definedName name="__ahu100">#REF!</definedName>
    <definedName name="__ahu150" localSheetId="8">#REF!</definedName>
    <definedName name="__ahu150" localSheetId="14">#REF!</definedName>
    <definedName name="__ahu150" localSheetId="11">#REF!</definedName>
    <definedName name="__ahu150" localSheetId="13">#REF!</definedName>
    <definedName name="__ahu150" localSheetId="10">#REF!</definedName>
    <definedName name="__ahu150" localSheetId="0">#REF!</definedName>
    <definedName name="__ahu150" localSheetId="2">#REF!</definedName>
    <definedName name="__ahu150">#REF!</definedName>
    <definedName name="__ako100" localSheetId="8">#REF!</definedName>
    <definedName name="__ako100" localSheetId="14">#REF!</definedName>
    <definedName name="__ako100" localSheetId="11">#REF!</definedName>
    <definedName name="__ako100" localSheetId="13">#REF!</definedName>
    <definedName name="__ako100" localSheetId="10">#REF!</definedName>
    <definedName name="__ako100" localSheetId="0">#REF!</definedName>
    <definedName name="__ako100" localSheetId="2">#REF!</definedName>
    <definedName name="__ako100">#REF!</definedName>
    <definedName name="__ako150">#REF!</definedName>
    <definedName name="__ako50">#REF!</definedName>
    <definedName name="__ako80">#REF!</definedName>
    <definedName name="__aku100">#REF!</definedName>
    <definedName name="__aku150">#REF!</definedName>
    <definedName name="__alt1">#N/A</definedName>
    <definedName name="__ana1" localSheetId="8">#REF!</definedName>
    <definedName name="__ana1" localSheetId="7">#REF!</definedName>
    <definedName name="__ana1" localSheetId="4">#REF!</definedName>
    <definedName name="__ana1" localSheetId="6">#REF!</definedName>
    <definedName name="__ana1" localSheetId="9">#REF!</definedName>
    <definedName name="__ana1" localSheetId="5">#REF!</definedName>
    <definedName name="__ana1" localSheetId="14">#REF!</definedName>
    <definedName name="__ana1" localSheetId="3">#REF!</definedName>
    <definedName name="__ana1" localSheetId="11">#REF!</definedName>
    <definedName name="__ana1" localSheetId="13">#REF!</definedName>
    <definedName name="__ana1" localSheetId="10">#REF!</definedName>
    <definedName name="__ana1" localSheetId="0">#REF!</definedName>
    <definedName name="__ana1" localSheetId="2">#REF!</definedName>
    <definedName name="__ana1">#REF!</definedName>
    <definedName name="__ana10" localSheetId="8">#REF!</definedName>
    <definedName name="__ana10" localSheetId="14">#REF!</definedName>
    <definedName name="__ana10" localSheetId="11">#REF!</definedName>
    <definedName name="__ana10" localSheetId="13">#REF!</definedName>
    <definedName name="__ana10" localSheetId="10">#REF!</definedName>
    <definedName name="__ana10" localSheetId="0">#REF!</definedName>
    <definedName name="__ana10" localSheetId="2">#REF!</definedName>
    <definedName name="__ana10">#REF!</definedName>
    <definedName name="__ana100" localSheetId="8">#REF!</definedName>
    <definedName name="__ana100" localSheetId="14">#REF!</definedName>
    <definedName name="__ana100" localSheetId="11">#REF!</definedName>
    <definedName name="__ana100" localSheetId="13">#REF!</definedName>
    <definedName name="__ana100" localSheetId="10">#REF!</definedName>
    <definedName name="__ana100" localSheetId="0">#REF!</definedName>
    <definedName name="__ana100" localSheetId="2">#REF!</definedName>
    <definedName name="__ana100">#REF!</definedName>
    <definedName name="__ana101">#REF!</definedName>
    <definedName name="__ana102">#REF!</definedName>
    <definedName name="__ana103">#REF!</definedName>
    <definedName name="__ana104">#REF!</definedName>
    <definedName name="__ana105">#REF!</definedName>
    <definedName name="__ana106">#REF!</definedName>
    <definedName name="__ana107">#REF!</definedName>
    <definedName name="__ana108">#REF!</definedName>
    <definedName name="__ana109">#REF!</definedName>
    <definedName name="__ana11">#REF!</definedName>
    <definedName name="__ana110">#REF!</definedName>
    <definedName name="__ana111">#REF!</definedName>
    <definedName name="__ana112">#REF!</definedName>
    <definedName name="__ana113">#REF!</definedName>
    <definedName name="__ana114">#REF!</definedName>
    <definedName name="__ana115">#REF!</definedName>
    <definedName name="__ana116">#REF!</definedName>
    <definedName name="__ana117">#REF!</definedName>
    <definedName name="__ana118">#REF!</definedName>
    <definedName name="__ana119">#REF!</definedName>
    <definedName name="__ana12">#REF!</definedName>
    <definedName name="__ana120">#REF!</definedName>
    <definedName name="__ana121">#REF!</definedName>
    <definedName name="__ana122">#REF!</definedName>
    <definedName name="__ana123">#REF!</definedName>
    <definedName name="__ana124">#REF!</definedName>
    <definedName name="__ana13">#REF!</definedName>
    <definedName name="__ana14">#REF!</definedName>
    <definedName name="__ana15">#REF!</definedName>
    <definedName name="__ana16">#REF!</definedName>
    <definedName name="__ana17">#REF!</definedName>
    <definedName name="__ana18">#REF!</definedName>
    <definedName name="__ana19">#REF!</definedName>
    <definedName name="__ana2">#REF!</definedName>
    <definedName name="__ana20">#REF!</definedName>
    <definedName name="__ana21">#REF!</definedName>
    <definedName name="__ana22">#REF!</definedName>
    <definedName name="__ana23">#REF!</definedName>
    <definedName name="__ana24">#REF!</definedName>
    <definedName name="__ana25">#REF!</definedName>
    <definedName name="__ana26">#REF!</definedName>
    <definedName name="__ana27">#REF!</definedName>
    <definedName name="__ana28">#REF!</definedName>
    <definedName name="__ana29">#REF!</definedName>
    <definedName name="__ana3">#REF!</definedName>
    <definedName name="__ana30">#REF!</definedName>
    <definedName name="__ana31">#REF!</definedName>
    <definedName name="__ana32">#REF!</definedName>
    <definedName name="__ana33">#REF!</definedName>
    <definedName name="__ana34">#REF!</definedName>
    <definedName name="__ana35">#REF!</definedName>
    <definedName name="__ana36">#REF!</definedName>
    <definedName name="__ana37">#REF!</definedName>
    <definedName name="__ana38">#REF!</definedName>
    <definedName name="__ana39">#REF!</definedName>
    <definedName name="__ana4">#REF!</definedName>
    <definedName name="__ana40">#REF!</definedName>
    <definedName name="__ana41">#REF!</definedName>
    <definedName name="__ana42">#REF!</definedName>
    <definedName name="__ana43">#REF!</definedName>
    <definedName name="__ana44">#REF!</definedName>
    <definedName name="__ana45">#REF!</definedName>
    <definedName name="__ana46">#REF!</definedName>
    <definedName name="__ana47">#REF!</definedName>
    <definedName name="__ana48">#REF!</definedName>
    <definedName name="__ana49">#REF!</definedName>
    <definedName name="__ana5">#REF!</definedName>
    <definedName name="__ana50">#REF!</definedName>
    <definedName name="__ana51">#REF!</definedName>
    <definedName name="__ana52">#REF!</definedName>
    <definedName name="__ana53">#REF!</definedName>
    <definedName name="__ana54">#REF!</definedName>
    <definedName name="__ana55">#REF!</definedName>
    <definedName name="__ana56">#REF!</definedName>
    <definedName name="__ana57">#REF!</definedName>
    <definedName name="__ana58">#REF!</definedName>
    <definedName name="__ana59">#REF!</definedName>
    <definedName name="__ana6">#REF!</definedName>
    <definedName name="__ana60">#REF!</definedName>
    <definedName name="__ana61">#REF!</definedName>
    <definedName name="__ana62">#REF!</definedName>
    <definedName name="__ana63">#REF!</definedName>
    <definedName name="__ana64">#REF!</definedName>
    <definedName name="__ana65">#REF!</definedName>
    <definedName name="__ana66">#REF!</definedName>
    <definedName name="__ana67">#REF!</definedName>
    <definedName name="__ana68">#REF!</definedName>
    <definedName name="__ana69">#REF!</definedName>
    <definedName name="__ana7">#REF!</definedName>
    <definedName name="__ana70">#REF!</definedName>
    <definedName name="__ana71">#REF!</definedName>
    <definedName name="__ana72">#REF!</definedName>
    <definedName name="__ana73">#REF!</definedName>
    <definedName name="__ana74">#REF!</definedName>
    <definedName name="__ana75">#REF!</definedName>
    <definedName name="__ana76">#REF!</definedName>
    <definedName name="__ana77">#REF!</definedName>
    <definedName name="__ana78">#REF!</definedName>
    <definedName name="__ana79">#REF!</definedName>
    <definedName name="__ana8">#REF!</definedName>
    <definedName name="__ana80">#REF!</definedName>
    <definedName name="__ana81">#REF!</definedName>
    <definedName name="__ana82">#REF!</definedName>
    <definedName name="__ana83">#REF!</definedName>
    <definedName name="__ana84">#REF!</definedName>
    <definedName name="__ana85">#REF!</definedName>
    <definedName name="__ana86">#REF!</definedName>
    <definedName name="__ana87">#REF!</definedName>
    <definedName name="__ana88">#REF!</definedName>
    <definedName name="__ana89">#REF!</definedName>
    <definedName name="__ana9">#REF!</definedName>
    <definedName name="__ana90">#REF!</definedName>
    <definedName name="__ana91">#REF!</definedName>
    <definedName name="__ana92">#REF!</definedName>
    <definedName name="__ana93">#REF!</definedName>
    <definedName name="__ana94">#REF!</definedName>
    <definedName name="__ana95">#REF!</definedName>
    <definedName name="__ana96">#REF!</definedName>
    <definedName name="__ana97">#REF!</definedName>
    <definedName name="__ana98">#REF!</definedName>
    <definedName name="__ana99">#REF!</definedName>
    <definedName name="__anl2">#REF!</definedName>
    <definedName name="__APP3">#N/A</definedName>
    <definedName name="__bbm1" localSheetId="8">#REF!</definedName>
    <definedName name="__bbm1" localSheetId="7">#REF!</definedName>
    <definedName name="__bbm1" localSheetId="4">#REF!</definedName>
    <definedName name="__bbm1" localSheetId="6">#REF!</definedName>
    <definedName name="__bbm1" localSheetId="9">#REF!</definedName>
    <definedName name="__bbm1" localSheetId="5">#REF!</definedName>
    <definedName name="__bbm1" localSheetId="14">#REF!</definedName>
    <definedName name="__bbm1" localSheetId="3">#REF!</definedName>
    <definedName name="__bbm1" localSheetId="11">#REF!</definedName>
    <definedName name="__bbm1" localSheetId="13">#REF!</definedName>
    <definedName name="__bbm1" localSheetId="10">#REF!</definedName>
    <definedName name="__bbm1" localSheetId="0">#REF!</definedName>
    <definedName name="__bbm1" localSheetId="2">#REF!</definedName>
    <definedName name="__bbm1">#REF!</definedName>
    <definedName name="__bbm10" localSheetId="8">#REF!</definedName>
    <definedName name="__bbm10" localSheetId="14">#REF!</definedName>
    <definedName name="__bbm10" localSheetId="11">#REF!</definedName>
    <definedName name="__bbm10" localSheetId="13">#REF!</definedName>
    <definedName name="__bbm10" localSheetId="10">#REF!</definedName>
    <definedName name="__bbm10" localSheetId="0">#REF!</definedName>
    <definedName name="__bbm10" localSheetId="2">#REF!</definedName>
    <definedName name="__bbm10">#REF!</definedName>
    <definedName name="__bbm3" localSheetId="8">#REF!</definedName>
    <definedName name="__bbm3" localSheetId="14">#REF!</definedName>
    <definedName name="__bbm3" localSheetId="11">#REF!</definedName>
    <definedName name="__bbm3" localSheetId="13">#REF!</definedName>
    <definedName name="__bbm3" localSheetId="10">#REF!</definedName>
    <definedName name="__bbm3" localSheetId="0">#REF!</definedName>
    <definedName name="__bbm3" localSheetId="2">#REF!</definedName>
    <definedName name="__bbm3">#REF!</definedName>
    <definedName name="__bbm5">#REF!</definedName>
    <definedName name="__bbm8">#REF!</definedName>
    <definedName name="__bcv100">#REF!</definedName>
    <definedName name="__bcv125">#REF!</definedName>
    <definedName name="__bcv150">#REF!</definedName>
    <definedName name="__bet250">#REF!</definedName>
    <definedName name="__bet275">#REF!</definedName>
    <definedName name="__bet300">#REF!</definedName>
    <definedName name="__bet350">#REF!</definedName>
    <definedName name="__bet400">#REF!</definedName>
    <definedName name="__BOX2">#REF!</definedName>
    <definedName name="__bpl32">#REF!</definedName>
    <definedName name="__bpl9">#REF!</definedName>
    <definedName name="__bsc100">#REF!</definedName>
    <definedName name="__bsd1600">#REF!</definedName>
    <definedName name="__bsd2500">#REF!</definedName>
    <definedName name="__bsd4000">#REF!</definedName>
    <definedName name="__btn175">#REF!</definedName>
    <definedName name="__btn225">#REF!</definedName>
    <definedName name="__btn25">#REF!</definedName>
    <definedName name="__btn275">#REF!</definedName>
    <definedName name="__btn300">#REF!</definedName>
    <definedName name="__bud3500">#REF!</definedName>
    <definedName name="__bvd1">#REF!</definedName>
    <definedName name="__bvd2">#REF!</definedName>
    <definedName name="__bvd3">#REF!</definedName>
    <definedName name="__bvd34">#REF!</definedName>
    <definedName name="__bvd4">#REF!</definedName>
    <definedName name="__bvd5">#REF!</definedName>
    <definedName name="__bvd8">#REF!</definedName>
    <definedName name="__C">#REF!</definedName>
    <definedName name="__CAL1">#REF!</definedName>
    <definedName name="__CAL10">#REF!</definedName>
    <definedName name="__CAL11">#REF!</definedName>
    <definedName name="__CAL12">#REF!</definedName>
    <definedName name="__CAL13">#REF!</definedName>
    <definedName name="__CAL14">#REF!</definedName>
    <definedName name="__CAL15">#REF!</definedName>
    <definedName name="__CAL16">#REF!</definedName>
    <definedName name="__CAL17">#REF!</definedName>
    <definedName name="__CAL18">#REF!</definedName>
    <definedName name="__CAL19">#REF!</definedName>
    <definedName name="__CAL2">#REF!</definedName>
    <definedName name="__CAL20">#REF!</definedName>
    <definedName name="__CAL21">#REF!</definedName>
    <definedName name="__CAL3">#REF!</definedName>
    <definedName name="__CAL4">#REF!</definedName>
    <definedName name="__CAL5">#REF!</definedName>
    <definedName name="__CAL6">#REF!</definedName>
    <definedName name="__CAL7">#REF!</definedName>
    <definedName name="__CAL8">#REF!</definedName>
    <definedName name="__CAL9">#REF!</definedName>
    <definedName name="__cas80">#REF!</definedName>
    <definedName name="__CCF2">#REF!</definedName>
    <definedName name="__cip10">#REF!</definedName>
    <definedName name="__cip2">#REF!</definedName>
    <definedName name="__cip3">#REF!</definedName>
    <definedName name="__cip4">#REF!</definedName>
    <definedName name="__cip6">#REF!</definedName>
    <definedName name="__cip8">#REF!</definedName>
    <definedName name="__clg01">#REF!</definedName>
    <definedName name="__clg02">#REF!</definedName>
    <definedName name="__clg03">#REF!</definedName>
    <definedName name="__clg04">#REF!</definedName>
    <definedName name="__clg05">#REF!</definedName>
    <definedName name="__clg06">#REF!</definedName>
    <definedName name="__clg07">#REF!</definedName>
    <definedName name="__clg08">#REF!</definedName>
    <definedName name="__clg09">#REF!</definedName>
    <definedName name="__clg10">#REF!</definedName>
    <definedName name="__clg11">#REF!</definedName>
    <definedName name="__clg12">#REF!</definedName>
    <definedName name="__clg13">#REF!</definedName>
    <definedName name="__clg14">#REF!</definedName>
    <definedName name="__clg15">#REF!</definedName>
    <definedName name="__clg16">#REF!</definedName>
    <definedName name="__clg17">#REF!</definedName>
    <definedName name="__clg18">#REF!</definedName>
    <definedName name="__clg19">#REF!</definedName>
    <definedName name="__clg20">#REF!</definedName>
    <definedName name="__clg21">#REF!</definedName>
    <definedName name="__clg22">#REF!</definedName>
    <definedName name="__clg23">#REF!</definedName>
    <definedName name="__clg24">#REF!</definedName>
    <definedName name="__clg25">#REF!</definedName>
    <definedName name="__clg26">#REF!</definedName>
    <definedName name="__clg27">#REF!</definedName>
    <definedName name="__clg28">#REF!</definedName>
    <definedName name="__clg29">#REF!</definedName>
    <definedName name="__clg30">#REF!</definedName>
    <definedName name="__clg31">#REF!</definedName>
    <definedName name="__clg32">#REF!</definedName>
    <definedName name="__clg33">#REF!</definedName>
    <definedName name="__clg34">#REF!</definedName>
    <definedName name="__clg35">#REF!</definedName>
    <definedName name="__clg36">#REF!</definedName>
    <definedName name="__clg37">#REF!</definedName>
    <definedName name="__CLP1">#REF!</definedName>
    <definedName name="__CLP2">#REF!</definedName>
    <definedName name="__CLP3">#REF!</definedName>
    <definedName name="__CLP4">#REF!</definedName>
    <definedName name="__CLP5">#REF!</definedName>
    <definedName name="__CLP6">#REF!</definedName>
    <definedName name="__CLP7">#REF!</definedName>
    <definedName name="__cod4">#REF!</definedName>
    <definedName name="__ctb4">#REF!</definedName>
    <definedName name="__cvd100">#REF!</definedName>
    <definedName name="__cvd15">#REF!</definedName>
    <definedName name="__cvd150">#REF!</definedName>
    <definedName name="__cvd50">#REF!</definedName>
    <definedName name="__cvd65">#REF!</definedName>
    <definedName name="__daf1">#REF!</definedName>
    <definedName name="__DAF10">#REF!</definedName>
    <definedName name="__daf2">#REF!</definedName>
    <definedName name="__daf31">#REF!</definedName>
    <definedName name="__daf32">#REF!</definedName>
    <definedName name="__daf33">#REF!</definedName>
    <definedName name="__ddn400">#REF!</definedName>
    <definedName name="__ddn600">#REF!</definedName>
    <definedName name="__dia6">#REF!</definedName>
    <definedName name="__din1">#REF!</definedName>
    <definedName name="__din2">#REF!</definedName>
    <definedName name="__DIV11">#REF!</definedName>
    <definedName name="__dlh20">#REF!</definedName>
    <definedName name="__dlh50">#REF!</definedName>
    <definedName name="__dot2020">#REF!</definedName>
    <definedName name="__Eqp1">#REF!</definedName>
    <definedName name="__Eqp2">#REF!</definedName>
    <definedName name="__ess40">#REF!</definedName>
    <definedName name="__ess60">#REF!</definedName>
    <definedName name="__fdd3">#REF!</definedName>
    <definedName name="__fdu2">#REF!</definedName>
    <definedName name="__FIT100">#REF!</definedName>
    <definedName name="__fit125">#REF!</definedName>
    <definedName name="__FIT150">#REF!</definedName>
    <definedName name="__FIT200">#REF!</definedName>
    <definedName name="__FIT300">#REF!</definedName>
    <definedName name="__FIT65">#REF!</definedName>
    <definedName name="__fit80">#REF!</definedName>
    <definedName name="__fjd100">#REF!</definedName>
    <definedName name="__fjd150">#REF!</definedName>
    <definedName name="__fjd50">#REF!</definedName>
    <definedName name="__fjd65">#REF!</definedName>
    <definedName name="__flr01">#REF!</definedName>
    <definedName name="__flr02">#REF!</definedName>
    <definedName name="__flr03">#REF!</definedName>
    <definedName name="__flr04">#REF!</definedName>
    <definedName name="__flr05">#REF!</definedName>
    <definedName name="__flr06">#REF!</definedName>
    <definedName name="__flr07">#REF!</definedName>
    <definedName name="__flr08">#REF!</definedName>
    <definedName name="__flr09">#REF!</definedName>
    <definedName name="__flr10">#REF!</definedName>
    <definedName name="__flr11">#REF!</definedName>
    <definedName name="__flr12">#REF!</definedName>
    <definedName name="__flr13">#REF!</definedName>
    <definedName name="__flr14">#REF!</definedName>
    <definedName name="__flr15">#REF!</definedName>
    <definedName name="__flr16">#REF!</definedName>
    <definedName name="__flr17">#REF!</definedName>
    <definedName name="__flr18">#REF!</definedName>
    <definedName name="__flr181">#REF!</definedName>
    <definedName name="__flr19">#REF!</definedName>
    <definedName name="__flr20">#REF!</definedName>
    <definedName name="__flr21">#REF!</definedName>
    <definedName name="__flr22">#REF!</definedName>
    <definedName name="__flr23">#REF!</definedName>
    <definedName name="__flr24">#REF!</definedName>
    <definedName name="__flr25">#REF!</definedName>
    <definedName name="__flr26">#REF!</definedName>
    <definedName name="__flr27">#REF!</definedName>
    <definedName name="__flr28">#REF!</definedName>
    <definedName name="__flr29">#REF!</definedName>
    <definedName name="__flr30">#REF!</definedName>
    <definedName name="__flr31">#REF!</definedName>
    <definedName name="__flr32">#REF!</definedName>
    <definedName name="__flr33">#REF!</definedName>
    <definedName name="__flr34">#REF!</definedName>
    <definedName name="__flr35">#REF!</definedName>
    <definedName name="__flr36">#REF!</definedName>
    <definedName name="__flr37">#REF!</definedName>
    <definedName name="__flr38">#REF!</definedName>
    <definedName name="__flr39">#REF!</definedName>
    <definedName name="__flr40">#REF!</definedName>
    <definedName name="__flr41">#REF!</definedName>
    <definedName name="__flr42">#REF!</definedName>
    <definedName name="__flr43">#REF!</definedName>
    <definedName name="__flr44">#REF!</definedName>
    <definedName name="__flr45">#REF!</definedName>
    <definedName name="__flr46">#REF!</definedName>
    <definedName name="__flr47">#REF!</definedName>
    <definedName name="__flr48">#REF!</definedName>
    <definedName name="__flr49">#REF!</definedName>
    <definedName name="__flr50">#REF!</definedName>
    <definedName name="__flr51">#REF!</definedName>
    <definedName name="__flr52">#REF!</definedName>
    <definedName name="__flr53">#REF!</definedName>
    <definedName name="__flr54">#REF!</definedName>
    <definedName name="__flr55">#REF!</definedName>
    <definedName name="__flr56">#REF!</definedName>
    <definedName name="__flr57">#REF!</definedName>
    <definedName name="__fmd150">#REF!</definedName>
    <definedName name="__frc234">#REF!</definedName>
    <definedName name="__frc2495">#REF!</definedName>
    <definedName name="__frc41010">#REF!</definedName>
    <definedName name="__frc495">#REF!</definedName>
    <definedName name="__g1">#REF!</definedName>
    <definedName name="__gk2" hidden="1">#REF!</definedName>
    <definedName name="__grc1">#REF!</definedName>
    <definedName name="__Grc4">#REF!</definedName>
    <definedName name="__gti50">#REF!</definedName>
    <definedName name="__gti60">#REF!</definedName>
    <definedName name="__gvd1">#REF!</definedName>
    <definedName name="__gvd10">#REF!</definedName>
    <definedName name="__gvd100">#REF!</definedName>
    <definedName name="__gvd15">#REF!</definedName>
    <definedName name="__gvd150">#REF!</definedName>
    <definedName name="__gvd2">#REF!</definedName>
    <definedName name="__gvd25">#REF!</definedName>
    <definedName name="__gvd3">#REF!</definedName>
    <definedName name="__gvd4">#REF!</definedName>
    <definedName name="__gvd5">#REF!</definedName>
    <definedName name="__gvd50">#REF!</definedName>
    <definedName name="__gvd6">#REF!</definedName>
    <definedName name="__gvd65">#REF!</definedName>
    <definedName name="__gvd8">#REF!</definedName>
    <definedName name="__hal1">#REF!</definedName>
    <definedName name="__hal2">#REF!</definedName>
    <definedName name="__HAL3">#REF!</definedName>
    <definedName name="__HAL4">#REF!</definedName>
    <definedName name="__HAL8">#REF!</definedName>
    <definedName name="__hdw1">#REF!</definedName>
    <definedName name="__HRG100">#REF!</definedName>
    <definedName name="__IntlFixup" hidden="1">TRUE</definedName>
    <definedName name="__jum1" localSheetId="8">#REF!</definedName>
    <definedName name="__jum1" localSheetId="7">#REF!</definedName>
    <definedName name="__jum1" localSheetId="4">#REF!</definedName>
    <definedName name="__jum1" localSheetId="6">#REF!</definedName>
    <definedName name="__jum1" localSheetId="9">#REF!</definedName>
    <definedName name="__jum1" localSheetId="5">#REF!</definedName>
    <definedName name="__jum1" localSheetId="14">#REF!</definedName>
    <definedName name="__jum1" localSheetId="3">#REF!</definedName>
    <definedName name="__jum1" localSheetId="11">#REF!</definedName>
    <definedName name="__jum1" localSheetId="13">#REF!</definedName>
    <definedName name="__jum1" localSheetId="10">#REF!</definedName>
    <definedName name="__jum1" localSheetId="0">#REF!</definedName>
    <definedName name="__jum1" localSheetId="2">#REF!</definedName>
    <definedName name="__jum1">#REF!</definedName>
    <definedName name="__jum10" localSheetId="8">#REF!</definedName>
    <definedName name="__jum10" localSheetId="14">#REF!</definedName>
    <definedName name="__jum10" localSheetId="11">#REF!</definedName>
    <definedName name="__jum10" localSheetId="13">#REF!</definedName>
    <definedName name="__jum10" localSheetId="10">#REF!</definedName>
    <definedName name="__jum10" localSheetId="0">#REF!</definedName>
    <definedName name="__jum10" localSheetId="2">#REF!</definedName>
    <definedName name="__jum10">#REF!</definedName>
    <definedName name="__jum2" localSheetId="8">#REF!</definedName>
    <definedName name="__jum2" localSheetId="14">#REF!</definedName>
    <definedName name="__jum2" localSheetId="11">#REF!</definedName>
    <definedName name="__jum2" localSheetId="13">#REF!</definedName>
    <definedName name="__jum2" localSheetId="10">#REF!</definedName>
    <definedName name="__jum2" localSheetId="0">#REF!</definedName>
    <definedName name="__jum2" localSheetId="2">#REF!</definedName>
    <definedName name="__jum2">#REF!</definedName>
    <definedName name="__jum3">#REF!</definedName>
    <definedName name="__jum4">#REF!</definedName>
    <definedName name="__jum5">#REF!</definedName>
    <definedName name="__jum6">#REF!</definedName>
    <definedName name="__jum7">#REF!</definedName>
    <definedName name="__jum8">#REF!</definedName>
    <definedName name="__jum9">#REF!</definedName>
    <definedName name="__kb1">#REF!</definedName>
    <definedName name="__kb2">#REF!</definedName>
    <definedName name="__kco7">#REF!</definedName>
    <definedName name="__ke1">#REF!</definedName>
    <definedName name="__ke2">#REF!</definedName>
    <definedName name="__ke3">#REF!</definedName>
    <definedName name="__ke4">#REF!</definedName>
    <definedName name="__ker2020">#REF!</definedName>
    <definedName name="__ker2025">#REF!</definedName>
    <definedName name="__ker3030">#REF!</definedName>
    <definedName name="__kht20">#REF!</definedName>
    <definedName name="__kht40">#REF!</definedName>
    <definedName name="__kht50">#REF!</definedName>
    <definedName name="__kl2">#REF!</definedName>
    <definedName name="__kl3">#REF!</definedName>
    <definedName name="__KL78906">#REF!</definedName>
    <definedName name="__ko2">#REF!</definedName>
    <definedName name="__kp1">#REF!</definedName>
    <definedName name="__KP2">#REF!</definedName>
    <definedName name="__krm20">#REF!</definedName>
    <definedName name="__krm30">#REF!</definedName>
    <definedName name="__krm40">#REF!</definedName>
    <definedName name="__lad400">#REF!</definedName>
    <definedName name="__lad600">#REF!</definedName>
    <definedName name="__lad800">#REF!</definedName>
    <definedName name="__LCM2">#REF!</definedName>
    <definedName name="__LCM3">#REF!</definedName>
    <definedName name="__ld100">#REF!</definedName>
    <definedName name="__ld120">#REF!</definedName>
    <definedName name="__ld50">#REF!</definedName>
    <definedName name="__ld60">#REF!</definedName>
    <definedName name="__ld80">#REF!</definedName>
    <definedName name="__ldp60">#REF!</definedName>
    <definedName name="__lh50">#REF!</definedName>
    <definedName name="__lp100">#REF!</definedName>
    <definedName name="__lp300">#REF!</definedName>
    <definedName name="__lp36">#REF!</definedName>
    <definedName name="__lp500">#REF!</definedName>
    <definedName name="__lp60">#REF!</definedName>
    <definedName name="__lpl11">#REF!</definedName>
    <definedName name="__ls100">#REF!</definedName>
    <definedName name="__ls50">#REF!</definedName>
    <definedName name="__ls60">#REF!</definedName>
    <definedName name="__ls80">#REF!</definedName>
    <definedName name="__MAC12">#REF!</definedName>
    <definedName name="__MAC46">#REF!</definedName>
    <definedName name="__MDE01">#REF!</definedName>
    <definedName name="__MDE02">#REF!</definedName>
    <definedName name="__MDE03">#REF!</definedName>
    <definedName name="__MDE04">#REF!</definedName>
    <definedName name="__MDE05">#REF!</definedName>
    <definedName name="__MDE06">#REF!</definedName>
    <definedName name="__MDE07">#REF!</definedName>
    <definedName name="__MDE08">#REF!</definedName>
    <definedName name="__MDE09">#REF!</definedName>
    <definedName name="__MDE10">#REF!</definedName>
    <definedName name="__MDE11">#REF!</definedName>
    <definedName name="__MDE12">#REF!</definedName>
    <definedName name="__MDE13">#REF!</definedName>
    <definedName name="__MDE14">#REF!</definedName>
    <definedName name="__MDE15">#REF!</definedName>
    <definedName name="__MDE16">#REF!</definedName>
    <definedName name="__MDE17">#REF!</definedName>
    <definedName name="__MDE18">#REF!</definedName>
    <definedName name="__MDE19">#REF!</definedName>
    <definedName name="__MDE20">#REF!</definedName>
    <definedName name="__MDE21">#REF!</definedName>
    <definedName name="__MDE22">#REF!</definedName>
    <definedName name="__MDE23">#REF!</definedName>
    <definedName name="__MDE24">#REF!</definedName>
    <definedName name="__MDE25">#REF!</definedName>
    <definedName name="__MDE26">#REF!</definedName>
    <definedName name="__MDE27">#REF!</definedName>
    <definedName name="__MDE28">#REF!</definedName>
    <definedName name="__MDE29">#REF!</definedName>
    <definedName name="__MDE30">#REF!</definedName>
    <definedName name="__MDE31">#REF!</definedName>
    <definedName name="__MDE32">#REF!</definedName>
    <definedName name="__MDE33">#REF!</definedName>
    <definedName name="__MDE34">#REF!</definedName>
    <definedName name="__ME01">#REF!</definedName>
    <definedName name="__ME02">#REF!</definedName>
    <definedName name="__ME03">#REF!</definedName>
    <definedName name="__ME04">#REF!</definedName>
    <definedName name="__ME05">#REF!</definedName>
    <definedName name="__ME06">#REF!</definedName>
    <definedName name="__ME07">#REF!</definedName>
    <definedName name="__ME08">#REF!</definedName>
    <definedName name="__ME09">#REF!</definedName>
    <definedName name="__ME10">#REF!</definedName>
    <definedName name="__ME11">#REF!</definedName>
    <definedName name="__ME12">#REF!</definedName>
    <definedName name="__ME13">#REF!</definedName>
    <definedName name="__ME14">#REF!</definedName>
    <definedName name="__ME15">#REF!</definedName>
    <definedName name="__ME16">#REF!</definedName>
    <definedName name="__ME17">#REF!</definedName>
    <definedName name="__ME18">#REF!</definedName>
    <definedName name="__ME19">#REF!</definedName>
    <definedName name="__ME2">#REF!</definedName>
    <definedName name="__ME20">#REF!</definedName>
    <definedName name="__ME21">#REF!</definedName>
    <definedName name="__ME22">#REF!</definedName>
    <definedName name="__ME23">#REF!</definedName>
    <definedName name="__ME24">#REF!</definedName>
    <definedName name="__ME25">#REF!</definedName>
    <definedName name="__ME26">#REF!</definedName>
    <definedName name="__ME27">#REF!</definedName>
    <definedName name="__ME28">#REF!</definedName>
    <definedName name="__ME29">#REF!</definedName>
    <definedName name="__ME3">#REF!</definedName>
    <definedName name="__ME30">#REF!</definedName>
    <definedName name="__ME31">#REF!</definedName>
    <definedName name="__ME32">#REF!</definedName>
    <definedName name="__ME33">#REF!</definedName>
    <definedName name="__ME34">#REF!</definedName>
    <definedName name="__mhr1">#REF!</definedName>
    <definedName name="__mhr2">#REF!</definedName>
    <definedName name="__mhr3">#REF!</definedName>
    <definedName name="__mhr4">#REF!</definedName>
    <definedName name="__MU1">#REF!</definedName>
    <definedName name="__MU2">#REF!</definedName>
    <definedName name="__mu200">#REF!</definedName>
    <definedName name="__mu250">#REF!</definedName>
    <definedName name="__MU3">#REF!</definedName>
    <definedName name="__mu300">#REF!</definedName>
    <definedName name="__mu301">#REF!</definedName>
    <definedName name="__mu380">#REF!</definedName>
    <definedName name="__MU4">#REF!</definedName>
    <definedName name="__mu400">#REF!</definedName>
    <definedName name="__mu440">#REF!</definedName>
    <definedName name="__mu450">#REF!</definedName>
    <definedName name="__MU5">#REF!</definedName>
    <definedName name="__mul12">#REF!</definedName>
    <definedName name="__mul9">#REF!</definedName>
    <definedName name="__mvd1">#REF!</definedName>
    <definedName name="__mvd2">#REF!</definedName>
    <definedName name="__mvd3">#REF!</definedName>
    <definedName name="__mvd4">#REF!</definedName>
    <definedName name="__NCL100">#REF!</definedName>
    <definedName name="__NCL200">#REF!</definedName>
    <definedName name="__NCL250">#REF!</definedName>
    <definedName name="__new5" localSheetId="8">'Back Up Vol Plat Lt.'!HAJIME:OWARI</definedName>
    <definedName name="__new5" localSheetId="7">'Backup Balok'!HAJIME:OWARI</definedName>
    <definedName name="__new5" localSheetId="4">'Backup Fondasi'!HAJIME:OWARI</definedName>
    <definedName name="__new5" localSheetId="6">'Backup Kolom'!HAJIME:OWARI</definedName>
    <definedName name="__new5" localSheetId="9">'Backup Pintu'!HAJIME:OWARI</definedName>
    <definedName name="__new5" localSheetId="5">'Backup Sloof'!HAJIME:OWARI</definedName>
    <definedName name="__new5" localSheetId="14">BALOK!HAJIME:OWARI</definedName>
    <definedName name="__new5" localSheetId="3">'Daftar Harga'!HAJIME:OWARI</definedName>
    <definedName name="__new5" localSheetId="11">Dinding!HAJIME:OWARI</definedName>
    <definedName name="__new5" localSheetId="13">KOLOM!HAJIME:OWARI</definedName>
    <definedName name="__new5" localSheetId="12">HAJIME:OWARI</definedName>
    <definedName name="__new5" localSheetId="10">PONDASI!HAJIME:OWARI</definedName>
    <definedName name="__new5" localSheetId="0">'Rekap RAB'!HAJIME:OWARI</definedName>
    <definedName name="__new5" localSheetId="2">'Time Schedule'!HAJIME:[0]!OWARI</definedName>
    <definedName name="__new5">HAJIME:OWARI</definedName>
    <definedName name="__ngl3" localSheetId="8">#REF!</definedName>
    <definedName name="__ngl3" localSheetId="7">#REF!</definedName>
    <definedName name="__ngl3" localSheetId="4">#REF!</definedName>
    <definedName name="__ngl3" localSheetId="6">#REF!</definedName>
    <definedName name="__ngl3" localSheetId="9">#REF!</definedName>
    <definedName name="__ngl3" localSheetId="5">#REF!</definedName>
    <definedName name="__ngl3" localSheetId="14">#REF!</definedName>
    <definedName name="__ngl3" localSheetId="3">#REF!</definedName>
    <definedName name="__ngl3" localSheetId="11">#REF!</definedName>
    <definedName name="__ngl3" localSheetId="13">#REF!</definedName>
    <definedName name="__ngl3" localSheetId="10">#REF!</definedName>
    <definedName name="__ngl3" localSheetId="0">#REF!</definedName>
    <definedName name="__ngl3" localSheetId="2">#REF!</definedName>
    <definedName name="__ngl3">#REF!</definedName>
    <definedName name="__ngl4" localSheetId="8">#REF!</definedName>
    <definedName name="__ngl4" localSheetId="14">#REF!</definedName>
    <definedName name="__ngl4" localSheetId="11">#REF!</definedName>
    <definedName name="__ngl4" localSheetId="13">#REF!</definedName>
    <definedName name="__ngl4" localSheetId="10">#REF!</definedName>
    <definedName name="__ngl4" localSheetId="0">#REF!</definedName>
    <definedName name="__ngl4" localSheetId="2">#REF!</definedName>
    <definedName name="__ngl4">#REF!</definedName>
    <definedName name="__nin190" localSheetId="8">#REF!</definedName>
    <definedName name="__nin190" localSheetId="14">#REF!</definedName>
    <definedName name="__nin190" localSheetId="11">#REF!</definedName>
    <definedName name="__nin190" localSheetId="13">#REF!</definedName>
    <definedName name="__nin190" localSheetId="10">#REF!</definedName>
    <definedName name="__nin190" localSheetId="0">#REF!</definedName>
    <definedName name="__nin190" localSheetId="2">#REF!</definedName>
    <definedName name="__nin190">#REF!</definedName>
    <definedName name="__npv1">#REF!</definedName>
    <definedName name="__npv2">#REF!</definedName>
    <definedName name="__nya10">#REF!</definedName>
    <definedName name="__nya120">#REF!</definedName>
    <definedName name="__nya150">#REF!</definedName>
    <definedName name="__nya16">#REF!</definedName>
    <definedName name="__nya185">#REF!</definedName>
    <definedName name="__nya240">#REF!</definedName>
    <definedName name="__nya25">#REF!</definedName>
    <definedName name="__nya300">#REF!</definedName>
    <definedName name="__nya35">#REF!</definedName>
    <definedName name="__nya4">#REF!</definedName>
    <definedName name="__nya400">#REF!</definedName>
    <definedName name="__nya50">#REF!</definedName>
    <definedName name="__nya6">#REF!</definedName>
    <definedName name="__nya70">#REF!</definedName>
    <definedName name="__nya95">#REF!</definedName>
    <definedName name="__nyf410">#REF!</definedName>
    <definedName name="__nyf416">#REF!</definedName>
    <definedName name="__nyf425">#REF!</definedName>
    <definedName name="__nyf435">#REF!</definedName>
    <definedName name="__nyf450">#REF!</definedName>
    <definedName name="__nyf46">#REF!</definedName>
    <definedName name="__nyf470">#REF!</definedName>
    <definedName name="__nyf495">#REF!</definedName>
    <definedName name="__nym210">#REF!</definedName>
    <definedName name="__nym216">#REF!</definedName>
    <definedName name="__nym225">#REF!</definedName>
    <definedName name="__nym235">#REF!</definedName>
    <definedName name="__nym24">#REF!</definedName>
    <definedName name="__nym26">#REF!</definedName>
    <definedName name="__nym310">#REF!</definedName>
    <definedName name="__nym316">#REF!</definedName>
    <definedName name="__nym325">#REF!</definedName>
    <definedName name="__nym34">#REF!</definedName>
    <definedName name="__nym36">#REF!</definedName>
    <definedName name="__nym410">#REF!</definedName>
    <definedName name="__nym416">#REF!</definedName>
    <definedName name="__nym425">#REF!</definedName>
    <definedName name="__nym44">#REF!</definedName>
    <definedName name="__nym46">#REF!</definedName>
    <definedName name="__nyy110">#REF!</definedName>
    <definedName name="__nyy1120">#REF!</definedName>
    <definedName name="__nyy1150">#REF!</definedName>
    <definedName name="__nyy116">#REF!</definedName>
    <definedName name="__nyy1185">#REF!</definedName>
    <definedName name="__nyy1240">#REF!</definedName>
    <definedName name="__nyy125">#REF!</definedName>
    <definedName name="__nyy1300">#REF!</definedName>
    <definedName name="__nyy135">#REF!</definedName>
    <definedName name="__nyy14">#REF!</definedName>
    <definedName name="__nyy1400">#REF!</definedName>
    <definedName name="__nyy150">#REF!</definedName>
    <definedName name="__nyy1500">#REF!</definedName>
    <definedName name="__nyy16">#REF!</definedName>
    <definedName name="__nyy1630">#REF!</definedName>
    <definedName name="__nyy170">#REF!</definedName>
    <definedName name="__nyy195">#REF!</definedName>
    <definedName name="__nyy210">#REF!</definedName>
    <definedName name="__nyy2120">#REF!</definedName>
    <definedName name="__nyy2150">#REF!</definedName>
    <definedName name="__nyy216">#REF!</definedName>
    <definedName name="__nyy2185">#REF!</definedName>
    <definedName name="__nyy225">#REF!</definedName>
    <definedName name="__nyy235">#REF!</definedName>
    <definedName name="__nyy24">#REF!</definedName>
    <definedName name="__nyy2416">#REF!</definedName>
    <definedName name="__nyy244">#REF!</definedName>
    <definedName name="__nyy246">#REF!</definedName>
    <definedName name="__nyy250">#REF!</definedName>
    <definedName name="__nyy26">#REF!</definedName>
    <definedName name="__nyy270">#REF!</definedName>
    <definedName name="__nyy295">#REF!</definedName>
    <definedName name="__nyy310">#REF!</definedName>
    <definedName name="__nyy3120">#REF!</definedName>
    <definedName name="__nyy3150">#REF!</definedName>
    <definedName name="__nyy316">#REF!</definedName>
    <definedName name="__nyy3185">#REF!</definedName>
    <definedName name="__nyy3240">#REF!</definedName>
    <definedName name="__nyy325">#REF!</definedName>
    <definedName name="__nyy335">#REF!</definedName>
    <definedName name="__nyy34">#REF!</definedName>
    <definedName name="__nyy350">#REF!</definedName>
    <definedName name="__nyy36">#REF!</definedName>
    <definedName name="__nyy370">#REF!</definedName>
    <definedName name="__nyy395">#REF!</definedName>
    <definedName name="__nyy410">#REF!</definedName>
    <definedName name="__nyy41010">#REF!</definedName>
    <definedName name="__nyy4120">#REF!</definedName>
    <definedName name="__nyy412050">#REF!</definedName>
    <definedName name="__nyy412070">#REF!</definedName>
    <definedName name="__nyy4150">#REF!</definedName>
    <definedName name="__nyy415070">#REF!</definedName>
    <definedName name="__nyy416">#REF!</definedName>
    <definedName name="__nyy41616">#REF!</definedName>
    <definedName name="__nyy4185">#REF!</definedName>
    <definedName name="__nyy4240">#REF!</definedName>
    <definedName name="__nyy425">#REF!</definedName>
    <definedName name="__nyy42525">#REF!</definedName>
    <definedName name="__nyy4300">#REF!</definedName>
    <definedName name="__nyy435">#REF!</definedName>
    <definedName name="__nyy43535">#REF!</definedName>
    <definedName name="__nyy44">#REF!</definedName>
    <definedName name="__nyy444">#REF!</definedName>
    <definedName name="__nyy450">#REF!</definedName>
    <definedName name="__nyy45050">#REF!</definedName>
    <definedName name="__nyy46">#REF!</definedName>
    <definedName name="__nyy466">#REF!</definedName>
    <definedName name="__nyy470">#REF!</definedName>
    <definedName name="__nyy47050">#REF!</definedName>
    <definedName name="__nyy47070">#REF!</definedName>
    <definedName name="__nyy495">#REF!</definedName>
    <definedName name="__nyy49570">#REF!</definedName>
    <definedName name="__OBC6">#REF!</definedName>
    <definedName name="__PA1">#REF!</definedName>
    <definedName name="__PA10">#REF!</definedName>
    <definedName name="__pa12">#REF!</definedName>
    <definedName name="__PA2">#REF!</definedName>
    <definedName name="__PA3">#REF!</definedName>
    <definedName name="__PA4">#REF!</definedName>
    <definedName name="__PA5">#REF!</definedName>
    <definedName name="__PA6">#REF!</definedName>
    <definedName name="__PA7">#REF!</definedName>
    <definedName name="__PA8">#REF!</definedName>
    <definedName name="__pa9">#REF!</definedName>
    <definedName name="__pab100">#REF!</definedName>
    <definedName name="__pab125">#REF!</definedName>
    <definedName name="__pab15">#REF!</definedName>
    <definedName name="__pab150">#REF!</definedName>
    <definedName name="__pab2">#REF!</definedName>
    <definedName name="__pab20">#REF!</definedName>
    <definedName name="__pab25">#REF!</definedName>
    <definedName name="__pab32">#REF!</definedName>
    <definedName name="__pab4">#REF!</definedName>
    <definedName name="__pab40">#REF!</definedName>
    <definedName name="__pab50">#REF!</definedName>
    <definedName name="__pab6">#REF!</definedName>
    <definedName name="__pab65">#REF!</definedName>
    <definedName name="__pab80">#REF!</definedName>
    <definedName name="__PAC012">#REF!</definedName>
    <definedName name="__pah150">#REF!</definedName>
    <definedName name="__pak100">#REF!</definedName>
    <definedName name="__pak150">#REF!</definedName>
    <definedName name="__pak50">#REF!</definedName>
    <definedName name="__pak80">#REF!</definedName>
    <definedName name="__pan2">#REF!</definedName>
    <definedName name="__pav8">#REF!</definedName>
    <definedName name="__pb1">#REF!</definedName>
    <definedName name="__pb2">#REF!</definedName>
    <definedName name="__pb3">#REF!</definedName>
    <definedName name="__pb34">#REF!</definedName>
    <definedName name="__pb4">#REF!</definedName>
    <definedName name="__pbf3">#REF!</definedName>
    <definedName name="__pbf4">#REF!</definedName>
    <definedName name="__PBK175">#REF!</definedName>
    <definedName name="__PBK225">#REF!</definedName>
    <definedName name="__pbs100">#REF!</definedName>
    <definedName name="__pbs15">#REF!</definedName>
    <definedName name="__pbs150">#REF!</definedName>
    <definedName name="__pbs40">#REF!</definedName>
    <definedName name="__pbs50">#REF!</definedName>
    <definedName name="__pbs65">#REF!</definedName>
    <definedName name="__pbs80">#REF!</definedName>
    <definedName name="__pc1">#REF!</definedName>
    <definedName name="__pc10">#REF!</definedName>
    <definedName name="__pc12">#REF!</definedName>
    <definedName name="__pc2">#REF!</definedName>
    <definedName name="__pc3">#REF!</definedName>
    <definedName name="__pc4">#REF!</definedName>
    <definedName name="__PC450">#REF!</definedName>
    <definedName name="__pc5">#REF!</definedName>
    <definedName name="__pc50">#REF!</definedName>
    <definedName name="__pc6">#REF!</definedName>
    <definedName name="__PC600">#REF!</definedName>
    <definedName name="__pc8">#REF!</definedName>
    <definedName name="__pc80">#REF!</definedName>
    <definedName name="__pcf10">#REF!</definedName>
    <definedName name="__pcf12">#REF!</definedName>
    <definedName name="__pcf3">#REF!</definedName>
    <definedName name="__pcf4">#REF!</definedName>
    <definedName name="__pcf5">#REF!</definedName>
    <definedName name="__pcf6">#REF!</definedName>
    <definedName name="__pcf8">#REF!</definedName>
    <definedName name="__pcf80">#REF!</definedName>
    <definedName name="__pd1">#REF!</definedName>
    <definedName name="__pd2">#REF!</definedName>
    <definedName name="__pd3">#REF!</definedName>
    <definedName name="__pdf3">#REF!</definedName>
    <definedName name="__PF1">#REF!</definedName>
    <definedName name="__PF2">#REF!</definedName>
    <definedName name="__ph100">#REF!</definedName>
    <definedName name="__ph150">#REF!</definedName>
    <definedName name="__phf100">#REF!</definedName>
    <definedName name="__phf150">#REF!</definedName>
    <definedName name="__PJ2">#REF!</definedName>
    <definedName name="__PJ3">#REF!</definedName>
    <definedName name="__PJA1">#REF!</definedName>
    <definedName name="__PJA2">#REF!</definedName>
    <definedName name="__PJA3">#REF!</definedName>
    <definedName name="__PJA4">#REF!</definedName>
    <definedName name="__PJA6">#REF!</definedName>
    <definedName name="__PL1">#REF!</definedName>
    <definedName name="__PL2">#REF!</definedName>
    <definedName name="__PL3">#REF!</definedName>
    <definedName name="__po1000">#REF!</definedName>
    <definedName name="__por4040">#REF!</definedName>
    <definedName name="__ppn1">#REF!</definedName>
    <definedName name="__ppy1710">#REF!</definedName>
    <definedName name="__PRC019">#REF!</definedName>
    <definedName name="__PSC052">#REF!</definedName>
    <definedName name="__PSC084">#REF!</definedName>
    <definedName name="__pv100">#REF!</definedName>
    <definedName name="__pv40">#REF!</definedName>
    <definedName name="__pv50">#REF!</definedName>
    <definedName name="__pv80">#REF!</definedName>
    <definedName name="__pvc1">#REF!</definedName>
    <definedName name="__pvc12">#REF!</definedName>
    <definedName name="__pvc3">#REF!</definedName>
    <definedName name="__pvc34">#REF!</definedName>
    <definedName name="__pvc44">#REF!</definedName>
    <definedName name="__pvf100">#REF!</definedName>
    <definedName name="__pvf80">#REF!</definedName>
    <definedName name="__QS1">#REF!</definedName>
    <definedName name="__QS10">#REF!</definedName>
    <definedName name="__QS11">#REF!</definedName>
    <definedName name="__QS12">#REF!</definedName>
    <definedName name="__QS13">#REF!</definedName>
    <definedName name="__QS14">#REF!</definedName>
    <definedName name="__QS15">#REF!</definedName>
    <definedName name="__QS16">#REF!</definedName>
    <definedName name="__QS17">#REF!</definedName>
    <definedName name="__QS18">#REF!</definedName>
    <definedName name="__QS19">#REF!</definedName>
    <definedName name="__QS2">#REF!</definedName>
    <definedName name="__QS20">#REF!</definedName>
    <definedName name="__QS21">#REF!</definedName>
    <definedName name="__QS3">#REF!</definedName>
    <definedName name="__QS4">#REF!</definedName>
    <definedName name="__QS5">#REF!</definedName>
    <definedName name="__QS6">#REF!</definedName>
    <definedName name="__QS7">#REF!</definedName>
    <definedName name="__QS8">#REF!</definedName>
    <definedName name="__QS9">#REF!</definedName>
    <definedName name="__qty1">#REF!</definedName>
    <definedName name="__qty2">#REF!</definedName>
    <definedName name="__qty3">#REF!</definedName>
    <definedName name="__qty4">#REF!</definedName>
    <definedName name="__rab1">#REF!</definedName>
    <definedName name="__rab2">#REF!</definedName>
    <definedName name="__RAB3">#REF!</definedName>
    <definedName name="__RAB4">#REF!</definedName>
    <definedName name="__RAB5">#REF!</definedName>
    <definedName name="__RAB6">#REF!</definedName>
    <definedName name="__RAB7">#REF!</definedName>
    <definedName name="__RAB8">#REF!</definedName>
    <definedName name="__RAB9">#REF!</definedName>
    <definedName name="__rd1">#REF!</definedName>
    <definedName name="__rd2">#REF!</definedName>
    <definedName name="__rd3">#REF!</definedName>
    <definedName name="__rd4">#REF!</definedName>
    <definedName name="__rd6">#REF!</definedName>
    <definedName name="__rd8">#REF!</definedName>
    <definedName name="__rk100">#REF!</definedName>
    <definedName name="__rk150">#REF!</definedName>
    <definedName name="__rk200">#REF!</definedName>
    <definedName name="__rk300">#REF!</definedName>
    <definedName name="__rk400">#REF!</definedName>
    <definedName name="__rk500">#REF!</definedName>
    <definedName name="__rk600">#REF!</definedName>
    <definedName name="__rkl1000">#REF!</definedName>
    <definedName name="__rkl1200">#REF!</definedName>
    <definedName name="__rkl200">#REF!</definedName>
    <definedName name="__rkl300">#REF!</definedName>
    <definedName name="__rkl400">#REF!</definedName>
    <definedName name="__rkl500">#REF!</definedName>
    <definedName name="__rkl600">#REF!</definedName>
    <definedName name="__rkl700">#REF!</definedName>
    <definedName name="__rkl800">#REF!</definedName>
    <definedName name="__RMK225">#REF!</definedName>
    <definedName name="__RMK275">#REF!</definedName>
    <definedName name="__RMK300">#REF!</definedName>
    <definedName name="__sc1">#REF!</definedName>
    <definedName name="__SC2">#REF!</definedName>
    <definedName name="__sc3">#REF!</definedName>
    <definedName name="__SFL1">#REF!</definedName>
    <definedName name="__SFL2">#REF!</definedName>
    <definedName name="__SFL3">#REF!</definedName>
    <definedName name="__SFM1">#REF!</definedName>
    <definedName name="__SFM2">#REF!</definedName>
    <definedName name="__SFM3">#REF!</definedName>
    <definedName name="__SFM4">#REF!</definedName>
    <definedName name="__SFM5">#REF!</definedName>
    <definedName name="__SFM6">#REF!</definedName>
    <definedName name="__SFM7">#REF!</definedName>
    <definedName name="__SFQ1">#REF!</definedName>
    <definedName name="__SFQ2">#REF!</definedName>
    <definedName name="__SFQ3">#REF!</definedName>
    <definedName name="__SFQ4">#REF!</definedName>
    <definedName name="__sfv150">#REF!</definedName>
    <definedName name="__sh1040">#REF!</definedName>
    <definedName name="__SN3">#REF!</definedName>
    <definedName name="__spl12">#REF!</definedName>
    <definedName name="__spl23">#REF!</definedName>
    <definedName name="__srt2">#REF!</definedName>
    <definedName name="__SSF1">#REF!</definedName>
    <definedName name="__SSF2">#REF!</definedName>
    <definedName name="__SSF3">#REF!</definedName>
    <definedName name="__st1">#REF!</definedName>
    <definedName name="__st2">#REF!</definedName>
    <definedName name="__st3">#REF!</definedName>
    <definedName name="__std100">#REF!</definedName>
    <definedName name="__std150">#REF!</definedName>
    <definedName name="__std2">#REF!</definedName>
    <definedName name="__std3">#REF!</definedName>
    <definedName name="__std4">#REF!</definedName>
    <definedName name="__std50">#REF!</definedName>
    <definedName name="__std65">#REF!</definedName>
    <definedName name="__str01">#REF!</definedName>
    <definedName name="__str02">#REF!</definedName>
    <definedName name="__str03">#REF!</definedName>
    <definedName name="__str04">#REF!</definedName>
    <definedName name="__str05">#REF!</definedName>
    <definedName name="__str06">#REF!</definedName>
    <definedName name="__str07">#REF!</definedName>
    <definedName name="__str08">#REF!</definedName>
    <definedName name="__str09">#REF!</definedName>
    <definedName name="__str10">#REF!</definedName>
    <definedName name="__str100">#REF!</definedName>
    <definedName name="__str11">#REF!</definedName>
    <definedName name="__str12">#REF!</definedName>
    <definedName name="__str13">#REF!</definedName>
    <definedName name="__str14">#REF!</definedName>
    <definedName name="__str15">#REF!</definedName>
    <definedName name="__str16">#REF!</definedName>
    <definedName name="__str17">#REF!</definedName>
    <definedName name="__str18">#REF!</definedName>
    <definedName name="__str19">#REF!</definedName>
    <definedName name="__str20">#REF!</definedName>
    <definedName name="__str201">#REF!</definedName>
    <definedName name="__str21">#REF!</definedName>
    <definedName name="__str22">#REF!</definedName>
    <definedName name="__str23">#REF!</definedName>
    <definedName name="__str24">#REF!</definedName>
    <definedName name="__str25">#REF!</definedName>
    <definedName name="__str26">#REF!</definedName>
    <definedName name="__str27">#REF!</definedName>
    <definedName name="__str28">#REF!</definedName>
    <definedName name="__str29">#REF!</definedName>
    <definedName name="__str30">#REF!</definedName>
    <definedName name="__str31">#REF!</definedName>
    <definedName name="__str32">#REF!</definedName>
    <definedName name="__str33">#REF!</definedName>
    <definedName name="__str34">#REF!</definedName>
    <definedName name="__str35">#REF!</definedName>
    <definedName name="__str36">#REF!</definedName>
    <definedName name="__str37">#REF!</definedName>
    <definedName name="__str38">#REF!</definedName>
    <definedName name="__str39">#REF!</definedName>
    <definedName name="__str40">#REF!</definedName>
    <definedName name="__str41">#REF!</definedName>
    <definedName name="__str42">#REF!</definedName>
    <definedName name="__str43">#REF!</definedName>
    <definedName name="__str44">#REF!</definedName>
    <definedName name="__str45">#REF!</definedName>
    <definedName name="__str46">#REF!</definedName>
    <definedName name="__str47">#REF!</definedName>
    <definedName name="__str48">#REF!</definedName>
    <definedName name="__str49">#REF!</definedName>
    <definedName name="__str50">#REF!</definedName>
    <definedName name="__str51">#REF!</definedName>
    <definedName name="__str52">#REF!</definedName>
    <definedName name="__str53">#REF!</definedName>
    <definedName name="__str54">#REF!</definedName>
    <definedName name="__str55">#REF!</definedName>
    <definedName name="__str56">#REF!</definedName>
    <definedName name="__str561">#REF!</definedName>
    <definedName name="__str57">#REF!</definedName>
    <definedName name="__str58">#REF!</definedName>
    <definedName name="__str59">#REF!</definedName>
    <definedName name="__str60">#REF!</definedName>
    <definedName name="__str61">#REF!</definedName>
    <definedName name="__str62">#REF!</definedName>
    <definedName name="__str63">#REF!</definedName>
    <definedName name="__str64">#REF!</definedName>
    <definedName name="__str65">#REF!</definedName>
    <definedName name="__str66">#REF!</definedName>
    <definedName name="__str67">#REF!</definedName>
    <definedName name="__str68">#REF!</definedName>
    <definedName name="__str69">#REF!</definedName>
    <definedName name="__str70">#REF!</definedName>
    <definedName name="__str71">#REF!</definedName>
    <definedName name="__str72">#REF!</definedName>
    <definedName name="__str73">#REF!</definedName>
    <definedName name="__str74">#REF!</definedName>
    <definedName name="__str75">#REF!</definedName>
    <definedName name="__str76">#REF!</definedName>
    <definedName name="__str77">#REF!</definedName>
    <definedName name="__str78">#REF!</definedName>
    <definedName name="__str79">#REF!</definedName>
    <definedName name="__str80">#REF!</definedName>
    <definedName name="__str81">#REF!</definedName>
    <definedName name="__str811">#REF!</definedName>
    <definedName name="__str812">#REF!</definedName>
    <definedName name="__str813">#REF!</definedName>
    <definedName name="__str82">#REF!</definedName>
    <definedName name="__str83">#REF!</definedName>
    <definedName name="__str84">#REF!</definedName>
    <definedName name="__str85">#REF!</definedName>
    <definedName name="__str86">#REF!</definedName>
    <definedName name="__str87">#REF!</definedName>
    <definedName name="__str88">#REF!</definedName>
    <definedName name="__str89">#REF!</definedName>
    <definedName name="__str90">#REF!</definedName>
    <definedName name="__str91">#REF!</definedName>
    <definedName name="__str92">#REF!</definedName>
    <definedName name="__str93">#REF!</definedName>
    <definedName name="__str94">#REF!</definedName>
    <definedName name="__str95">#REF!</definedName>
    <definedName name="__str96">#REF!</definedName>
    <definedName name="__str97">#REF!</definedName>
    <definedName name="__str98">#REF!</definedName>
    <definedName name="__SUM1">#REF!</definedName>
    <definedName name="__SUM2">#REF!</definedName>
    <definedName name="__SUM3">#REF!</definedName>
    <definedName name="__TA01">#REF!</definedName>
    <definedName name="__TA67">#REF!</definedName>
    <definedName name="__TA78">#REF!</definedName>
    <definedName name="__TA89">#REF!</definedName>
    <definedName name="__TA90">#REF!</definedName>
    <definedName name="__tb100">#REF!</definedName>
    <definedName name="__tb12">#REF!</definedName>
    <definedName name="__tb9">#REF!</definedName>
    <definedName name="__TBL1">#REF!</definedName>
    <definedName name="__TBL2">#REF!</definedName>
    <definedName name="__TBL3">#REF!</definedName>
    <definedName name="__TBL4">#REF!</definedName>
    <definedName name="__TBL5">#REF!</definedName>
    <definedName name="__TBL6">#REF!</definedName>
    <definedName name="__THP2">#N/A</definedName>
    <definedName name="__ti100" localSheetId="8">#REF!</definedName>
    <definedName name="__ti100" localSheetId="7">#REF!</definedName>
    <definedName name="__ti100" localSheetId="4">#REF!</definedName>
    <definedName name="__ti100" localSheetId="6">#REF!</definedName>
    <definedName name="__ti100" localSheetId="9">#REF!</definedName>
    <definedName name="__ti100" localSheetId="5">#REF!</definedName>
    <definedName name="__ti100" localSheetId="14">#REF!</definedName>
    <definedName name="__ti100" localSheetId="3">#REF!</definedName>
    <definedName name="__ti100" localSheetId="11">#REF!</definedName>
    <definedName name="__ti100" localSheetId="13">#REF!</definedName>
    <definedName name="__ti100" localSheetId="10">#REF!</definedName>
    <definedName name="__ti100" localSheetId="0">#REF!</definedName>
    <definedName name="__ti100" localSheetId="2">#REF!</definedName>
    <definedName name="__ti100">#REF!</definedName>
    <definedName name="__ti120" localSheetId="8">#REF!</definedName>
    <definedName name="__ti120" localSheetId="14">#REF!</definedName>
    <definedName name="__ti120" localSheetId="11">#REF!</definedName>
    <definedName name="__ti120" localSheetId="13">#REF!</definedName>
    <definedName name="__ti120" localSheetId="10">#REF!</definedName>
    <definedName name="__ti120" localSheetId="0">#REF!</definedName>
    <definedName name="__ti120" localSheetId="2">#REF!</definedName>
    <definedName name="__ti120">#REF!</definedName>
    <definedName name="__ti50" localSheetId="8">#REF!</definedName>
    <definedName name="__ti50" localSheetId="14">#REF!</definedName>
    <definedName name="__ti50" localSheetId="11">#REF!</definedName>
    <definedName name="__ti50" localSheetId="13">#REF!</definedName>
    <definedName name="__ti50" localSheetId="10">#REF!</definedName>
    <definedName name="__ti50" localSheetId="0">#REF!</definedName>
    <definedName name="__ti50" localSheetId="2">#REF!</definedName>
    <definedName name="__ti50">#REF!</definedName>
    <definedName name="__ti60">#REF!</definedName>
    <definedName name="__ti80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c20">#REF!</definedName>
    <definedName name="__TOP2">#REF!</definedName>
    <definedName name="__tsI3">#N/A</definedName>
    <definedName name="__tsv25" localSheetId="8">#REF!</definedName>
    <definedName name="__tsv25" localSheetId="7">#REF!</definedName>
    <definedName name="__tsv25" localSheetId="4">#REF!</definedName>
    <definedName name="__tsv25" localSheetId="6">#REF!</definedName>
    <definedName name="__tsv25" localSheetId="9">#REF!</definedName>
    <definedName name="__tsv25" localSheetId="5">#REF!</definedName>
    <definedName name="__tsv25" localSheetId="14">#REF!</definedName>
    <definedName name="__tsv25" localSheetId="3">#REF!</definedName>
    <definedName name="__tsv25" localSheetId="11">#REF!</definedName>
    <definedName name="__tsv25" localSheetId="13">#REF!</definedName>
    <definedName name="__tsv25" localSheetId="10">#REF!</definedName>
    <definedName name="__tsv25" localSheetId="0">#REF!</definedName>
    <definedName name="__tsv25" localSheetId="2">#REF!</definedName>
    <definedName name="__tsv25">#REF!</definedName>
    <definedName name="__uls60" localSheetId="8">#REF!</definedName>
    <definedName name="__uls60" localSheetId="14">#REF!</definedName>
    <definedName name="__uls60" localSheetId="11">#REF!</definedName>
    <definedName name="__uls60" localSheetId="13">#REF!</definedName>
    <definedName name="__uls60" localSheetId="10">#REF!</definedName>
    <definedName name="__uls60" localSheetId="0">#REF!</definedName>
    <definedName name="__uls60" localSheetId="2">#REF!</definedName>
    <definedName name="__uls60">#REF!</definedName>
    <definedName name="__up05">#N/A</definedName>
    <definedName name="__UP15">#N/A</definedName>
    <definedName name="__UP20">#N/A</definedName>
    <definedName name="__utd1" localSheetId="8">#REF!</definedName>
    <definedName name="__utd1" localSheetId="7">#REF!</definedName>
    <definedName name="__utd1" localSheetId="4">#REF!</definedName>
    <definedName name="__utd1" localSheetId="6">#REF!</definedName>
    <definedName name="__utd1" localSheetId="9">#REF!</definedName>
    <definedName name="__utd1" localSheetId="5">#REF!</definedName>
    <definedName name="__utd1" localSheetId="14">#REF!</definedName>
    <definedName name="__utd1" localSheetId="3">#REF!</definedName>
    <definedName name="__utd1" localSheetId="11">#REF!</definedName>
    <definedName name="__utd1" localSheetId="13">#REF!</definedName>
    <definedName name="__utd1" localSheetId="10">#REF!</definedName>
    <definedName name="__utd1" localSheetId="0">#REF!</definedName>
    <definedName name="__utd1" localSheetId="2">#REF!</definedName>
    <definedName name="__utd1">#REF!</definedName>
    <definedName name="__utd2" localSheetId="8">#REF!</definedName>
    <definedName name="__utd2" localSheetId="14">#REF!</definedName>
    <definedName name="__utd2" localSheetId="11">#REF!</definedName>
    <definedName name="__utd2" localSheetId="13">#REF!</definedName>
    <definedName name="__utd2" localSheetId="10">#REF!</definedName>
    <definedName name="__utd2" localSheetId="0">#REF!</definedName>
    <definedName name="__utd2" localSheetId="2">#REF!</definedName>
    <definedName name="__utd2">#REF!</definedName>
    <definedName name="__utd3" localSheetId="8">#REF!</definedName>
    <definedName name="__utd3" localSheetId="14">#REF!</definedName>
    <definedName name="__utd3" localSheetId="11">#REF!</definedName>
    <definedName name="__utd3" localSheetId="13">#REF!</definedName>
    <definedName name="__utd3" localSheetId="10">#REF!</definedName>
    <definedName name="__utd3" localSheetId="0">#REF!</definedName>
    <definedName name="__utd3" localSheetId="2">#REF!</definedName>
    <definedName name="__utd3">#REF!</definedName>
    <definedName name="__vcd2">#REF!</definedName>
    <definedName name="__vcd3">#REF!</definedName>
    <definedName name="__vcd4">#REF!</definedName>
    <definedName name="__VL100">#REF!</definedName>
    <definedName name="__VL200">#REF!</definedName>
    <definedName name="__VL250">#REF!</definedName>
    <definedName name="__vnt100">#REF!</definedName>
    <definedName name="__vnt40">#REF!</definedName>
    <definedName name="__vnt50">#REF!</definedName>
    <definedName name="__vnt80">#REF!</definedName>
    <definedName name="__wal01">#REF!</definedName>
    <definedName name="__wal02">#REF!</definedName>
    <definedName name="__wal03">#REF!</definedName>
    <definedName name="__wal04">#REF!</definedName>
    <definedName name="__wal05">#REF!</definedName>
    <definedName name="__wal06">#REF!</definedName>
    <definedName name="__wal07">#REF!</definedName>
    <definedName name="__wal08">#REF!</definedName>
    <definedName name="__wal09">#REF!</definedName>
    <definedName name="__wal10">#REF!</definedName>
    <definedName name="__wal100">#REF!</definedName>
    <definedName name="__wal101">#REF!</definedName>
    <definedName name="__wal102">#REF!</definedName>
    <definedName name="__wal103">#REF!</definedName>
    <definedName name="__wal104">#REF!</definedName>
    <definedName name="__wal105">#REF!</definedName>
    <definedName name="__wal106">#REF!</definedName>
    <definedName name="__wal11">#REF!</definedName>
    <definedName name="__wal111">#REF!</definedName>
    <definedName name="__wal12">#REF!</definedName>
    <definedName name="__wal13">#REF!</definedName>
    <definedName name="__wal14">#REF!</definedName>
    <definedName name="__wal15">#REF!</definedName>
    <definedName name="__wal16">#REF!</definedName>
    <definedName name="__wal17">#REF!</definedName>
    <definedName name="__wal18">#REF!</definedName>
    <definedName name="__wal19">#REF!</definedName>
    <definedName name="__wal20">#REF!</definedName>
    <definedName name="__wal21">#REF!</definedName>
    <definedName name="__wal22">#REF!</definedName>
    <definedName name="__wal23">#REF!</definedName>
    <definedName name="__wal24">#REF!</definedName>
    <definedName name="__wal25">#REF!</definedName>
    <definedName name="__wal26">#REF!</definedName>
    <definedName name="__wal27">#REF!</definedName>
    <definedName name="__wal28">#REF!</definedName>
    <definedName name="__wal29">#REF!</definedName>
    <definedName name="__wal30">#REF!</definedName>
    <definedName name="__wal31">#REF!</definedName>
    <definedName name="__wal32">#REF!</definedName>
    <definedName name="__wal33">#REF!</definedName>
    <definedName name="__wal34">#REF!</definedName>
    <definedName name="__wal35">#REF!</definedName>
    <definedName name="__wal36">#REF!</definedName>
    <definedName name="__wal37">#REF!</definedName>
    <definedName name="__wal38">#REF!</definedName>
    <definedName name="__wal39">#REF!</definedName>
    <definedName name="__wal40">#REF!</definedName>
    <definedName name="__wal41">#REF!</definedName>
    <definedName name="__wal42">#REF!</definedName>
    <definedName name="__wal43">#REF!</definedName>
    <definedName name="__wal44">#REF!</definedName>
    <definedName name="__wal45">#REF!</definedName>
    <definedName name="__wal46">#REF!</definedName>
    <definedName name="__wal47">#REF!</definedName>
    <definedName name="__wal48">#REF!</definedName>
    <definedName name="__wal49">#REF!</definedName>
    <definedName name="__wal50">#REF!</definedName>
    <definedName name="__wal51">#REF!</definedName>
    <definedName name="__wal52">#REF!</definedName>
    <definedName name="__wal53">#REF!</definedName>
    <definedName name="__wal54">#REF!</definedName>
    <definedName name="__wal55">#REF!</definedName>
    <definedName name="__wal56">#REF!</definedName>
    <definedName name="__wal57">#REF!</definedName>
    <definedName name="__wal58">#REF!</definedName>
    <definedName name="__wal59">#REF!</definedName>
    <definedName name="__wal60">#REF!</definedName>
    <definedName name="__wal601">#REF!</definedName>
    <definedName name="__wal602">#REF!</definedName>
    <definedName name="__wal61">#REF!</definedName>
    <definedName name="__wal62">#REF!</definedName>
    <definedName name="__wal63">#REF!</definedName>
    <definedName name="__wal64">#REF!</definedName>
    <definedName name="__wal65">#REF!</definedName>
    <definedName name="__wal66">#REF!</definedName>
    <definedName name="__wal67">#REF!</definedName>
    <definedName name="__wal68">#REF!</definedName>
    <definedName name="__wal69">#REF!</definedName>
    <definedName name="__wal70">#REF!</definedName>
    <definedName name="__wal71">#REF!</definedName>
    <definedName name="__wal72">#REF!</definedName>
    <definedName name="__wal73">#REF!</definedName>
    <definedName name="__wal74">#REF!</definedName>
    <definedName name="__wal75">#REF!</definedName>
    <definedName name="__wal76">#REF!</definedName>
    <definedName name="__wal77">#REF!</definedName>
    <definedName name="__wal78">#REF!</definedName>
    <definedName name="__wal79">#REF!</definedName>
    <definedName name="__wal80">#REF!</definedName>
    <definedName name="__wal81">#REF!</definedName>
    <definedName name="__wal82">#REF!</definedName>
    <definedName name="__wal83">#REF!</definedName>
    <definedName name="__wal84">#REF!</definedName>
    <definedName name="__wal85">#REF!</definedName>
    <definedName name="__wal86">#REF!</definedName>
    <definedName name="__wal87">#REF!</definedName>
    <definedName name="__wal88">#REF!</definedName>
    <definedName name="__wal89">#REF!</definedName>
    <definedName name="__wal90">#REF!</definedName>
    <definedName name="__wal91">#REF!</definedName>
    <definedName name="__wal92">#REF!</definedName>
    <definedName name="__wal93">#REF!</definedName>
    <definedName name="__wal94">#REF!</definedName>
    <definedName name="__wal95">#REF!</definedName>
    <definedName name="__wal96">#REF!</definedName>
    <definedName name="__wal97">#REF!</definedName>
    <definedName name="__wal98">#REF!</definedName>
    <definedName name="__wal99">#REF!</definedName>
    <definedName name="__we3">#REF!</definedName>
    <definedName name="__x2">#REF!</definedName>
    <definedName name="_?">#REF!</definedName>
    <definedName name="_??">#REF!</definedName>
    <definedName name="_\0">#REF!</definedName>
    <definedName name="_\aa">#REF!</definedName>
    <definedName name="_\CABANG">#REF!</definedName>
    <definedName name="_\D">#REF!</definedName>
    <definedName name="_\E">#REF!</definedName>
    <definedName name="_\F">#REF!</definedName>
    <definedName name="_\G">#REF!</definedName>
    <definedName name="_\H">#REF!</definedName>
    <definedName name="_\i">#N/A</definedName>
    <definedName name="_\J" localSheetId="8">#REF!</definedName>
    <definedName name="_\J" localSheetId="14">#REF!</definedName>
    <definedName name="_\J" localSheetId="3">#REF!</definedName>
    <definedName name="_\J" localSheetId="13">#REF!</definedName>
    <definedName name="_\J" localSheetId="10">#REF!</definedName>
    <definedName name="_\J" localSheetId="0">#REF!</definedName>
    <definedName name="_\J" localSheetId="2">#REF!</definedName>
    <definedName name="_\J">#REF!</definedName>
    <definedName name="_\K" localSheetId="8">#REF!</definedName>
    <definedName name="_\K" localSheetId="14">#REF!</definedName>
    <definedName name="_\K" localSheetId="13">#REF!</definedName>
    <definedName name="_\K" localSheetId="10">#REF!</definedName>
    <definedName name="_\K" localSheetId="0">#REF!</definedName>
    <definedName name="_\K" localSheetId="2">#REF!</definedName>
    <definedName name="_\K">#REF!</definedName>
    <definedName name="_\L" localSheetId="8">#REF!</definedName>
    <definedName name="_\L" localSheetId="14">#REF!</definedName>
    <definedName name="_\L" localSheetId="13">#REF!</definedName>
    <definedName name="_\L" localSheetId="10">#REF!</definedName>
    <definedName name="_\L" localSheetId="0">#REF!</definedName>
    <definedName name="_\L" localSheetId="2">#REF!</definedName>
    <definedName name="_\L">#REF!</definedName>
    <definedName name="_\M">#REF!</definedName>
    <definedName name="_\MENU">#REF!</definedName>
    <definedName name="_\N">#REF!</definedName>
    <definedName name="_\O">#REF!</definedName>
    <definedName name="_\Q">#REF!</definedName>
    <definedName name="_\S">#REF!</definedName>
    <definedName name="_\T">#REF!</definedName>
    <definedName name="_\U">#REF!</definedName>
    <definedName name="_\W">#REF!</definedName>
    <definedName name="_\w.">#REF!</definedName>
    <definedName name="_\x">#REF!</definedName>
    <definedName name="_\Y">#REF!</definedName>
    <definedName name="_00">#REF!</definedName>
    <definedName name="_01">#REF!</definedName>
    <definedName name="_02">#REF!</definedName>
    <definedName name="_03">#REF!</definedName>
    <definedName name="_0は表示せず空">#REF!</definedName>
    <definedName name="_1">#N/A</definedName>
    <definedName name="_1__1" localSheetId="8">#REF!</definedName>
    <definedName name="_1__1" localSheetId="7">#REF!</definedName>
    <definedName name="_1__1" localSheetId="4">#REF!</definedName>
    <definedName name="_1__1" localSheetId="6">#REF!</definedName>
    <definedName name="_1__1" localSheetId="9">#REF!</definedName>
    <definedName name="_1__1" localSheetId="5">#REF!</definedName>
    <definedName name="_1__1" localSheetId="14">#REF!</definedName>
    <definedName name="_1__1" localSheetId="3">#REF!</definedName>
    <definedName name="_1__1" localSheetId="11">#REF!</definedName>
    <definedName name="_1__1" localSheetId="13">#REF!</definedName>
    <definedName name="_1__1" localSheetId="10">#REF!</definedName>
    <definedName name="_1__1" localSheetId="0">#REF!</definedName>
    <definedName name="_1__1" localSheetId="2">#REF!</definedName>
    <definedName name="_1__1">#REF!</definedName>
    <definedName name="_1_労賃金入力" localSheetId="8">#REF!</definedName>
    <definedName name="_1_労賃金入力" localSheetId="14">#REF!</definedName>
    <definedName name="_1_労賃金入力" localSheetId="11">#REF!</definedName>
    <definedName name="_1_労賃金入力" localSheetId="13">#REF!</definedName>
    <definedName name="_1_労賃金入力" localSheetId="10">#REF!</definedName>
    <definedName name="_1_労賃金入力" localSheetId="0">#REF!</definedName>
    <definedName name="_1_労賃金入力" localSheetId="2">#REF!</definedName>
    <definedName name="_1_労賃金入力">#REF!</definedName>
    <definedName name="_1_総括_B_4縦_" localSheetId="8">#REF!</definedName>
    <definedName name="_1_総括_B_4縦_" localSheetId="14">#REF!</definedName>
    <definedName name="_1_総括_B_4縦_" localSheetId="11">#REF!</definedName>
    <definedName name="_1_総括_B_4縦_" localSheetId="13">#REF!</definedName>
    <definedName name="_1_総括_B_4縦_" localSheetId="10">#REF!</definedName>
    <definedName name="_1_総括_B_4縦_" localSheetId="0">#REF!</definedName>
    <definedName name="_1_総括_B_4縦_" localSheetId="2">#REF!</definedName>
    <definedName name="_1_総括_B_4縦_">#REF!</definedName>
    <definedName name="_10">#REF!</definedName>
    <definedName name="_10_??_2">#REF!</definedName>
    <definedName name="_10_M_1_2">#REF!</definedName>
    <definedName name="_10_Q_1">#REF!</definedName>
    <definedName name="_10’??">#REF!</definedName>
    <definedName name="_100__abs100_5">#REF!</definedName>
    <definedName name="_1000__pak100_4">#REF!</definedName>
    <definedName name="_10000">#REF!</definedName>
    <definedName name="_10000___0">#REF!</definedName>
    <definedName name="_10000___1">#REF!</definedName>
    <definedName name="_10000___2">#REF!</definedName>
    <definedName name="_10000_1">#REF!</definedName>
    <definedName name="_10000_14">#REF!</definedName>
    <definedName name="_10000_14_15">#REF!</definedName>
    <definedName name="_10000_14_15_1">#REF!</definedName>
    <definedName name="_10000_14_15_16">#REF!</definedName>
    <definedName name="_10000_14_15_7">#REF!</definedName>
    <definedName name="_10000_14_16">#REF!</definedName>
    <definedName name="_10000_15">#REF!</definedName>
    <definedName name="_10000_15_1">#REF!</definedName>
    <definedName name="_10000_15_16">#REF!</definedName>
    <definedName name="_10000_15_7">#REF!</definedName>
    <definedName name="_10000_16">#REF!</definedName>
    <definedName name="_10000_2">#REF!</definedName>
    <definedName name="_10000_22">#REF!</definedName>
    <definedName name="_10000_3">#REF!</definedName>
    <definedName name="_10000_4">#REF!</definedName>
    <definedName name="_10000_5">#REF!</definedName>
    <definedName name="_10000_5_15">#REF!</definedName>
    <definedName name="_10000_5_15_1">#REF!</definedName>
    <definedName name="_10000_5_15_16">#REF!</definedName>
    <definedName name="_10000_5_15_7">#REF!</definedName>
    <definedName name="_10000_5_16">#REF!</definedName>
    <definedName name="_10000_6">#REF!</definedName>
    <definedName name="_10000_6_15">#REF!</definedName>
    <definedName name="_10000_6_15_1">#REF!</definedName>
    <definedName name="_10000_6_15_16">#REF!</definedName>
    <definedName name="_10000_6_15_7">#REF!</definedName>
    <definedName name="_10000_6_16">#REF!</definedName>
    <definedName name="_10000_7">#REF!</definedName>
    <definedName name="_10000_7_15">#REF!</definedName>
    <definedName name="_10000_7_15_1">#REF!</definedName>
    <definedName name="_10000_7_15_16">#REF!</definedName>
    <definedName name="_10000_7_15_7">#REF!</definedName>
    <definedName name="_10000_7_16">#REF!</definedName>
    <definedName name="_1001__pak100_5">#REF!</definedName>
    <definedName name="_1002__pak150_1">#REF!</definedName>
    <definedName name="_1003__pak150_2">#REF!</definedName>
    <definedName name="_1004__pak150_3">#REF!</definedName>
    <definedName name="_1005__pak150_4">#REF!</definedName>
    <definedName name="_1006__pak150_5">#REF!</definedName>
    <definedName name="_1007__pak50_1">#REF!</definedName>
    <definedName name="_1008__pak50_2">#REF!</definedName>
    <definedName name="_1009__pak50_3">#REF!</definedName>
    <definedName name="_100abgv100_1_1">#REF!</definedName>
    <definedName name="_100abgv40_2_1">#REF!</definedName>
    <definedName name="_101__ahu100_1">#REF!</definedName>
    <definedName name="_1010__pak50_4">#REF!</definedName>
    <definedName name="_1011__pak50_5">#REF!</definedName>
    <definedName name="_1012__pak80_1">#REF!</definedName>
    <definedName name="_1013__pak80_2">#REF!</definedName>
    <definedName name="_1014__pak80_3">#REF!</definedName>
    <definedName name="_1015__pak80_4">#REF!</definedName>
    <definedName name="_1016__pak80_5">#REF!</definedName>
    <definedName name="_10199ksk_1">#REF!</definedName>
    <definedName name="_101aber32_1_1">#REF!</definedName>
    <definedName name="_101abgv100_2_1">#REF!</definedName>
    <definedName name="_101abgv50_1_1">#REF!</definedName>
    <definedName name="_102__ahu100_2">#REF!</definedName>
    <definedName name="_10200ksk_2">#REF!</definedName>
    <definedName name="_10201ksk_3">#REF!</definedName>
    <definedName name="_10202ksk_4">#REF!</definedName>
    <definedName name="_10203ksk_5">#REF!</definedName>
    <definedName name="_10204ksk_1_1">#REF!</definedName>
    <definedName name="_10205ksk_1_2">#REF!</definedName>
    <definedName name="_10206ksk_1_3">#REF!</definedName>
    <definedName name="_10207ksk_1_4">#REF!</definedName>
    <definedName name="_1021__pbs100_1">#REF!</definedName>
    <definedName name="_10212ksk_2_1">#REF!</definedName>
    <definedName name="_10213ksk_2_2">#REF!</definedName>
    <definedName name="_10214ksk_2_3">#REF!</definedName>
    <definedName name="_10215ksk_2_4">#REF!</definedName>
    <definedName name="_1022__pbs100_2">#REF!</definedName>
    <definedName name="_10220kst_1">#REF!</definedName>
    <definedName name="_10221kst_2">#REF!</definedName>
    <definedName name="_10222kst_3">#REF!</definedName>
    <definedName name="_10223kst_4">#REF!</definedName>
    <definedName name="_10224kst_5">#REF!</definedName>
    <definedName name="_10225kst_1_1">#REF!</definedName>
    <definedName name="_10226kst_1_2">#REF!</definedName>
    <definedName name="_10227kst_1_3">#REF!</definedName>
    <definedName name="_10228kst_1_4">#REF!</definedName>
    <definedName name="_1023__pbs100_3">#REF!</definedName>
    <definedName name="_10233kst_2_1">#REF!</definedName>
    <definedName name="_10234kst_2_2">#REF!</definedName>
    <definedName name="_10235kst_2_3">#REF!</definedName>
    <definedName name="_10236kst_2_4">#REF!</definedName>
    <definedName name="_1024__pbs100_4">#REF!</definedName>
    <definedName name="_10241ktpm_3_1">#REF!</definedName>
    <definedName name="_10242ktpm_3_2">#REF!</definedName>
    <definedName name="_10243ktpm_3_3">#REF!</definedName>
    <definedName name="_10244ktpm_3_4">#REF!</definedName>
    <definedName name="_10245KUSEN__PINTU__JENDELA__ALAT_ALAT_PENGGANTUNG_DAN_CURTAIN_WALL_15_1">#REF!</definedName>
    <definedName name="_10246KUSEN__PINTU__JENDELA__ALAT_ALAT_PENGGANTUNG_DAN_CURTAIN_WALL_15_2">#REF!</definedName>
    <definedName name="_10247KUSEN__PINTU__JENDELA__ALAT_ALAT_PENGGANTUNG_DAN_CURTAIN_WALL_15_3">#REF!</definedName>
    <definedName name="_10248KUSEN__PINTU__JENDELA__ALAT_ALAT_PENGGANTUNG_DAN_CURTAIN_WALL_15_4">#REF!</definedName>
    <definedName name="_10249KUSEN__PINTU__JENDELA__ALAT_ALAT_PENGGANTUNG_DAN_CURTAIN_WALL_15_1_1">#REF!</definedName>
    <definedName name="_1025__pbs100_5">#REF!</definedName>
    <definedName name="_10250KUSEN__PINTU__JENDELA__ALAT_ALAT_PENGGANTUNG_DAN_CURTAIN_WALL_15_1_2">#REF!</definedName>
    <definedName name="_10251KUSEN__PINTU__JENDELA__ALAT_ALAT_PENGGANTUNG_DAN_CURTAIN_WALL_15_1_3">#REF!</definedName>
    <definedName name="_10252KUSEN__PINTU__JENDELA__ALAT_ALAT_PENGGANTUNG_DAN_CURTAIN_WALL_15_1_4">#REF!</definedName>
    <definedName name="_10253KUSEN__PINTU__JENDELA__ALAT_ALAT_PENGGANTUNG_DAN_CURTAIN_WALL_15_16_1">#REF!</definedName>
    <definedName name="_10254KUSEN__PINTU__JENDELA__ALAT_ALAT_PENGGANTUNG_DAN_CURTAIN_WALL_15_16_2">#REF!</definedName>
    <definedName name="_10255KUSEN__PINTU__JENDELA__ALAT_ALAT_PENGGANTUNG_DAN_CURTAIN_WALL_15_16_3">#REF!</definedName>
    <definedName name="_10256KUSEN__PINTU__JENDELA__ALAT_ALAT_PENGGANTUNG_DAN_CURTAIN_WALL_15_16_4">#REF!</definedName>
    <definedName name="_10257KUSEN__PINTU__JENDELA__ALAT_ALAT_PENGGANTUNG_DAN_CURTAIN_WALL_15_7_1">#REF!</definedName>
    <definedName name="_10258KUSEN__PINTU__JENDELA__ALAT_ALAT_PENGGANTUNG_DAN_CURTAIN_WALL_15_7_2">#REF!</definedName>
    <definedName name="_10259KUSEN__PINTU__JENDELA__ALAT_ALAT_PENGGANTUNG_DAN_CURTAIN_WALL_15_7_3">#REF!</definedName>
    <definedName name="_1026__pbs15_1">#REF!</definedName>
    <definedName name="_10260KUSEN__PINTU__JENDELA__ALAT_ALAT_PENGGANTUNG_DAN_CURTAIN_WALL_15_7_4">#REF!</definedName>
    <definedName name="_10261KUSEN__PINTU__JENDELA__ALAT_ALAT_PENGGANTUNG_DAN_CURTAIN_WALL_16_1">#REF!</definedName>
    <definedName name="_10262KUSEN__PINTU__JENDELA__ALAT_ALAT_PENGGANTUNG_DAN_CURTAIN_WALL_16_2">#REF!</definedName>
    <definedName name="_10263KUSEN__PINTU__JENDELA__ALAT_ALAT_PENGGANTUNG_DAN_CURTAIN_WALL_16_3">#REF!</definedName>
    <definedName name="_10264KUSEN__PINTU__JENDELA__ALAT_ALAT_PENGGANTUNG_DAN_CURTAIN_WALL_16_4">#REF!</definedName>
    <definedName name="_10265KUSEN__PINTU__JENDELA__ALAT_ALAT_PENGGANTUNG_DAN_CURTAIN_WALL_3_1">#REF!</definedName>
    <definedName name="_10266KUSEN__PINTU__JENDELA__ALAT_ALAT_PENGGANTUNG_DAN_CURTAIN_WALL_3_2">#REF!</definedName>
    <definedName name="_10267KUSEN__PINTU__JENDELA__ALAT_ALAT_PENGGANTUNG_DAN_CURTAIN_WALL_3_3">#REF!</definedName>
    <definedName name="_10268KUSEN__PINTU__JENDELA__ALAT_ALAT_PENGGANTUNG_DAN_CURTAIN_WALL_3_4">#REF!</definedName>
    <definedName name="_10269kusenpintu1_1">#REF!</definedName>
    <definedName name="_1027__pbs15_2">#REF!</definedName>
    <definedName name="_10270kusenpintu1_2">#REF!</definedName>
    <definedName name="_10271kusenpintu1_3">#REF!</definedName>
    <definedName name="_10272kusenpintu1_4">#REF!</definedName>
    <definedName name="_10273kutp_1">#REF!</definedName>
    <definedName name="_10274kutp_2">#REF!</definedName>
    <definedName name="_10275kutp_3">#REF!</definedName>
    <definedName name="_10276kutp_4">#REF!</definedName>
    <definedName name="_10277kutp_5">#REF!</definedName>
    <definedName name="_10278kwh1st_1">#REF!</definedName>
    <definedName name="_10279kwh1st_2">#REF!</definedName>
    <definedName name="_1028__pbs15_3">#REF!</definedName>
    <definedName name="_10280kwh1st_3">#REF!</definedName>
    <definedName name="_10281kwh1st_4">#REF!</definedName>
    <definedName name="_10282kwh1st_5">#REF!</definedName>
    <definedName name="_10283kwh1st_1_1">#REF!</definedName>
    <definedName name="_10284kwh1st_1_2">#REF!</definedName>
    <definedName name="_10285kwh1st_1_3">#REF!</definedName>
    <definedName name="_10286kwh1st_1_4">#REF!</definedName>
    <definedName name="_1029__pbs15_4">#REF!</definedName>
    <definedName name="_10291kwh1st_2_1">#REF!</definedName>
    <definedName name="_10292kwh1st_2_2">#REF!</definedName>
    <definedName name="_10293kwh1st_2_3">#REF!</definedName>
    <definedName name="_10294kwh1st_2_4">#REF!</definedName>
    <definedName name="_10299kwh3st_1">#REF!</definedName>
    <definedName name="_102aber2_2_1">#REF!</definedName>
    <definedName name="_102abgv150_1_1">#REF!</definedName>
    <definedName name="_102abgv50_2_1">#REF!</definedName>
    <definedName name="_103__ahu100_3">#REF!</definedName>
    <definedName name="_1030__pbs15_5">#REF!</definedName>
    <definedName name="_10300kwh3st_2">#REF!</definedName>
    <definedName name="_10301kwh3st_3">#REF!</definedName>
    <definedName name="_10302kwh3st_4">#REF!</definedName>
    <definedName name="_10303kwh3st_5">#REF!</definedName>
    <definedName name="_10304kwh3st_1_1">#REF!</definedName>
    <definedName name="_10305kwh3st_1_2">#REF!</definedName>
    <definedName name="_10306kwh3st_1_3">#REF!</definedName>
    <definedName name="_10307kwh3st_1_4">#REF!</definedName>
    <definedName name="_1031__pbs150_1">#REF!</definedName>
    <definedName name="_10312kwh3st_2_1">#REF!</definedName>
    <definedName name="_10313kwh3st_2_2">#REF!</definedName>
    <definedName name="_10314kwh3st_2_3">#REF!</definedName>
    <definedName name="_10315kwh3st_2_4">#REF!</definedName>
    <definedName name="_1032__pbs150_2">#REF!</definedName>
    <definedName name="_10320ky_3_1">#REF!</definedName>
    <definedName name="_10321ky_3_2">#REF!</definedName>
    <definedName name="_10322ky_3_3">#REF!</definedName>
    <definedName name="_10323ky_3_4">#REF!</definedName>
    <definedName name="_10324l_1">#REF!</definedName>
    <definedName name="_10329L.Concr_1">#REF!</definedName>
    <definedName name="_1033__pbs150_3">#REF!</definedName>
    <definedName name="_1034__pbs150_4">#REF!</definedName>
    <definedName name="_10342L_GG_1">#REF!</definedName>
    <definedName name="_10343l1ti50_3_1">#REF!</definedName>
    <definedName name="_10344l1ti50_3_2">#REF!</definedName>
    <definedName name="_10345l1ti50_3_3">#REF!</definedName>
    <definedName name="_10346l1ti50_3_4">#REF!</definedName>
    <definedName name="_10347l1ti60_3_1">#REF!</definedName>
    <definedName name="_10348l1ti60_3_2">#REF!</definedName>
    <definedName name="_10349l1ti60_3_3">#REF!</definedName>
    <definedName name="_1035__pbs150_5">#REF!</definedName>
    <definedName name="_10350l1ti60_3_4">#REF!</definedName>
    <definedName name="_10351l3l100_3_1">#REF!</definedName>
    <definedName name="_10352l3l100_3_2">#REF!</definedName>
    <definedName name="_10353l3l100_3_3">#REF!</definedName>
    <definedName name="_10354l3l100_3_4">#REF!</definedName>
    <definedName name="_10355l3l50_3_1">#REF!</definedName>
    <definedName name="_10356l3l50_3_2">#REF!</definedName>
    <definedName name="_10357l3l50_3_3">#REF!</definedName>
    <definedName name="_10358l3l50_3_4">#REF!</definedName>
    <definedName name="_10359l3l60_3_1">#REF!</definedName>
    <definedName name="_1036__pbs40_1">#REF!</definedName>
    <definedName name="_10360l3l60_3_2">#REF!</definedName>
    <definedName name="_10361l3l60_3_3">#REF!</definedName>
    <definedName name="_10362l3l60_3_4">#REF!</definedName>
    <definedName name="_10363l3l70_3_1">#REF!</definedName>
    <definedName name="_10364l3l70_3_2">#REF!</definedName>
    <definedName name="_10365l3l70_3_3">#REF!</definedName>
    <definedName name="_10366l3l70_3_4">#REF!</definedName>
    <definedName name="_10367l3l80_3_1">#REF!</definedName>
    <definedName name="_10368l3l80_3_2">#REF!</definedName>
    <definedName name="_10369l3l80_3_3">#REF!</definedName>
    <definedName name="_1037__pbs40_2">#REF!</definedName>
    <definedName name="_10370l3l80_3_4">#REF!</definedName>
    <definedName name="_10371l3ld100_3_1">#REF!</definedName>
    <definedName name="_10372l3ld100_3_2">#REF!</definedName>
    <definedName name="_10373l3ld100_3_3">#REF!</definedName>
    <definedName name="_10374l3ld100_3_4">#REF!</definedName>
    <definedName name="_10375l3ld50_3_1">#REF!</definedName>
    <definedName name="_10376l3ld50_3_2">#REF!</definedName>
    <definedName name="_10377l3ld50_3_3">#REF!</definedName>
    <definedName name="_10378l3ld50_3_4">#REF!</definedName>
    <definedName name="_10379l3ld60_3_1">#REF!</definedName>
    <definedName name="_1038__pbs40_3">#REF!</definedName>
    <definedName name="_10380l3ld60_3_2">#REF!</definedName>
    <definedName name="_10381l3ld60_3_3">#REF!</definedName>
    <definedName name="_10382l3ld60_3_4">#REF!</definedName>
    <definedName name="_10383l3ld70_3_1">#REF!</definedName>
    <definedName name="_10384l3ld70_3_2">#REF!</definedName>
    <definedName name="_10385l3ld70_3_3">#REF!</definedName>
    <definedName name="_10386l3ld70_3_4">#REF!</definedName>
    <definedName name="_10387l3ld80_3_1">#REF!</definedName>
    <definedName name="_10388l3ld80_3_2">#REF!</definedName>
    <definedName name="_10389l3ld80_3_3">#REF!</definedName>
    <definedName name="_1039__pbs40_4">#REF!</definedName>
    <definedName name="_10390l3ld80_3_4">#REF!</definedName>
    <definedName name="_10391l3ti50_3_1">#REF!</definedName>
    <definedName name="_10392l3ti50_3_2">#REF!</definedName>
    <definedName name="_10393l3ti50_3_3">#REF!</definedName>
    <definedName name="_10394l3ti50_3_4">#REF!</definedName>
    <definedName name="_10395l3ti60_3_1">#REF!</definedName>
    <definedName name="_10396l3ti60_3_2">#REF!</definedName>
    <definedName name="_10397l3ti60_3_3">#REF!</definedName>
    <definedName name="_10398l3ti60_3_4">#REF!</definedName>
    <definedName name="_10399l3ti80_3_1">#REF!</definedName>
    <definedName name="_103abgv150_2_1">#REF!</definedName>
    <definedName name="_103abka15_1_1">#REF!</definedName>
    <definedName name="_104__ahu100_4">#REF!</definedName>
    <definedName name="_1040__pbs40_5">#REF!</definedName>
    <definedName name="_10400l3ti80_3_2">#REF!</definedName>
    <definedName name="_10401l3ti80_3_3">#REF!</definedName>
    <definedName name="_10402l3ti80_3_4">#REF!</definedName>
    <definedName name="_10403l3tisf50_3_1">#REF!</definedName>
    <definedName name="_10404l3tisf50_3_2">#REF!</definedName>
    <definedName name="_10405l3tisf50_3_3">#REF!</definedName>
    <definedName name="_10406l3tisf50_3_4">#REF!</definedName>
    <definedName name="_10407l3tisf60_3_1">#REF!</definedName>
    <definedName name="_10408l3tisf60_3_2">#REF!</definedName>
    <definedName name="_10409l3tisf60_3_3">#REF!</definedName>
    <definedName name="_1041__pbs50_1">#REF!</definedName>
    <definedName name="_10410l3tisf60_3_4">#REF!</definedName>
    <definedName name="_10411LABO_1">#REF!</definedName>
    <definedName name="_10416labors_1">#REF!</definedName>
    <definedName name="_10417lad400_1">#REF!</definedName>
    <definedName name="_10418lad400_2">#REF!</definedName>
    <definedName name="_10419lad400_3">#REF!</definedName>
    <definedName name="_1042__pbs50_2">#REF!</definedName>
    <definedName name="_10420lad400_4">#REF!</definedName>
    <definedName name="_10421lad400_5">#REF!</definedName>
    <definedName name="_10422lad600_1">#REF!</definedName>
    <definedName name="_10423lad600_2">#REF!</definedName>
    <definedName name="_10424lad600_3">#REF!</definedName>
    <definedName name="_10425lad600_4">#REF!</definedName>
    <definedName name="_10426lad600_5">#REF!</definedName>
    <definedName name="_10427lad800_1">#REF!</definedName>
    <definedName name="_1043__pbs50_3">#REF!</definedName>
    <definedName name="_10433LandCut_1">#REF!</definedName>
    <definedName name="_10434LAPISI_1">#REF!</definedName>
    <definedName name="_10435LAPISI_2">#REF!</definedName>
    <definedName name="_10436LAPISI_3">#REF!</definedName>
    <definedName name="_10437LAPISI_4">#REF!</definedName>
    <definedName name="_10438LASDOP_1">#REF!</definedName>
    <definedName name="_1044__pbs50_4">#REF!</definedName>
    <definedName name="_10447lbr100k_1">#REF!</definedName>
    <definedName name="_10448lbr100k_2">#REF!</definedName>
    <definedName name="_10449lbr100k_3">#REF!</definedName>
    <definedName name="_1045__pbs50_5">#REF!</definedName>
    <definedName name="_10450lbr100k_4">#REF!</definedName>
    <definedName name="_10451lbr10k_1">#REF!</definedName>
    <definedName name="_10452lbr10k_2">#REF!</definedName>
    <definedName name="_10453lbr10k_3">#REF!</definedName>
    <definedName name="_10454lbr10k_4">#REF!</definedName>
    <definedName name="_10455lbr300k_1">#REF!</definedName>
    <definedName name="_10456lbr300k_2">#REF!</definedName>
    <definedName name="_10457lbr300k_3">#REF!</definedName>
    <definedName name="_10458lbr300k_4">#REF!</definedName>
    <definedName name="_10459lbr600k_1">#REF!</definedName>
    <definedName name="_1046__pbs65_1">#REF!</definedName>
    <definedName name="_10460lbr600k_2">#REF!</definedName>
    <definedName name="_10461lbr600k_3">#REF!</definedName>
    <definedName name="_10462lbr600k_4">#REF!</definedName>
    <definedName name="_10463lbr60k_1">#REF!</definedName>
    <definedName name="_10464lbr60k_2">#REF!</definedName>
    <definedName name="_10465lbr60k_3">#REF!</definedName>
    <definedName name="_10466lbr60k_4">#REF!</definedName>
    <definedName name="_1047__pbs65_2">#REF!</definedName>
    <definedName name="_10471LBS_1">#REF!</definedName>
    <definedName name="_10472LC_1">#REF!</definedName>
    <definedName name="_10473LC_2">#REF!</definedName>
    <definedName name="_10474LC_3">#REF!</definedName>
    <definedName name="_10475LC_4">#REF!</definedName>
    <definedName name="_10476LC_5">#REF!</definedName>
    <definedName name="_10477LC_GG_1">#REF!</definedName>
    <definedName name="_10478ld100_1">#REF!</definedName>
    <definedName name="_10479ld100_2">#REF!</definedName>
    <definedName name="_1048__pbs65_3">#REF!</definedName>
    <definedName name="_10480ld100_3">#REF!</definedName>
    <definedName name="_10481ld100_4">#REF!</definedName>
    <definedName name="_10482ld100_5">#REF!</definedName>
    <definedName name="_10483ld120_1">#REF!</definedName>
    <definedName name="_10484ld120_2">#REF!</definedName>
    <definedName name="_10485ld120_3">#REF!</definedName>
    <definedName name="_10486ld120_4">#REF!</definedName>
    <definedName name="_10487ld120_5">#REF!</definedName>
    <definedName name="_10488ld50_1">#REF!</definedName>
    <definedName name="_10489ld50_2">#REF!</definedName>
    <definedName name="_1049__pbs65_4">#REF!</definedName>
    <definedName name="_10490ld50_3">#REF!</definedName>
    <definedName name="_10491ld50_4">#REF!</definedName>
    <definedName name="_10492ld50_5">#REF!</definedName>
    <definedName name="_10493ld60_1">#REF!</definedName>
    <definedName name="_10494ld60_2">#REF!</definedName>
    <definedName name="_10495ld60_3">#REF!</definedName>
    <definedName name="_10496ld60_4">#REF!</definedName>
    <definedName name="_10497ld60_5">#REF!</definedName>
    <definedName name="_10498ld80_1">#REF!</definedName>
    <definedName name="_10499ld80_2">#REF!</definedName>
    <definedName name="_104aber32_2_1">#REF!</definedName>
    <definedName name="_104abgv20_1_1">#REF!</definedName>
    <definedName name="_104abka15_2_1">#REF!</definedName>
    <definedName name="_105__ahu150_1">#REF!</definedName>
    <definedName name="_1050__pbs65_5">#REF!</definedName>
    <definedName name="_10500ld80_3">#REF!</definedName>
    <definedName name="_10501ld80_4">#REF!</definedName>
    <definedName name="_10502ld80_5">#REF!</definedName>
    <definedName name="_10503leb_1">#REF!</definedName>
    <definedName name="_10504leb_2">#REF!</definedName>
    <definedName name="_10505leb_3">#REF!</definedName>
    <definedName name="_10506leb_4">#REF!</definedName>
    <definedName name="_10507leb_5">#REF!</definedName>
    <definedName name="_10508leb_1_1">#REF!</definedName>
    <definedName name="_10509leb_1_2">#REF!</definedName>
    <definedName name="_1051__pbs80_1">#REF!</definedName>
    <definedName name="_10510leb_1_3">#REF!</definedName>
    <definedName name="_10511leb_1_4">#REF!</definedName>
    <definedName name="_10516leb_2_1">#REF!</definedName>
    <definedName name="_10517leb_2_2">#REF!</definedName>
    <definedName name="_10518leb_2_3">#REF!</definedName>
    <definedName name="_10519leb_2_4">#REF!</definedName>
    <definedName name="_1052__pbs80_2">#REF!</definedName>
    <definedName name="_10529LG3P32APL_1">#REF!</definedName>
    <definedName name="_1053__pbs80_3">#REF!</definedName>
    <definedName name="_10530LG3P32ASM_1">#REF!</definedName>
    <definedName name="_10531lgld100_1_1">#REF!</definedName>
    <definedName name="_10532lgld100_1_2">#REF!</definedName>
    <definedName name="_10533lgld100_1_3">#REF!</definedName>
    <definedName name="_10534lgld100_1_4">#REF!</definedName>
    <definedName name="_10535lgld100_2_1">#REF!</definedName>
    <definedName name="_10536lgld100_2_2">#REF!</definedName>
    <definedName name="_10537lgld100_2_3">#REF!</definedName>
    <definedName name="_10538lgld100_2_4">#REF!</definedName>
    <definedName name="_10539lgld100_3_1">#REF!</definedName>
    <definedName name="_1054__pbs80_4">#REF!</definedName>
    <definedName name="_10540lgld100_3_2">#REF!</definedName>
    <definedName name="_10541lgld100_3_3">#REF!</definedName>
    <definedName name="_10542lgld100_3_4">#REF!</definedName>
    <definedName name="_10543lgld70_1_1">#REF!</definedName>
    <definedName name="_10544lgld70_1_2">#REF!</definedName>
    <definedName name="_10545lgld70_1_3">#REF!</definedName>
    <definedName name="_10546lgld70_1_4">#REF!</definedName>
    <definedName name="_10547lgld70_2_1">#REF!</definedName>
    <definedName name="_10548lgld70_2_2">#REF!</definedName>
    <definedName name="_10549lgld70_2_3">#REF!</definedName>
    <definedName name="_1055__pbs80_5">#REF!</definedName>
    <definedName name="_10550lgld70_2_4">#REF!</definedName>
    <definedName name="_10551lgld70_3_1">#REF!</definedName>
    <definedName name="_10552lgld70_3_2">#REF!</definedName>
    <definedName name="_10553lgld70_3_3">#REF!</definedName>
    <definedName name="_10554lgld70_3_4">#REF!</definedName>
    <definedName name="_10555lgld80_1_1">#REF!</definedName>
    <definedName name="_10556lgld80_1_2">#REF!</definedName>
    <definedName name="_10557lgld80_1_3">#REF!</definedName>
    <definedName name="_10558lgld80_1_4">#REF!</definedName>
    <definedName name="_10559lgld80_2_1">#REF!</definedName>
    <definedName name="_1056__pc1_1">#REF!</definedName>
    <definedName name="_10560lgld80_2_2">#REF!</definedName>
    <definedName name="_10561lgld80_2_3">#REF!</definedName>
    <definedName name="_10562lgld80_2_4">#REF!</definedName>
    <definedName name="_10563lgld80_3_1">#REF!</definedName>
    <definedName name="_10564lgld80_3_2">#REF!</definedName>
    <definedName name="_10565lgld80_3_3">#REF!</definedName>
    <definedName name="_10566lgld80_3_4">#REF!</definedName>
    <definedName name="_10567lgtisf50_3_1">#REF!</definedName>
    <definedName name="_10568lgtisf50_3_2">#REF!</definedName>
    <definedName name="_10569lgtisf50_3_3">#REF!</definedName>
    <definedName name="_1057__pc1_2">#REF!</definedName>
    <definedName name="_10570lgtisf50_3_4">#REF!</definedName>
    <definedName name="_10571lgtisf60_3_1">#REF!</definedName>
    <definedName name="_10572lgtisf60_3_2">#REF!</definedName>
    <definedName name="_10573lgtisf60_3_3">#REF!</definedName>
    <definedName name="_10574lgtisf60_3_4">#REF!</definedName>
    <definedName name="_1058__pc1_3">#REF!</definedName>
    <definedName name="_10589LKL.FLEKS20_1">#REF!</definedName>
    <definedName name="_1059__pc1_4">#REF!</definedName>
    <definedName name="_10594Lmk_1">#REF!</definedName>
    <definedName name="_10595LOBBY_15_1">#REF!</definedName>
    <definedName name="_10596LOBBY_15_2">#REF!</definedName>
    <definedName name="_10597LOBBY_15_3">#REF!</definedName>
    <definedName name="_10598LOBBY_15_4">#REF!</definedName>
    <definedName name="_10599LOBBY_15_1_1">#REF!</definedName>
    <definedName name="_105aber20_1_1">#REF!</definedName>
    <definedName name="_105abgv20_2_1">#REF!</definedName>
    <definedName name="_105abpg_1_1">#REF!</definedName>
    <definedName name="_106__ahu150_2">#REF!</definedName>
    <definedName name="_1060__pc10_1">#REF!</definedName>
    <definedName name="_10600LOBBY_15_1_2">#REF!</definedName>
    <definedName name="_10601LOBBY_15_1_3">#REF!</definedName>
    <definedName name="_10602LOBBY_15_1_4">#REF!</definedName>
    <definedName name="_10603LOBBY_15_16_1">#REF!</definedName>
    <definedName name="_10604LOBBY_15_16_2">#REF!</definedName>
    <definedName name="_10605LOBBY_15_16_3">#REF!</definedName>
    <definedName name="_10606LOBBY_15_16_4">#REF!</definedName>
    <definedName name="_10607LOBBY_15_7_1">#REF!</definedName>
    <definedName name="_10608LOBBY_15_7_2">#REF!</definedName>
    <definedName name="_10609LOBBY_15_7_3">#REF!</definedName>
    <definedName name="_1061__pc10_2">#REF!</definedName>
    <definedName name="_10610LOBBY_15_7_4">#REF!</definedName>
    <definedName name="_10611LOBBY_16_1">#REF!</definedName>
    <definedName name="_10612LOBBY_16_2">#REF!</definedName>
    <definedName name="_10613LOBBY_16_3">#REF!</definedName>
    <definedName name="_10614LOBBY_16_4">#REF!</definedName>
    <definedName name="_10615LOBBY_3_1">#REF!</definedName>
    <definedName name="_10616LOBBY_3_2">#REF!</definedName>
    <definedName name="_10617LOBBY_3_3">#REF!</definedName>
    <definedName name="_10618LOBBY_3_4">#REF!</definedName>
    <definedName name="_10619LOBY_A_1">#REF!</definedName>
    <definedName name="_1062__pc10_3">#REF!</definedName>
    <definedName name="_10620LOBY_A_2">#REF!</definedName>
    <definedName name="_10621LOBY_A_3">#REF!</definedName>
    <definedName name="_10622LOBY_A_4">#REF!</definedName>
    <definedName name="_10623LOBY_A_5">#REF!</definedName>
    <definedName name="_10624LOBY_B_1">#REF!</definedName>
    <definedName name="_10625LOBY_B_2">#REF!</definedName>
    <definedName name="_10626LOBY_B_3">#REF!</definedName>
    <definedName name="_10627LOBY_B_4">#REF!</definedName>
    <definedName name="_10628LOBY_B_5">#REF!</definedName>
    <definedName name="_10629LOBY_BASE_1">#REF!</definedName>
    <definedName name="_1063__pc10_4">#REF!</definedName>
    <definedName name="_10630LOBY_BASE_2">#REF!</definedName>
    <definedName name="_10631LOBY_BASE_3">#REF!</definedName>
    <definedName name="_10632LOBY_BASE_4">#REF!</definedName>
    <definedName name="_10633LOBY_BASE_5">#REF!</definedName>
    <definedName name="_10634LOBY_C_1">#REF!</definedName>
    <definedName name="_10635LOBY_C_2">#REF!</definedName>
    <definedName name="_10636LOBY_C_3">#REF!</definedName>
    <definedName name="_10637LOBY_C_4">#REF!</definedName>
    <definedName name="_10638LOBY_C_5">#REF!</definedName>
    <definedName name="_1064__pc12_1">#REF!</definedName>
    <definedName name="_10643lp_1">#REF!</definedName>
    <definedName name="_10644ls_1">#REF!</definedName>
    <definedName name="_10645ls_2">#REF!</definedName>
    <definedName name="_10646ls_3">#REF!</definedName>
    <definedName name="_10647ls_4">#REF!</definedName>
    <definedName name="_10648ls_5">#REF!</definedName>
    <definedName name="_10649ls100_1">#REF!</definedName>
    <definedName name="_1065__pc12_2">#REF!</definedName>
    <definedName name="_10650ls100_2">#REF!</definedName>
    <definedName name="_10651ls100_3">#REF!</definedName>
    <definedName name="_10652ls100_4">#REF!</definedName>
    <definedName name="_10653ls100_5">#REF!</definedName>
    <definedName name="_10654ls50_1">#REF!</definedName>
    <definedName name="_10655ls50_2">#REF!</definedName>
    <definedName name="_10656ls50_3">#REF!</definedName>
    <definedName name="_10657ls50_4">#REF!</definedName>
    <definedName name="_10658ls50_5">#REF!</definedName>
    <definedName name="_10659ls60_1">#REF!</definedName>
    <definedName name="_1066__pc12_3">#REF!</definedName>
    <definedName name="_10660ls60_2">#REF!</definedName>
    <definedName name="_10661ls60_3">#REF!</definedName>
    <definedName name="_10662ls60_4">#REF!</definedName>
    <definedName name="_10663ls60_5">#REF!</definedName>
    <definedName name="_10664ls80_1">#REF!</definedName>
    <definedName name="_10665ls80_2">#REF!</definedName>
    <definedName name="_10666ls80_3">#REF!</definedName>
    <definedName name="_10667ls80_4">#REF!</definedName>
    <definedName name="_10668ls80_5">#REF!</definedName>
    <definedName name="_10669ltkerja_1">#REF!</definedName>
    <definedName name="_1067__pc12_4">#REF!</definedName>
    <definedName name="_10670ltkerja_2">#REF!</definedName>
    <definedName name="_10671ltkerja_3">#REF!</definedName>
    <definedName name="_10672ltkerja_4">#REF!</definedName>
    <definedName name="_10673Luas_Bangunan_3_1">#REF!</definedName>
    <definedName name="_10674Luas_Bangunan_3_2">#REF!</definedName>
    <definedName name="_10675Luas_Bangunan_3_3">#REF!</definedName>
    <definedName name="_10676Luas_Bangunan_3_4">#REF!</definedName>
    <definedName name="_10677M_1">#REF!</definedName>
    <definedName name="_10678M_2">#REF!</definedName>
    <definedName name="_10679M_3">#REF!</definedName>
    <definedName name="_1068__pc2_1">#REF!</definedName>
    <definedName name="_10680M_4">#REF!</definedName>
    <definedName name="_10681M_5">#REF!</definedName>
    <definedName name="_10687M_UPBhn_1">#REF!</definedName>
    <definedName name="_10688M_UPUph_1">#REF!</definedName>
    <definedName name="_1069__pc2_2">#REF!</definedName>
    <definedName name="_10699M10aa1p_1">#REF!</definedName>
    <definedName name="_106abgv32_1_1">#REF!</definedName>
    <definedName name="_106abpg_2_1">#REF!</definedName>
    <definedName name="_107__ahu150_3">#REF!</definedName>
    <definedName name="_1070__pc2_3">#REF!</definedName>
    <definedName name="_1071__pc2_4">#REF!</definedName>
    <definedName name="_1072__pc3_1">#REF!</definedName>
    <definedName name="_1073__pc3_2">#REF!</definedName>
    <definedName name="_1074__pc3_3">#REF!</definedName>
    <definedName name="_1075__pc3_4">#REF!</definedName>
    <definedName name="_1076__pc4_1">#REF!</definedName>
    <definedName name="_10765M12ba3p_1">#REF!</definedName>
    <definedName name="_1077__pc4_2">#REF!</definedName>
    <definedName name="_10776M12bb1p_1">#REF!</definedName>
    <definedName name="_1078__pc4_3">#REF!</definedName>
    <definedName name="_1079__pc4_4">#REF!</definedName>
    <definedName name="_10797M12cbnc_1">#REF!</definedName>
    <definedName name="_10798M12cbnc_2">#REF!</definedName>
    <definedName name="_10799M12cbnc_3">#REF!</definedName>
    <definedName name="_107aber4_1_1">#REF!</definedName>
    <definedName name="_107abgv32_2_1">#REF!</definedName>
    <definedName name="_107abs100_1_1">#REF!</definedName>
    <definedName name="_108__ahu150_4">#REF!</definedName>
    <definedName name="_1080__pc5_1">#REF!</definedName>
    <definedName name="_10800M12cbnc_4">#REF!</definedName>
    <definedName name="_10801M12cbnc_5">#REF!</definedName>
    <definedName name="_10802M12cbvl_1">#REF!</definedName>
    <definedName name="_10803M12cbvl_2">#REF!</definedName>
    <definedName name="_10804M12cbvl_3">#REF!</definedName>
    <definedName name="_10805M12cbvl_4">#REF!</definedName>
    <definedName name="_10806M12cbvl_5">#REF!</definedName>
    <definedName name="_1081__pc5_2">#REF!</definedName>
    <definedName name="_10817M14bb1p_1">#REF!</definedName>
    <definedName name="_1082__pc5_3">#REF!</definedName>
    <definedName name="_1083__pc5_4">#REF!</definedName>
    <definedName name="_1084__pc50_1">#REF!</definedName>
    <definedName name="_10843m8aanc_1">#REF!</definedName>
    <definedName name="_10844m8aavl_1">#REF!</definedName>
    <definedName name="_1085__pc50_2">#REF!</definedName>
    <definedName name="_1086__pc50_3">#REF!</definedName>
    <definedName name="_10860Ma3pnc_1">#REF!</definedName>
    <definedName name="_10861Ma3pvl_1">#REF!</definedName>
    <definedName name="_10862Maa3pnc_1">#REF!</definedName>
    <definedName name="_10863Maa3pvl_1">#REF!</definedName>
    <definedName name="_10864MAC12_1">#REF!</definedName>
    <definedName name="_10865MAC46_1">#REF!</definedName>
    <definedName name="_10866MARK_1">#REF!</definedName>
    <definedName name="_10867mark_up_1">#REF!</definedName>
    <definedName name="_10868mark_up_2">#REF!</definedName>
    <definedName name="_10869mark_up_3">#REF!</definedName>
    <definedName name="_1087__pc50_4">#REF!</definedName>
    <definedName name="_10870mark_up_4">#REF!</definedName>
    <definedName name="_10871mark_up_5">#REF!</definedName>
    <definedName name="_10872mark_up_1_1">#REF!</definedName>
    <definedName name="_10873mark_up_1_2">#REF!</definedName>
    <definedName name="_10874mark_up_1_3">#REF!</definedName>
    <definedName name="_10875mark_up_1_4">#REF!</definedName>
    <definedName name="_10876mark_up_16_1">#REF!</definedName>
    <definedName name="_10877mark_up_16_2">#REF!</definedName>
    <definedName name="_10878mark_up_16_3">#REF!</definedName>
    <definedName name="_10879mark_up_16_4">#REF!</definedName>
    <definedName name="_1088__pc50_5">#REF!</definedName>
    <definedName name="_10880mark_up_2_1">#REF!</definedName>
    <definedName name="_10881mark_up_2_2">#REF!</definedName>
    <definedName name="_10882mark_up_2_3">#REF!</definedName>
    <definedName name="_10883mark_up_2_4">#REF!</definedName>
    <definedName name="_10884mark_up_3_1">#REF!</definedName>
    <definedName name="_10885mark_up_3_2">#REF!</definedName>
    <definedName name="_10886mark_up_3_3">#REF!</definedName>
    <definedName name="_10887mark_up_3_4">#REF!</definedName>
    <definedName name="_10888Mark_UpA_1">#REF!</definedName>
    <definedName name="_10889Mark_UpB_1">#REF!</definedName>
    <definedName name="_1089__pc6_1">#REF!</definedName>
    <definedName name="_10890MARKUP_3_1">#REF!</definedName>
    <definedName name="_10891MARKUP_3_2">#REF!</definedName>
    <definedName name="_10892MARKUP_3_3">#REF!</definedName>
    <definedName name="_10893MARKUP_3_4">#REF!</definedName>
    <definedName name="_10894Markup_Pek_1">#REF!</definedName>
    <definedName name="_10895mat_3_1">#REF!</definedName>
    <definedName name="_10896mat_3_2">#REF!</definedName>
    <definedName name="_10897mat_3_3">#REF!</definedName>
    <definedName name="_10898mat_3_4">#REF!</definedName>
    <definedName name="_10899Mba1p_1">#REF!</definedName>
    <definedName name="_108aber20_2_1">#REF!</definedName>
    <definedName name="_108abgv40_1_1">#REF!</definedName>
    <definedName name="_108abs100_2_1">#REF!</definedName>
    <definedName name="_109__ako100_1">#REF!</definedName>
    <definedName name="_1090__pc6_2">#REF!</definedName>
    <definedName name="_10900Mba3p_1">#REF!</definedName>
    <definedName name="_10901Mbb3p_1">#REF!</definedName>
    <definedName name="_10902Mbn1p_1">#REF!</definedName>
    <definedName name="_10908MBULK_1">#REF!</definedName>
    <definedName name="_1091__pc6_3">#REF!</definedName>
    <definedName name="_1092__pc6_4">#REF!</definedName>
    <definedName name="_10926MDP_1">#REF!</definedName>
    <definedName name="_10927ME_3_1">#REF!</definedName>
    <definedName name="_10928ME_3_2">#REF!</definedName>
    <definedName name="_10929ME_3_3">#REF!</definedName>
    <definedName name="_1093__pc8_1">#REF!</definedName>
    <definedName name="_10930ME_3_4">#REF!</definedName>
    <definedName name="_1094__pc8_2">#REF!</definedName>
    <definedName name="_10943mep_1">#REF!</definedName>
    <definedName name="_1095__pc8_3">#REF!</definedName>
    <definedName name="_1096__pc8_4">#REF!</definedName>
    <definedName name="_1097__pc80_1">#REF!</definedName>
    <definedName name="_1098__pc80_2">#REF!</definedName>
    <definedName name="_1099__pc80_3">#REF!</definedName>
    <definedName name="_10992mhr1_1">#REF!</definedName>
    <definedName name="_10993mhr2_1">#REF!</definedName>
    <definedName name="_10994mhr3_1">#REF!</definedName>
    <definedName name="_10995mhr4_1">#REF!</definedName>
    <definedName name="_10996mi_1">#REF!</definedName>
    <definedName name="_10997mi_2">#REF!</definedName>
    <definedName name="_10998mi_3">#REF!</definedName>
    <definedName name="_10999mi_4">#REF!</definedName>
    <definedName name="_109abgv40_2_1">#REF!</definedName>
    <definedName name="_109abwl_1_1">#REF!</definedName>
    <definedName name="_11">#REF!</definedName>
    <definedName name="_11_??_3">#REF!</definedName>
    <definedName name="_11_Q_1">#REF!</definedName>
    <definedName name="_11_Q_1_1">#REF!</definedName>
    <definedName name="_110__ako100_2">#REF!</definedName>
    <definedName name="_1100__pc80_4">#REF!</definedName>
    <definedName name="_11000millarsitek_1">#REF!</definedName>
    <definedName name="_11001millarsitek_2">#REF!</definedName>
    <definedName name="_11002millarsitek_3">#REF!</definedName>
    <definedName name="_11003millarsitek_4">#REF!</definedName>
    <definedName name="_11004millarsitek_5">#REF!</definedName>
    <definedName name="_11005millbaja_1">#REF!</definedName>
    <definedName name="_11006millbaja_2">#REF!</definedName>
    <definedName name="_11007millbaja_3">#REF!</definedName>
    <definedName name="_11008millbaja_4">#REF!</definedName>
    <definedName name="_11009millbaja_5">#REF!</definedName>
    <definedName name="_1101__pc80_5">#REF!</definedName>
    <definedName name="_11010millsipil_1">#REF!</definedName>
    <definedName name="_11011millsipil_2">#REF!</definedName>
    <definedName name="_11012millsipil_3">#REF!</definedName>
    <definedName name="_11013millsipil_4">#REF!</definedName>
    <definedName name="_11014millsipil_5">#REF!</definedName>
    <definedName name="_11015MISC_1">#REF!</definedName>
    <definedName name="_11016mm_3_1">#REF!</definedName>
    <definedName name="_11017mm_3_2">#REF!</definedName>
    <definedName name="_11018mm_3_3">#REF!</definedName>
    <definedName name="_11019mm_3_4">#REF!</definedName>
    <definedName name="_1102__pcf10_1">#REF!</definedName>
    <definedName name="_11020MMM_1">#REF!</definedName>
    <definedName name="_11021MMM_2">#REF!</definedName>
    <definedName name="_11022MMM_3">#REF!</definedName>
    <definedName name="_11023MMM_4">#REF!</definedName>
    <definedName name="_11028MP_221_1">#REF!</definedName>
    <definedName name="_11029MP_221_2">#REF!</definedName>
    <definedName name="_1103__pcf10_2">#REF!</definedName>
    <definedName name="_11030MP_221_3">#REF!</definedName>
    <definedName name="_11031MP_221_4">#REF!</definedName>
    <definedName name="_1104__pcf10_3">#REF!</definedName>
    <definedName name="_1105__pcf10_4">#REF!</definedName>
    <definedName name="_1106__pcf12_1">#REF!</definedName>
    <definedName name="_1107__pcf12_2">#REF!</definedName>
    <definedName name="_1108__pcf12_3">#REF!</definedName>
    <definedName name="_1109__pcf12_4">#REF!</definedName>
    <definedName name="_110aber4_2_1">#REF!</definedName>
    <definedName name="_110abgv50_1_1">#REF!</definedName>
    <definedName name="_110abwl_2_1">#REF!</definedName>
    <definedName name="_111__ako100_3">#REF!</definedName>
    <definedName name="_1110__pcf3_1">#REF!</definedName>
    <definedName name="_1111__pcf3_2">#REF!</definedName>
    <definedName name="_1112__pcf3_3">#REF!</definedName>
    <definedName name="_1113__pcf3_4">#REF!</definedName>
    <definedName name="_1114__pcf4_1">#REF!</definedName>
    <definedName name="_1115__pcf4_2">#REF!</definedName>
    <definedName name="_1116__pcf4_3">#REF!</definedName>
    <definedName name="_11169mprel_1">#REF!</definedName>
    <definedName name="_1117__pcf4_4">#REF!</definedName>
    <definedName name="_11170msub_1">#REF!</definedName>
    <definedName name="_11171MT_1">#REF!</definedName>
    <definedName name="_11172MT_2">#REF!</definedName>
    <definedName name="_11173MT_3">#REF!</definedName>
    <definedName name="_11174MT_4">#REF!</definedName>
    <definedName name="_1118__pcf5_1">#REF!</definedName>
    <definedName name="_1119__pcf5_2">#REF!</definedName>
    <definedName name="_11199MTMAC12_1">#REF!</definedName>
    <definedName name="_111aber25_1_1">#REF!</definedName>
    <definedName name="_111abgv50_2_1">#REF!</definedName>
    <definedName name="_111ahrd100_1_1">#REF!</definedName>
    <definedName name="_112__ako100_4">#REF!</definedName>
    <definedName name="_1120__pcf5_3">#REF!</definedName>
    <definedName name="_11205mtram_1">#REF!</definedName>
    <definedName name="_11206mu.ahs_1">#REF!</definedName>
    <definedName name="_11207MU1_1">#REF!</definedName>
    <definedName name="_11208MU2_1">#REF!</definedName>
    <definedName name="_11209MU3_1">#REF!</definedName>
    <definedName name="_1121__pcf5_4">#REF!</definedName>
    <definedName name="_11210MU4_1">#REF!</definedName>
    <definedName name="_11211MU5_1">#REF!</definedName>
    <definedName name="_11212MUB_1">#REF!</definedName>
    <definedName name="_11217MUD_1">#REF!</definedName>
    <definedName name="_11218MUD_2">#REF!</definedName>
    <definedName name="_11219MUD_3">#REF!</definedName>
    <definedName name="_1122__pcf6_1">#REF!</definedName>
    <definedName name="_11220MUD_4">#REF!</definedName>
    <definedName name="_11221MUD_5">#REF!</definedName>
    <definedName name="_1123__pcf6_2">#REF!</definedName>
    <definedName name="_11234muh_1">#REF!</definedName>
    <definedName name="_11239mumip_1">#REF!</definedName>
    <definedName name="_1124__pcf6_3">#REF!</definedName>
    <definedName name="_11240mumip_2">#REF!</definedName>
    <definedName name="_11241mumip_3">#REF!</definedName>
    <definedName name="_11242mumip_4">#REF!</definedName>
    <definedName name="_1125__pcf6_4">#REF!</definedName>
    <definedName name="_11256mvd0.75_1">#REF!</definedName>
    <definedName name="_11257mvd0.75_2">#REF!</definedName>
    <definedName name="_11258mvd0.75_3">#REF!</definedName>
    <definedName name="_11259mvd0.75_4">#REF!</definedName>
    <definedName name="_1126__pcf8_1">#REF!</definedName>
    <definedName name="_11260mvd0.75_5">#REF!</definedName>
    <definedName name="_11261mvd1_1">#REF!</definedName>
    <definedName name="_11262mvd1_2">#REF!</definedName>
    <definedName name="_11263mvd1_3">#REF!</definedName>
    <definedName name="_11264mvd1_4">#REF!</definedName>
    <definedName name="_11265mvd1_5">#REF!</definedName>
    <definedName name="_11266mvd1.25_1">#REF!</definedName>
    <definedName name="_11267mvd1.25_2">#REF!</definedName>
    <definedName name="_11268mvd1.25_3">#REF!</definedName>
    <definedName name="_11269mvd1.25_4">#REF!</definedName>
    <definedName name="_1127__pcf8_2">#REF!</definedName>
    <definedName name="_11270mvd1.25_5">#REF!</definedName>
    <definedName name="_11271mvd1.5_1">#REF!</definedName>
    <definedName name="_11272mvd1.5_2">#REF!</definedName>
    <definedName name="_11273mvd1.5_3">#REF!</definedName>
    <definedName name="_11274mvd1.5_4">#REF!</definedName>
    <definedName name="_11275mvd1.5_5">#REF!</definedName>
    <definedName name="_11276mvd2_1">#REF!</definedName>
    <definedName name="_11277mvd2_2">#REF!</definedName>
    <definedName name="_11278mvd2_3">#REF!</definedName>
    <definedName name="_11279mvd2_4">#REF!</definedName>
    <definedName name="_1128__pcf8_3">#REF!</definedName>
    <definedName name="_1129__pcf8_4">#REF!</definedName>
    <definedName name="_112abka15_1_1">#REF!</definedName>
    <definedName name="_112ahrd100_2_1">#REF!</definedName>
    <definedName name="_113__ako100_5">#REF!</definedName>
    <definedName name="_1130__pcf80_1">#REF!</definedName>
    <definedName name="_1131__pcf80_2">#REF!</definedName>
    <definedName name="_1132__pcf80_3">#REF!</definedName>
    <definedName name="_1133__pcf80_4">#REF!</definedName>
    <definedName name="_1134__pcf80_5">#REF!</definedName>
    <definedName name="_1135__pd1_1">#REF!</definedName>
    <definedName name="_1136__pd1_2">#REF!</definedName>
    <definedName name="_1137__pd1_3">#REF!</definedName>
    <definedName name="_1138__pd1_4">#REF!</definedName>
    <definedName name="_1139__pd2_1">#REF!</definedName>
    <definedName name="_113aber40_1_1">#REF!</definedName>
    <definedName name="_113abka15_2_1">#REF!</definedName>
    <definedName name="_113ahrd150_1_1">#REF!</definedName>
    <definedName name="_114__ako150_1">#REF!</definedName>
    <definedName name="_1140__pd2_2">#REF!</definedName>
    <definedName name="_1141__pd2_3">#REF!</definedName>
    <definedName name="_1142__pd2_4">#REF!</definedName>
    <definedName name="_1143__pd3_1">#REF!</definedName>
    <definedName name="_1144__pd3_2">#REF!</definedName>
    <definedName name="_1145__pd3_3">#REF!</definedName>
    <definedName name="_1146__pd3_4">#REF!</definedName>
    <definedName name="_1147__pdf3_1">#REF!</definedName>
    <definedName name="_1148__pdf3_2">#REF!</definedName>
    <definedName name="_1149__pdf3_3">#REF!</definedName>
    <definedName name="_114aber25_2_1">#REF!</definedName>
    <definedName name="_114abpg_1_1">#REF!</definedName>
    <definedName name="_114ahrd150_2_1">#REF!</definedName>
    <definedName name="_115__ako150_2">#REF!</definedName>
    <definedName name="_1150__pdf3_4">#REF!</definedName>
    <definedName name="_115abpg_2_1">#REF!</definedName>
    <definedName name="_115ahuf100_1_1">#REF!</definedName>
    <definedName name="_116__ako150_3">#REF!</definedName>
    <definedName name="_116aber40_2_1">#REF!</definedName>
    <definedName name="_116abs100_1_1">#REF!</definedName>
    <definedName name="_116ahuf100_2_1">#REF!</definedName>
    <definedName name="_117__ako150_4">#REF!</definedName>
    <definedName name="_117aber32_1_1">#REF!</definedName>
    <definedName name="_117abs100_2_1">#REF!</definedName>
    <definedName name="_117ahuf150_1_1">#REF!</definedName>
    <definedName name="_118__ako150_5">#REF!</definedName>
    <definedName name="_118abwl_1_1">#REF!</definedName>
    <definedName name="_118ahuf150_2_1">#REF!</definedName>
    <definedName name="_119__ako50_1">#REF!</definedName>
    <definedName name="_119aber50_1_1">#REF!</definedName>
    <definedName name="_119abwl_2_1">#REF!</definedName>
    <definedName name="_119ahuf150ahuf150_1_1">#REF!</definedName>
    <definedName name="_12_??_4">#REF!</definedName>
    <definedName name="_120__ako50_2">#REF!</definedName>
    <definedName name="_120aber32_2_1">#REF!</definedName>
    <definedName name="_120ahrd100_1_1">#REF!</definedName>
    <definedName name="_120ahuf150ahuf150_2_1">#REF!</definedName>
    <definedName name="_121__ako50_3">#REF!</definedName>
    <definedName name="_121ahrd100_2_1">#REF!</definedName>
    <definedName name="_121akco150_1_1">#REF!</definedName>
    <definedName name="_122__ako50_4">#REF!</definedName>
    <definedName name="_122aber50_2_1">#REF!</definedName>
    <definedName name="_122ahrd150_1_1">#REF!</definedName>
    <definedName name="_122akco150_2_1">#REF!</definedName>
    <definedName name="_123__ako50_5">#REF!</definedName>
    <definedName name="_123aber4_1_1">#REF!</definedName>
    <definedName name="_123ahrd150_2_1">#REF!</definedName>
    <definedName name="_123akco80_1_1">#REF!</definedName>
    <definedName name="_124__ako80_1">#REF!</definedName>
    <definedName name="_124ahuf100_1_1">#REF!</definedName>
    <definedName name="_124akco80_2_1">#REF!</definedName>
    <definedName name="_125__ako80_2">#REF!</definedName>
    <definedName name="_1259__PF1_1">#REF!</definedName>
    <definedName name="_125Aber6_1_1">#REF!</definedName>
    <definedName name="_125ahuf100_2_1">#REF!</definedName>
    <definedName name="_125akgv80_1_1">#REF!</definedName>
    <definedName name="_126__ako80_3">#REF!</definedName>
    <definedName name="_1260__PF1_2">#REF!</definedName>
    <definedName name="_1261__PF1_3">#REF!</definedName>
    <definedName name="_1262__PF1_4">#REF!</definedName>
    <definedName name="_1263__PF1_5">#REF!</definedName>
    <definedName name="_1264__PF2_1">#REF!</definedName>
    <definedName name="_1265__PF2_2">#REF!</definedName>
    <definedName name="_1266__PF2_3">#REF!</definedName>
    <definedName name="_1267__PF2_4">#REF!</definedName>
    <definedName name="_1268__PF2_5">#REF!</definedName>
    <definedName name="_1269__ph100_1">#REF!</definedName>
    <definedName name="_126aber4_2_1">#REF!</definedName>
    <definedName name="_126ahuf150_1_1">#REF!</definedName>
    <definedName name="_126akgv80_2_1">#REF!</definedName>
    <definedName name="_127__ako80_4">#REF!</definedName>
    <definedName name="_1270__ph100_2">#REF!</definedName>
    <definedName name="_1271__ph100_3">#REF!</definedName>
    <definedName name="_1272__ph100_4">#REF!</definedName>
    <definedName name="_1273__ph150_1">#REF!</definedName>
    <definedName name="_1274__ph150_2">#REF!</definedName>
    <definedName name="_1275__ph150_3">#REF!</definedName>
    <definedName name="_1276__ph150_4">#REF!</definedName>
    <definedName name="_1277__phf100_1">#REF!</definedName>
    <definedName name="_1278__phf100_2">#REF!</definedName>
    <definedName name="_1279__phf100_3">#REF!</definedName>
    <definedName name="_127ahuf150_2_1">#REF!</definedName>
    <definedName name="_127ako100_1_1">#REF!</definedName>
    <definedName name="_128__ako80_5">#REF!</definedName>
    <definedName name="_1280__phf100_4">#REF!</definedName>
    <definedName name="_1281__phf150_1">#REF!</definedName>
    <definedName name="_1282__phf150_2">#REF!</definedName>
    <definedName name="_1283__phf150_3">#REF!</definedName>
    <definedName name="_1284__phf150_4">#REF!</definedName>
    <definedName name="_1289__pv100_1">#REF!</definedName>
    <definedName name="_128Aber6_2_1">#REF!</definedName>
    <definedName name="_128ahuf150ahuf150_1_1">#REF!</definedName>
    <definedName name="_128ako100_2_1">#REF!</definedName>
    <definedName name="_129__aku100_1">#REF!</definedName>
    <definedName name="_1290__pv100_2">#REF!</definedName>
    <definedName name="_1291__pv100_3">#REF!</definedName>
    <definedName name="_1292__pv100_4">#REF!</definedName>
    <definedName name="_1293__pv40_1">#REF!</definedName>
    <definedName name="_1294__pv40_2">#REF!</definedName>
    <definedName name="_1295__pv40_3">#REF!</definedName>
    <definedName name="_1296__pv40_4">#REF!</definedName>
    <definedName name="_1297__pv40_5">#REF!</definedName>
    <definedName name="_1298__pv50_1">#REF!</definedName>
    <definedName name="_1299__pv50_2">#REF!</definedName>
    <definedName name="_129aber40_1_1">#REF!</definedName>
    <definedName name="_129ahuf150ahuf150_2_1">#REF!</definedName>
    <definedName name="_129ako150_1_1">#REF!</definedName>
    <definedName name="_13">#REF!</definedName>
    <definedName name="_13_??_5">#REF!</definedName>
    <definedName name="_13_S_1">#REF!</definedName>
    <definedName name="_130__aku100_2">#REF!</definedName>
    <definedName name="_1300__pv50_3">#REF!</definedName>
    <definedName name="_1301__pv50_4">#REF!</definedName>
    <definedName name="_1302__pv80_1">#REF!</definedName>
    <definedName name="_1303__pv80_2">#REF!</definedName>
    <definedName name="_1304__pv80_3">#REF!</definedName>
    <definedName name="_1305__pv80_4">#REF!</definedName>
    <definedName name="_130akco150_1_1">#REF!</definedName>
    <definedName name="_130ako150_2_1">#REF!</definedName>
    <definedName name="_131__aku100_3">#REF!</definedName>
    <definedName name="_131aber80_1_1">#REF!</definedName>
    <definedName name="_131akco150_2_1">#REF!</definedName>
    <definedName name="_131ako50_1_1">#REF!</definedName>
    <definedName name="_132__aku100_4">#REF!</definedName>
    <definedName name="_132aber40_2_1">#REF!</definedName>
    <definedName name="_132akco80_1_1">#REF!</definedName>
    <definedName name="_132ako50_2_1">#REF!</definedName>
    <definedName name="_133__aku100_5">#REF!</definedName>
    <definedName name="_133akco80_2_1">#REF!</definedName>
    <definedName name="_133ako80_1_1">#REF!</definedName>
    <definedName name="_134__aku150_1">#REF!</definedName>
    <definedName name="_1346__pvf100_1">#REF!</definedName>
    <definedName name="_1347__pvf100_2">#REF!</definedName>
    <definedName name="_1348__pvf100_3">#REF!</definedName>
    <definedName name="_1349__pvf100_4">#REF!</definedName>
    <definedName name="_134aber80_2_1">#REF!</definedName>
    <definedName name="_134akgv80_1_1">#REF!</definedName>
    <definedName name="_134ako80_2_1">#REF!</definedName>
    <definedName name="_135__aku150_2">#REF!</definedName>
    <definedName name="_1350__pvf80_1">#REF!</definedName>
    <definedName name="_1351__pvf80_2">#REF!</definedName>
    <definedName name="_1352__pvf80_3">#REF!</definedName>
    <definedName name="_1353__pvf80_4">#REF!</definedName>
    <definedName name="_135aber50_1_1">#REF!</definedName>
    <definedName name="_135akgv80_2_1">#REF!</definedName>
    <definedName name="_135akof100_1_1">#REF!</definedName>
    <definedName name="_136__aku150_3">#REF!</definedName>
    <definedName name="_1362__qty1_1">#REF!</definedName>
    <definedName name="_1363__qty1_2">#REF!</definedName>
    <definedName name="_1364__qty1_3">#REF!</definedName>
    <definedName name="_1365__qty1_4">#REF!</definedName>
    <definedName name="_1366__qty1_5">#REF!</definedName>
    <definedName name="_1367__qty2_1">#REF!</definedName>
    <definedName name="_1368__qty2_2">#REF!</definedName>
    <definedName name="_1369__qty2_3">#REF!</definedName>
    <definedName name="_136ako100_1_1">#REF!</definedName>
    <definedName name="_136akof100_2_1">#REF!</definedName>
    <definedName name="_137__aku150_4">#REF!</definedName>
    <definedName name="_1370__qty2_4">#REF!</definedName>
    <definedName name="_1371__qty2_5">#REF!</definedName>
    <definedName name="_1372__qty3_1">#REF!</definedName>
    <definedName name="_1373__qty3_2">#REF!</definedName>
    <definedName name="_1374__qty3_3">#REF!</definedName>
    <definedName name="_1375__qty3_4">#REF!</definedName>
    <definedName name="_1376__qty3_5">#REF!</definedName>
    <definedName name="_1377__qty4_1">#REF!</definedName>
    <definedName name="_1378__qty4_2">#REF!</definedName>
    <definedName name="_1379__qty4_3">#REF!</definedName>
    <definedName name="_137aberf100_1_1">#REF!</definedName>
    <definedName name="_137ako100_2_1">#REF!</definedName>
    <definedName name="_137akof150_1_1">#REF!</definedName>
    <definedName name="_138__aku150_5">#REF!</definedName>
    <definedName name="_1380__qty4_4">#REF!</definedName>
    <definedName name="_1381__qty4_5">#REF!</definedName>
    <definedName name="_138aber50_2_1">#REF!</definedName>
    <definedName name="_138ako150_1_1">#REF!</definedName>
    <definedName name="_138akof150_2_1">#REF!</definedName>
    <definedName name="_139__anl2_1">#REF!</definedName>
    <definedName name="_1390__rk100_1">#REF!</definedName>
    <definedName name="_1391__rk100_2">#REF!</definedName>
    <definedName name="_1392__rk100_3">#REF!</definedName>
    <definedName name="_1393__rk100_4">#REF!</definedName>
    <definedName name="_1394__rk100_5">#REF!</definedName>
    <definedName name="_1395__rk200_1">#REF!</definedName>
    <definedName name="_1396__rk200_2">#REF!</definedName>
    <definedName name="_1397__rk200_3">#REF!</definedName>
    <definedName name="_1398__rk200_4">#REF!</definedName>
    <definedName name="_1399__rk200_5">#REF!</definedName>
    <definedName name="_139ako150_2_1">#REF!</definedName>
    <definedName name="_139akof4_1_1">#REF!</definedName>
    <definedName name="_13Excel_BuiltIn_Print_Area_9_1" localSheetId="8">#REF!,#REF!</definedName>
    <definedName name="_13Excel_BuiltIn_Print_Area_9_1" localSheetId="7">#REF!,#REF!</definedName>
    <definedName name="_13Excel_BuiltIn_Print_Area_9_1" localSheetId="4">#REF!,#REF!</definedName>
    <definedName name="_13Excel_BuiltIn_Print_Area_9_1" localSheetId="6">#REF!,#REF!</definedName>
    <definedName name="_13Excel_BuiltIn_Print_Area_9_1" localSheetId="9">#REF!,#REF!</definedName>
    <definedName name="_13Excel_BuiltIn_Print_Area_9_1" localSheetId="5">#REF!,#REF!</definedName>
    <definedName name="_13Excel_BuiltIn_Print_Area_9_1" localSheetId="14">#REF!,#REF!</definedName>
    <definedName name="_13Excel_BuiltIn_Print_Area_9_1" localSheetId="3">#REF!,#REF!</definedName>
    <definedName name="_13Excel_BuiltIn_Print_Area_9_1" localSheetId="11">#REF!,#REF!</definedName>
    <definedName name="_13Excel_BuiltIn_Print_Area_9_1" localSheetId="13">#REF!,#REF!</definedName>
    <definedName name="_13Excel_BuiltIn_Print_Area_9_1" localSheetId="10">#REF!,#REF!</definedName>
    <definedName name="_13Excel_BuiltIn_Print_Area_9_1" localSheetId="0">#REF!,#REF!</definedName>
    <definedName name="_13Excel_BuiltIn_Print_Area_9_1" localSheetId="2">#REF!,#REF!</definedName>
    <definedName name="_13Excel_BuiltIn_Print_Area_9_1">#REF!,#REF!</definedName>
    <definedName name="_14" localSheetId="8">#REF!</definedName>
    <definedName name="_14" localSheetId="7">#REF!</definedName>
    <definedName name="_14" localSheetId="4">#REF!</definedName>
    <definedName name="_14" localSheetId="6">#REF!</definedName>
    <definedName name="_14" localSheetId="9">#REF!</definedName>
    <definedName name="_14" localSheetId="5">#REF!</definedName>
    <definedName name="_14" localSheetId="14">#REF!</definedName>
    <definedName name="_14" localSheetId="3">#REF!</definedName>
    <definedName name="_14" localSheetId="11">#REF!</definedName>
    <definedName name="_14" localSheetId="13">#REF!</definedName>
    <definedName name="_14" localSheetId="10">#REF!</definedName>
    <definedName name="_14" localSheetId="0">#REF!</definedName>
    <definedName name="_14" localSheetId="2">#REF!</definedName>
    <definedName name="_14">#REF!</definedName>
    <definedName name="_14_Q_1_1" localSheetId="8">#REF!</definedName>
    <definedName name="_14_Q_1_1" localSheetId="14">#REF!</definedName>
    <definedName name="_14_Q_1_1" localSheetId="11">#REF!</definedName>
    <definedName name="_14_Q_1_1" localSheetId="13">#REF!</definedName>
    <definedName name="_14_Q_1_1" localSheetId="10">#REF!</definedName>
    <definedName name="_14_Q_1_1" localSheetId="0">#REF!</definedName>
    <definedName name="_14_Q_1_1" localSheetId="2">#REF!</definedName>
    <definedName name="_14_Q_1_1">#REF!</definedName>
    <definedName name="_14_S_1_1" localSheetId="8">#REF!</definedName>
    <definedName name="_14_S_1_1" localSheetId="14">#REF!</definedName>
    <definedName name="_14_S_1_1" localSheetId="11">#REF!</definedName>
    <definedName name="_14_S_1_1" localSheetId="13">#REF!</definedName>
    <definedName name="_14_S_1_1" localSheetId="10">#REF!</definedName>
    <definedName name="_14_S_1_1" localSheetId="0">#REF!</definedName>
    <definedName name="_14_S_1_1" localSheetId="2">#REF!</definedName>
    <definedName name="_14_S_1_1">#REF!</definedName>
    <definedName name="_140__anl2_2">#REF!</definedName>
    <definedName name="_1400__rk300_1">#REF!</definedName>
    <definedName name="_1401__rk300_2">#REF!</definedName>
    <definedName name="_1402__rk300_3">#REF!</definedName>
    <definedName name="_1403__rk300_4">#REF!</definedName>
    <definedName name="_1404__rk300_5">#REF!</definedName>
    <definedName name="_1405__rk600_1">#REF!</definedName>
    <definedName name="_1406__rk600_2">#REF!</definedName>
    <definedName name="_1407__rk600_3">#REF!</definedName>
    <definedName name="_1408__rk600_4">#REF!</definedName>
    <definedName name="_1409__rk600_5">#REF!</definedName>
    <definedName name="_140aberf100_2_1">#REF!</definedName>
    <definedName name="_140ako50_1_1">#REF!</definedName>
    <definedName name="_140akof4_2_1">#REF!</definedName>
    <definedName name="_141__anl2_3">#REF!</definedName>
    <definedName name="_1410__rkl1000_1">#REF!</definedName>
    <definedName name="_1411__rkl1000_2">#REF!</definedName>
    <definedName name="_1412__rkl1000_3">#REF!</definedName>
    <definedName name="_1413__rkl1000_4">#REF!</definedName>
    <definedName name="_1414__rkl1200_1">#REF!</definedName>
    <definedName name="_1415__rkl1200_2">#REF!</definedName>
    <definedName name="_1416__rkl1200_3">#REF!</definedName>
    <definedName name="_1417__rkl1200_4">#REF!</definedName>
    <definedName name="_1418__rkl1200_5">#REF!</definedName>
    <definedName name="_1419__rkl200_1">#REF!</definedName>
    <definedName name="_141Aber6_1_1">#REF!</definedName>
    <definedName name="_141ako50_2_1">#REF!</definedName>
    <definedName name="_141akof6_1_1">#REF!</definedName>
    <definedName name="_142__anl2_4">#REF!</definedName>
    <definedName name="_1420__rkl200_2">#REF!</definedName>
    <definedName name="_1421__rkl200_3">#REF!</definedName>
    <definedName name="_1422__rkl200_4">#REF!</definedName>
    <definedName name="_1423__rkl300_1">#REF!</definedName>
    <definedName name="_1424__rkl300_2">#REF!</definedName>
    <definedName name="_1425__rkl300_3">#REF!</definedName>
    <definedName name="_1426__rkl300_4">#REF!</definedName>
    <definedName name="_1427__rkl400_1">#REF!</definedName>
    <definedName name="_1428__rkl400_2">#REF!</definedName>
    <definedName name="_1429__rkl400_3">#REF!</definedName>
    <definedName name="_142ako80_1_1">#REF!</definedName>
    <definedName name="_142akof6_2_1">#REF!</definedName>
    <definedName name="_143__anl2_5">#REF!</definedName>
    <definedName name="_1430__rkl400_4">#REF!</definedName>
    <definedName name="_1431__rkl500_1">#REF!</definedName>
    <definedName name="_1432__rkl500_2">#REF!</definedName>
    <definedName name="_1433__rkl500_3">#REF!</definedName>
    <definedName name="_1434__rkl500_4">#REF!</definedName>
    <definedName name="_1435__rkl600_1">#REF!</definedName>
    <definedName name="_1436__rkl600_2">#REF!</definedName>
    <definedName name="_1437__rkl600_3">#REF!</definedName>
    <definedName name="_1438__rkl600_4">#REF!</definedName>
    <definedName name="_1439__rkl700_1">#REF!</definedName>
    <definedName name="_143aberf150_1_1">#REF!</definedName>
    <definedName name="_143ako80_2_1">#REF!</definedName>
    <definedName name="_143akof80_1_1">#REF!</definedName>
    <definedName name="_144__bcv100_1">#REF!</definedName>
    <definedName name="_1440__rkl700_2">#REF!</definedName>
    <definedName name="_1441__rkl700_3">#REF!</definedName>
    <definedName name="_1442__rkl700_4">#REF!</definedName>
    <definedName name="_1443__rkl800_1">#REF!</definedName>
    <definedName name="_1444__rkl800_2">#REF!</definedName>
    <definedName name="_1445__rkl800_3">#REF!</definedName>
    <definedName name="_1446__rkl800_4">#REF!</definedName>
    <definedName name="_144Aber6_2_1">#REF!</definedName>
    <definedName name="_144akof100_1_1">#REF!</definedName>
    <definedName name="_144akof80_2_1">#REF!</definedName>
    <definedName name="_145__bcv100_2">#REF!</definedName>
    <definedName name="_1459__sc1_1">#REF!</definedName>
    <definedName name="_145akof100_2_1">#REF!</definedName>
    <definedName name="_145akofl80_1_1">#REF!</definedName>
    <definedName name="_146__bcv100_3">#REF!</definedName>
    <definedName name="_1460__sc1_2">#REF!</definedName>
    <definedName name="_1461__sc1_3">#REF!</definedName>
    <definedName name="_1462__sc1_4">#REF!</definedName>
    <definedName name="_1463__sc1_5">#REF!</definedName>
    <definedName name="_1464__SC2_1">#REF!</definedName>
    <definedName name="_1465__SC2_2">#REF!</definedName>
    <definedName name="_1466__SC2_3">#REF!</definedName>
    <definedName name="_1467__SC2_4">#REF!</definedName>
    <definedName name="_1468__SC2_5">#REF!</definedName>
    <definedName name="_1469__sc3_1">#REF!</definedName>
    <definedName name="_146aberf150_2_1">#REF!</definedName>
    <definedName name="_146akof150_1_1">#REF!</definedName>
    <definedName name="_146akofl80_2_1">#REF!</definedName>
    <definedName name="_147__bcv100_4">#REF!</definedName>
    <definedName name="_1470__sc3_2">#REF!</definedName>
    <definedName name="_1471__sc3_3">#REF!</definedName>
    <definedName name="_1472__sc3_4">#REF!</definedName>
    <definedName name="_1473__sc3_5">#REF!</definedName>
    <definedName name="_1474__sfv150_1">#REF!</definedName>
    <definedName name="_1475__sfv150_2">#REF!</definedName>
    <definedName name="_1476__sfv150_3">#REF!</definedName>
    <definedName name="_1477__sfv150_4">#REF!</definedName>
    <definedName name="_1478__sfv150_5">#REF!</definedName>
    <definedName name="_1479__SN3_1">#REF!</definedName>
    <definedName name="_147aber80_1_1">#REF!</definedName>
    <definedName name="_147akof150_2_1">#REF!</definedName>
    <definedName name="_147akogv80_1_1">#REF!</definedName>
    <definedName name="_148__bcv100_5">#REF!</definedName>
    <definedName name="_1480__SN3_2">#REF!</definedName>
    <definedName name="_1481__SN3_3">#REF!</definedName>
    <definedName name="_1482__SN3_4">#REF!</definedName>
    <definedName name="_1483__SN3_5">#REF!</definedName>
    <definedName name="_1484__std100_1">#REF!</definedName>
    <definedName name="_1485__std100_2">#REF!</definedName>
    <definedName name="_1486__std100_3">#REF!</definedName>
    <definedName name="_1487__std100_4">#REF!</definedName>
    <definedName name="_1488__std100_5">#REF!</definedName>
    <definedName name="_1489__std150_1">#REF!</definedName>
    <definedName name="_148akof4_1_1">#REF!</definedName>
    <definedName name="_148akogv80_2_1">#REF!</definedName>
    <definedName name="_149__bcv125_1">#REF!</definedName>
    <definedName name="_1490__std150_2">#REF!</definedName>
    <definedName name="_1491__std150_3">#REF!</definedName>
    <definedName name="_1492__std150_4">#REF!</definedName>
    <definedName name="_1493__std150_5">#REF!</definedName>
    <definedName name="_1494__std2_1">#REF!</definedName>
    <definedName name="_1495__std2_2">#REF!</definedName>
    <definedName name="_1496__std2_3">#REF!</definedName>
    <definedName name="_1497__std2_4">#REF!</definedName>
    <definedName name="_1498__std3_1">#REF!</definedName>
    <definedName name="_1499__std3_2">#REF!</definedName>
    <definedName name="_149aberf4_1_1">#REF!</definedName>
    <definedName name="_149akof4_2_1">#REF!</definedName>
    <definedName name="_149aku100_1_1">#REF!</definedName>
    <definedName name="_14Excel_BuiltIn_Print_Titles_4_1_1" localSheetId="8">#REF!,#REF!</definedName>
    <definedName name="_14Excel_BuiltIn_Print_Titles_4_1_1" localSheetId="7">#REF!,#REF!</definedName>
    <definedName name="_14Excel_BuiltIn_Print_Titles_4_1_1" localSheetId="4">#REF!,#REF!</definedName>
    <definedName name="_14Excel_BuiltIn_Print_Titles_4_1_1" localSheetId="6">#REF!,#REF!</definedName>
    <definedName name="_14Excel_BuiltIn_Print_Titles_4_1_1" localSheetId="9">#REF!,#REF!</definedName>
    <definedName name="_14Excel_BuiltIn_Print_Titles_4_1_1" localSheetId="5">#REF!,#REF!</definedName>
    <definedName name="_14Excel_BuiltIn_Print_Titles_4_1_1" localSheetId="14">#REF!,#REF!</definedName>
    <definedName name="_14Excel_BuiltIn_Print_Titles_4_1_1" localSheetId="3">#REF!,#REF!</definedName>
    <definedName name="_14Excel_BuiltIn_Print_Titles_4_1_1" localSheetId="11">#REF!,#REF!</definedName>
    <definedName name="_14Excel_BuiltIn_Print_Titles_4_1_1" localSheetId="13">#REF!,#REF!</definedName>
    <definedName name="_14Excel_BuiltIn_Print_Titles_4_1_1" localSheetId="10">#REF!,#REF!</definedName>
    <definedName name="_14Excel_BuiltIn_Print_Titles_4_1_1" localSheetId="0">#REF!,#REF!</definedName>
    <definedName name="_14Excel_BuiltIn_Print_Titles_4_1_1" localSheetId="2">#REF!,#REF!</definedName>
    <definedName name="_14Excel_BuiltIn_Print_Titles_4_1_1">#REF!,#REF!</definedName>
    <definedName name="_15" localSheetId="8">#REF!</definedName>
    <definedName name="_15" localSheetId="7">#REF!</definedName>
    <definedName name="_15" localSheetId="4">#REF!</definedName>
    <definedName name="_15" localSheetId="6">#REF!</definedName>
    <definedName name="_15" localSheetId="9">#REF!</definedName>
    <definedName name="_15" localSheetId="5">#REF!</definedName>
    <definedName name="_15" localSheetId="14">#REF!</definedName>
    <definedName name="_15" localSheetId="3">#REF!</definedName>
    <definedName name="_15" localSheetId="11">#REF!</definedName>
    <definedName name="_15" localSheetId="13">#REF!</definedName>
    <definedName name="_15" localSheetId="10">#REF!</definedName>
    <definedName name="_15" localSheetId="0">#REF!</definedName>
    <definedName name="_15" localSheetId="2">#REF!</definedName>
    <definedName name="_15">#REF!</definedName>
    <definedName name="_15_D_1" localSheetId="8">#REF!</definedName>
    <definedName name="_15_D_1" localSheetId="14">#REF!</definedName>
    <definedName name="_15_D_1" localSheetId="11">#REF!</definedName>
    <definedName name="_15_D_1" localSheetId="13">#REF!</definedName>
    <definedName name="_15_D_1" localSheetId="10">#REF!</definedName>
    <definedName name="_15_D_1" localSheetId="0">#REF!</definedName>
    <definedName name="_15_D_1" localSheetId="2">#REF!</definedName>
    <definedName name="_15_D_1">#REF!</definedName>
    <definedName name="_15_S_1_2" localSheetId="8">#REF!</definedName>
    <definedName name="_15_S_1_2" localSheetId="14">#REF!</definedName>
    <definedName name="_15_S_1_2" localSheetId="11">#REF!</definedName>
    <definedName name="_15_S_1_2" localSheetId="13">#REF!</definedName>
    <definedName name="_15_S_1_2" localSheetId="10">#REF!</definedName>
    <definedName name="_15_S_1_2" localSheetId="0">#REF!</definedName>
    <definedName name="_15_S_1_2" localSheetId="2">#REF!</definedName>
    <definedName name="_15_S_1_2">#REF!</definedName>
    <definedName name="_150__bcv125_2">#REF!</definedName>
    <definedName name="_1500__std3_3">#REF!</definedName>
    <definedName name="_1501__std3_4">#REF!</definedName>
    <definedName name="_1502__std4_1">#REF!</definedName>
    <definedName name="_1503__std4_2">#REF!</definedName>
    <definedName name="_1504__std4_3">#REF!</definedName>
    <definedName name="_1505__std4_4">#REF!</definedName>
    <definedName name="_1506__std50_1">#REF!</definedName>
    <definedName name="_1507__std50_2">#REF!</definedName>
    <definedName name="_1508__std50_3">#REF!</definedName>
    <definedName name="_1509__std50_4">#REF!</definedName>
    <definedName name="_150aber80_2_1">#REF!</definedName>
    <definedName name="_150akof6_1_1">#REF!</definedName>
    <definedName name="_150aku100_2_1">#REF!</definedName>
    <definedName name="_151__bcv125_3">#REF!</definedName>
    <definedName name="_1510__std50_5">#REF!</definedName>
    <definedName name="_1511__std65_1">#REF!</definedName>
    <definedName name="_1512__std65_2">#REF!</definedName>
    <definedName name="_1513__std65_3">#REF!</definedName>
    <definedName name="_1514__std65_4">#REF!</definedName>
    <definedName name="_1515__std65_5">#REF!</definedName>
    <definedName name="_151akof6_2_1">#REF!</definedName>
    <definedName name="_151aku150_1_1">#REF!</definedName>
    <definedName name="_152__bcv125_4">#REF!</definedName>
    <definedName name="_1526__TL1_1">#REF!</definedName>
    <definedName name="_1527__TL1_2">#REF!</definedName>
    <definedName name="_1528__TL1_3">#REF!</definedName>
    <definedName name="_1529__TL1_4">#REF!</definedName>
    <definedName name="_152aberf4_2_1">#REF!</definedName>
    <definedName name="_152akof80_1_1">#REF!</definedName>
    <definedName name="_152aku150_2_1">#REF!</definedName>
    <definedName name="_153__bcv125_5">#REF!</definedName>
    <definedName name="_1530__TL1_5">#REF!</definedName>
    <definedName name="_1531__TL2_1">#REF!</definedName>
    <definedName name="_1532__TL2_2">#REF!</definedName>
    <definedName name="_1533__TL2_3">#REF!</definedName>
    <definedName name="_1534__TL2_4">#REF!</definedName>
    <definedName name="_1535__TL2_5">#REF!</definedName>
    <definedName name="_1536__TL3_1">#REF!</definedName>
    <definedName name="_1537__TL3_2">#REF!</definedName>
    <definedName name="_1538__TL3_3">#REF!</definedName>
    <definedName name="_1539__TL3_4">#REF!</definedName>
    <definedName name="_153aberf100_1_1">#REF!</definedName>
    <definedName name="_153akof80_2_1">#REF!</definedName>
    <definedName name="_153B_1_1">#REF!</definedName>
    <definedName name="_154__bcv150_1">#REF!</definedName>
    <definedName name="_1540__TL3_5">#REF!</definedName>
    <definedName name="_1541__TLA120_1">#REF!</definedName>
    <definedName name="_1542__TLA120_2">#REF!</definedName>
    <definedName name="_1543__TLA120_3">#REF!</definedName>
    <definedName name="_1544__TLA120_4">#REF!</definedName>
    <definedName name="_1545__TLA120_5">#REF!</definedName>
    <definedName name="_1546__TLA35_1">#REF!</definedName>
    <definedName name="_1547__TLA35_2">#REF!</definedName>
    <definedName name="_1548__TLA35_3">#REF!</definedName>
    <definedName name="_1549__TLA35_4">#REF!</definedName>
    <definedName name="_154akofl80_1_1">#REF!</definedName>
    <definedName name="_154bdia6_1_1">#REF!</definedName>
    <definedName name="_155__bcv150_2">#REF!</definedName>
    <definedName name="_1550__TLA35_5">#REF!</definedName>
    <definedName name="_1551__TLA50_1">#REF!</definedName>
    <definedName name="_1552__TLA50_2">#REF!</definedName>
    <definedName name="_1553__TLA50_3">#REF!</definedName>
    <definedName name="_1554__TLA50_4">#REF!</definedName>
    <definedName name="_1555__TLA50_5">#REF!</definedName>
    <definedName name="_1556__TLA70_1">#REF!</definedName>
    <definedName name="_1557__TLA70_2">#REF!</definedName>
    <definedName name="_1558__TLA70_3">#REF!</definedName>
    <definedName name="_1559__TLA70_4">#REF!</definedName>
    <definedName name="_155aberf6_1_1">#REF!</definedName>
    <definedName name="_155akofl80_2_1">#REF!</definedName>
    <definedName name="_155bdia6_2_1">#REF!</definedName>
    <definedName name="_156__bcv150_3">#REF!</definedName>
    <definedName name="_1560__TLA70_5">#REF!</definedName>
    <definedName name="_1561__TLA95_1">#REF!</definedName>
    <definedName name="_1562__TLA95_2">#REF!</definedName>
    <definedName name="_1563__TLA95_3">#REF!</definedName>
    <definedName name="_1564__TLA95_4">#REF!</definedName>
    <definedName name="_1565__TLA95_5">#REF!</definedName>
    <definedName name="_1566__tlc20_1">#REF!</definedName>
    <definedName name="_1567__tlc20_2">#REF!</definedName>
    <definedName name="_1568__tlc20_3">#REF!</definedName>
    <definedName name="_1569__tlc20_4">#REF!</definedName>
    <definedName name="_156aberf100_2_1">#REF!</definedName>
    <definedName name="_156akogv80_1_1">#REF!</definedName>
    <definedName name="_156cas80_1_1">#REF!</definedName>
    <definedName name="_157__bcv150_4">#REF!</definedName>
    <definedName name="_157akogv80_2_1">#REF!</definedName>
    <definedName name="_157cas80_2_1">#REF!</definedName>
    <definedName name="_158__bcv150_5">#REF!</definedName>
    <definedName name="_1580__tsv25_1">#REF!</definedName>
    <definedName name="_1581__tsv25_2">#REF!</definedName>
    <definedName name="_1582__tsv25_3">#REF!</definedName>
    <definedName name="_1583__tsv25_4">#REF!</definedName>
    <definedName name="_1584__tsv25_5">#REF!</definedName>
    <definedName name="_1585__utd1_1">#REF!</definedName>
    <definedName name="_1586__utd1_2">#REF!</definedName>
    <definedName name="_1587__utd1_3">#REF!</definedName>
    <definedName name="_1588__utd1_4">#REF!</definedName>
    <definedName name="_1589__utd2_1">#REF!</definedName>
    <definedName name="_158aberf6_2_1">#REF!</definedName>
    <definedName name="_158aku100_1_1">#REF!</definedName>
    <definedName name="_158casf80_1_1">#REF!</definedName>
    <definedName name="_159__bvd1_1">#REF!</definedName>
    <definedName name="_1590__utd2_2">#REF!</definedName>
    <definedName name="_1591__utd2_3">#REF!</definedName>
    <definedName name="_1592__utd2_4">#REF!</definedName>
    <definedName name="_1593__utd3_1">#REF!</definedName>
    <definedName name="_1594__utd3_2">#REF!</definedName>
    <definedName name="_1595__utd3_3">#REF!</definedName>
    <definedName name="_1596__utd3_4">#REF!</definedName>
    <definedName name="_1597__vcd2_1">#REF!</definedName>
    <definedName name="_1598__vcd2_2">#REF!</definedName>
    <definedName name="_1599__vcd2_3">#REF!</definedName>
    <definedName name="_159aberf150_1_1">#REF!</definedName>
    <definedName name="_159aku100_2_1">#REF!</definedName>
    <definedName name="_159casf80_2_1">#REF!</definedName>
    <definedName name="_16">#REF!</definedName>
    <definedName name="_16_M_1_1">#REF!</definedName>
    <definedName name="_160__bvd1_2">#REF!</definedName>
    <definedName name="_1600__vcd2_4">#REF!</definedName>
    <definedName name="_1601__vcd3_1">#REF!</definedName>
    <definedName name="_1602__vcd3_2">#REF!</definedName>
    <definedName name="_1603__vcd3_3">#REF!</definedName>
    <definedName name="_1604__vcd3_4">#REF!</definedName>
    <definedName name="_1605__vcd4_1">#REF!</definedName>
    <definedName name="_1606__vcd4_2">#REF!</definedName>
    <definedName name="_1607__vcd4_3">#REF!</definedName>
    <definedName name="_1608__vcd4_4">#REF!</definedName>
    <definedName name="_160aku150_1_1">#REF!</definedName>
    <definedName name="_160D_1_1">#REF!</definedName>
    <definedName name="_161__bvd1_3">#REF!</definedName>
    <definedName name="_161aberf80_1_1">#REF!</definedName>
    <definedName name="_161aku150_2_1">#REF!</definedName>
    <definedName name="_161detib2100_1_1">#REF!</definedName>
    <definedName name="_162__bvd1_4">#REF!</definedName>
    <definedName name="_162aberf150_2_1">#REF!</definedName>
    <definedName name="_162B_1_1">#REF!</definedName>
    <definedName name="_162detib2100_2_1">#REF!</definedName>
    <definedName name="_163__bvd2_1">#REF!</definedName>
    <definedName name="_163bdia6_1_1">#REF!</definedName>
    <definedName name="_163detib2120_1_1">#REF!</definedName>
    <definedName name="_164__bvd2_2">#REF!</definedName>
    <definedName name="_1641__VL100_1">#REF!</definedName>
    <definedName name="_1642__VL100_2">#REF!</definedName>
    <definedName name="_1643__VL100_3">#REF!</definedName>
    <definedName name="_1644__VL100_4">#REF!</definedName>
    <definedName name="_1645__VL100_5">#REF!</definedName>
    <definedName name="_1646__VL200_1">#REF!</definedName>
    <definedName name="_1647__VL200_2">#REF!</definedName>
    <definedName name="_1648__VL200_3">#REF!</definedName>
    <definedName name="_1649__VL200_4">#REF!</definedName>
    <definedName name="_164aberf80_2_1">#REF!</definedName>
    <definedName name="_164bdia6_2_1">#REF!</definedName>
    <definedName name="_164detib2120_2_1">#REF!</definedName>
    <definedName name="_165__bvd2_3">#REF!</definedName>
    <definedName name="_1650__VL200_5">#REF!</definedName>
    <definedName name="_1651__VL250_1">#REF!</definedName>
    <definedName name="_1652__VL250_2">#REF!</definedName>
    <definedName name="_1653__VL250_3">#REF!</definedName>
    <definedName name="_1654__VL250_4">#REF!</definedName>
    <definedName name="_1655__VL250_5">#REF!</definedName>
    <definedName name="_1656__vnt100_1">#REF!</definedName>
    <definedName name="_1657__vnt100_2">#REF!</definedName>
    <definedName name="_1658__vnt100_3">#REF!</definedName>
    <definedName name="_1659__vnt100_4">#REF!</definedName>
    <definedName name="_165aberf4_1_1">#REF!</definedName>
    <definedName name="_165cas80_1_1">#REF!</definedName>
    <definedName name="_165detib250_1_1">#REF!</definedName>
    <definedName name="_166__bvd2_4">#REF!</definedName>
    <definedName name="_1660__vnt40_1">#REF!</definedName>
    <definedName name="_1661__vnt40_2">#REF!</definedName>
    <definedName name="_1662__vnt40_3">#REF!</definedName>
    <definedName name="_1663__vnt40_4">#REF!</definedName>
    <definedName name="_1664__vnt40_5">#REF!</definedName>
    <definedName name="_1665__vnt50_1">#REF!</definedName>
    <definedName name="_1666__vnt50_2">#REF!</definedName>
    <definedName name="_1667__vnt50_3">#REF!</definedName>
    <definedName name="_1668__vnt50_4">#REF!</definedName>
    <definedName name="_1669__vnt80_1">#REF!</definedName>
    <definedName name="_166cas80_2_1">#REF!</definedName>
    <definedName name="_166detib250_2_1">#REF!</definedName>
    <definedName name="_167__bvd3_1">#REF!</definedName>
    <definedName name="_1670__vnt80_2">#REF!</definedName>
    <definedName name="_1671__vnt80_3">#REF!</definedName>
    <definedName name="_1672__vnt80_4">#REF!</definedName>
    <definedName name="_1673__x2_1">#REF!</definedName>
    <definedName name="_1674__x2_2">#REF!</definedName>
    <definedName name="_1675__x2_3">#REF!</definedName>
    <definedName name="_1676__x2_4">#REF!</definedName>
    <definedName name="_1677__x2_5">#REF!</definedName>
    <definedName name="_1678_10_1">#REF!</definedName>
    <definedName name="_1679_10_2">#REF!</definedName>
    <definedName name="_167abfj100_1_1">#REF!</definedName>
    <definedName name="_167casf80_1_1">#REF!</definedName>
    <definedName name="_167detib260_1_1">#REF!</definedName>
    <definedName name="_168__bvd3_2">#REF!</definedName>
    <definedName name="_1680_10_3">#REF!</definedName>
    <definedName name="_1681_10_4">#REF!</definedName>
    <definedName name="_1682_10000_1">#REF!</definedName>
    <definedName name="_1683_10000_2">#REF!</definedName>
    <definedName name="_1684_10000_3">#REF!</definedName>
    <definedName name="_1685_10000_4">#REF!</definedName>
    <definedName name="_1686_10000_5">#REF!</definedName>
    <definedName name="_1687_10000_1_1">#REF!</definedName>
    <definedName name="_1688_10000_1_2">#REF!</definedName>
    <definedName name="_1689_10000_1_3">#REF!</definedName>
    <definedName name="_168aberf4_2_1">#REF!</definedName>
    <definedName name="_168casf80_2_1">#REF!</definedName>
    <definedName name="_168detib260_2_1">#REF!</definedName>
    <definedName name="_169__bvd3_3">#REF!</definedName>
    <definedName name="_1690_10000_1_4">#REF!</definedName>
    <definedName name="_1699_10000_14_15_1">#REF!</definedName>
    <definedName name="_169D_1_1">#REF!</definedName>
    <definedName name="_169detib280_1_1">#REF!</definedName>
    <definedName name="_16Excel_BuiltIn_Print_Titles_7_1">#REF!</definedName>
    <definedName name="_17">#REF!</definedName>
    <definedName name="_17_M_1_2">#REF!</definedName>
    <definedName name="_17_S_1">#REF!</definedName>
    <definedName name="_17_S_2_1">#REF!</definedName>
    <definedName name="_170__bvd3_4">#REF!</definedName>
    <definedName name="_1700_10000_14_15_2">#REF!</definedName>
    <definedName name="_1701_10000_14_15_3">#REF!</definedName>
    <definedName name="_1702_10000_14_15_4">#REF!</definedName>
    <definedName name="_1703_10000_14_15_1_1">#REF!</definedName>
    <definedName name="_1704_10000_14_15_1_2">#REF!</definedName>
    <definedName name="_1705_10000_14_15_1_3">#REF!</definedName>
    <definedName name="_1706_10000_14_15_1_4">#REF!</definedName>
    <definedName name="_1707_10000_14_15_16_1">#REF!</definedName>
    <definedName name="_1708_10000_14_15_16_2">#REF!</definedName>
    <definedName name="_1709_10000_14_15_16_3">#REF!</definedName>
    <definedName name="_170abfj100_2_1">#REF!</definedName>
    <definedName name="_170detib2100_1_1">#REF!</definedName>
    <definedName name="_170detib280_2_1">#REF!</definedName>
    <definedName name="_171__bvd34_1">#REF!</definedName>
    <definedName name="_1710_10000_14_15_16_4">#REF!</definedName>
    <definedName name="_1711_10000_14_15_7_1">#REF!</definedName>
    <definedName name="_1712_10000_14_15_7_2">#REF!</definedName>
    <definedName name="_1713_10000_14_15_7_3">#REF!</definedName>
    <definedName name="_1714_10000_14_15_7_4">#REF!</definedName>
    <definedName name="_1715_10000_14_16_1">#REF!</definedName>
    <definedName name="_1716_10000_14_16_2">#REF!</definedName>
    <definedName name="_1717_10000_14_16_3">#REF!</definedName>
    <definedName name="_1718_10000_14_16_4">#REF!</definedName>
    <definedName name="_1719_10000_15_1">#REF!</definedName>
    <definedName name="_171aberf6_1_1">#REF!</definedName>
    <definedName name="_171detib2100_2_1">#REF!</definedName>
    <definedName name="_171DFDF_1_1">#REF!</definedName>
    <definedName name="_172__bvd34_2">#REF!</definedName>
    <definedName name="_1720_10000_15_2">#REF!</definedName>
    <definedName name="_1721_10000_15_3">#REF!</definedName>
    <definedName name="_1722_10000_15_4">#REF!</definedName>
    <definedName name="_1723_10000_15_1_1">#REF!</definedName>
    <definedName name="_1724_10000_15_1_2">#REF!</definedName>
    <definedName name="_1725_10000_15_1_3">#REF!</definedName>
    <definedName name="_1726_10000_15_1_4">#REF!</definedName>
    <definedName name="_1727_10000_15_16_1">#REF!</definedName>
    <definedName name="_1728_10000_15_16_2">#REF!</definedName>
    <definedName name="_1729_10000_15_16_3">#REF!</definedName>
    <definedName name="_172detib2120_1_1">#REF!</definedName>
    <definedName name="_172DFDF_2_1">#REF!</definedName>
    <definedName name="_173__bvd34_3">#REF!</definedName>
    <definedName name="_1730_10000_15_16_4">#REF!</definedName>
    <definedName name="_1731_10000_15_7_1">#REF!</definedName>
    <definedName name="_1732_10000_15_7_2">#REF!</definedName>
    <definedName name="_1733_10000_15_7_3">#REF!</definedName>
    <definedName name="_1734_10000_15_7_4">#REF!</definedName>
    <definedName name="_1735_10000_16_1">#REF!</definedName>
    <definedName name="_1736_10000_16_2">#REF!</definedName>
    <definedName name="_1737_10000_16_3">#REF!</definedName>
    <definedName name="_1738_10000_16_4">#REF!</definedName>
    <definedName name="_173abfj150_1_1">#REF!</definedName>
    <definedName name="_173detib2120_2_1">#REF!</definedName>
    <definedName name="_173dia6_1_1">#REF!</definedName>
    <definedName name="_174__bvd34_4">#REF!</definedName>
    <definedName name="_1743_10000_22_1">#REF!</definedName>
    <definedName name="_1744_10000_22_2">#REF!</definedName>
    <definedName name="_1745_10000_22_3">#REF!</definedName>
    <definedName name="_1746_10000_22_4">#REF!</definedName>
    <definedName name="_174aberf6_2_1">#REF!</definedName>
    <definedName name="_174detib250_1_1">#REF!</definedName>
    <definedName name="_174dia6_2_1">#REF!</definedName>
    <definedName name="_175__bvd4_1">#REF!</definedName>
    <definedName name="_1751_10000_5_1">#REF!</definedName>
    <definedName name="_1752_10000_5_2">#REF!</definedName>
    <definedName name="_1753_10000_5_3">#REF!</definedName>
    <definedName name="_1754_10000_5_4">#REF!</definedName>
    <definedName name="_1755_10000_5_15_1">#REF!</definedName>
    <definedName name="_1756_10000_5_15_2">#REF!</definedName>
    <definedName name="_1757_10000_5_15_3">#REF!</definedName>
    <definedName name="_1758_10000_5_15_4">#REF!</definedName>
    <definedName name="_1759_10000_5_15_1_1">#REF!</definedName>
    <definedName name="_175detib250_2_1">#REF!</definedName>
    <definedName name="_175dstib2100_1_1">#REF!</definedName>
    <definedName name="_176__bvd4_2">#REF!</definedName>
    <definedName name="_1760_10000_5_15_1_2">#REF!</definedName>
    <definedName name="_1761_10000_5_15_1_3">#REF!</definedName>
    <definedName name="_1762_10000_5_15_1_4">#REF!</definedName>
    <definedName name="_1763_10000_5_15_16_1">#REF!</definedName>
    <definedName name="_1764_10000_5_15_16_2">#REF!</definedName>
    <definedName name="_1765_10000_5_15_16_3">#REF!</definedName>
    <definedName name="_1766_10000_5_15_16_4">#REF!</definedName>
    <definedName name="_1767_10000_5_15_7_1">#REF!</definedName>
    <definedName name="_1768_10000_5_15_7_2">#REF!</definedName>
    <definedName name="_1769_10000_5_15_7_3">#REF!</definedName>
    <definedName name="_176abfj150_2_1">#REF!</definedName>
    <definedName name="_176detib260_1_1">#REF!</definedName>
    <definedName name="_176dstib2100_2_1">#REF!</definedName>
    <definedName name="_177__bvd4_3">#REF!</definedName>
    <definedName name="_1770_10000_5_15_7_4">#REF!</definedName>
    <definedName name="_1771_10000_5_16_1">#REF!</definedName>
    <definedName name="_1772_10000_5_16_2">#REF!</definedName>
    <definedName name="_1773_10000_5_16_3">#REF!</definedName>
    <definedName name="_1774_10000_5_16_4">#REF!</definedName>
    <definedName name="_1775_10000_6_1">#REF!</definedName>
    <definedName name="_1776_10000_6_2">#REF!</definedName>
    <definedName name="_1777_10000_6_3">#REF!</definedName>
    <definedName name="_1778_10000_6_4">#REF!</definedName>
    <definedName name="_1779_10000_6_15_1">#REF!</definedName>
    <definedName name="_177aberf80_1_1">#REF!</definedName>
    <definedName name="_177detib260_2_1">#REF!</definedName>
    <definedName name="_177dstib2120_1_1">#REF!</definedName>
    <definedName name="_178__bvd4_4">#REF!</definedName>
    <definedName name="_1780_10000_6_15_2">#REF!</definedName>
    <definedName name="_1781_10000_6_15_3">#REF!</definedName>
    <definedName name="_1782_10000_6_15_4">#REF!</definedName>
    <definedName name="_1783_10000_6_15_1_1">#REF!</definedName>
    <definedName name="_1784_10000_6_15_1_2">#REF!</definedName>
    <definedName name="_1785_10000_6_15_1_3">#REF!</definedName>
    <definedName name="_1786_10000_6_15_1_4">#REF!</definedName>
    <definedName name="_1787_10000_6_15_16_1">#REF!</definedName>
    <definedName name="_1788_10000_6_15_16_2">#REF!</definedName>
    <definedName name="_1789_10000_6_15_16_3">#REF!</definedName>
    <definedName name="_178detib280_1_1">#REF!</definedName>
    <definedName name="_178dstib2120_2_1">#REF!</definedName>
    <definedName name="_179__bvd5_1">#REF!</definedName>
    <definedName name="_1790_10000_6_15_16_4">#REF!</definedName>
    <definedName name="_1791_10000_6_15_7_1">#REF!</definedName>
    <definedName name="_1792_10000_6_15_7_2">#REF!</definedName>
    <definedName name="_1793_10000_6_15_7_3">#REF!</definedName>
    <definedName name="_1794_10000_6_15_7_4">#REF!</definedName>
    <definedName name="_1795_10000_6_16_1">#REF!</definedName>
    <definedName name="_1796_10000_6_16_2">#REF!</definedName>
    <definedName name="_1797_10000_6_16_3">#REF!</definedName>
    <definedName name="_1798_10000_6_16_4">#REF!</definedName>
    <definedName name="_1799_10000_7_1">#REF!</definedName>
    <definedName name="_179abfj40_1_1">#REF!</definedName>
    <definedName name="_179detib280_2_1">#REF!</definedName>
    <definedName name="_179dstib250_1_1">#REF!</definedName>
    <definedName name="_18">#REF!</definedName>
    <definedName name="_18_Q_1">#REF!</definedName>
    <definedName name="_18_W_1">#REF!</definedName>
    <definedName name="_180__bvd5_2">#REF!</definedName>
    <definedName name="_1800_10000_7_2">#REF!</definedName>
    <definedName name="_1801_10000_7_3">#REF!</definedName>
    <definedName name="_1802_10000_7_4">#REF!</definedName>
    <definedName name="_1803_10000_7_15_1">#REF!</definedName>
    <definedName name="_1804_10000_7_15_2">#REF!</definedName>
    <definedName name="_1805_10000_7_15_3">#REF!</definedName>
    <definedName name="_1806_10000_7_15_4">#REF!</definedName>
    <definedName name="_1807_10000_7_15_1_1">#REF!</definedName>
    <definedName name="_1808_10000_7_15_1_2">#REF!</definedName>
    <definedName name="_1809_10000_7_15_1_3">#REF!</definedName>
    <definedName name="_180aberf80_2_1">#REF!</definedName>
    <definedName name="_180DFDF_1_1">#REF!</definedName>
    <definedName name="_180dstib250_2_1">#REF!</definedName>
    <definedName name="_181__bvd5_3">#REF!</definedName>
    <definedName name="_1810_10000_7_15_1_4">#REF!</definedName>
    <definedName name="_1811_10000_7_15_16_1">#REF!</definedName>
    <definedName name="_1812_10000_7_15_16_2">#REF!</definedName>
    <definedName name="_1813_10000_7_15_16_3">#REF!</definedName>
    <definedName name="_1814_10000_7_15_16_4">#REF!</definedName>
    <definedName name="_1815_10000_7_15_7_1">#REF!</definedName>
    <definedName name="_1816_10000_7_15_7_2">#REF!</definedName>
    <definedName name="_1817_10000_7_15_7_3">#REF!</definedName>
    <definedName name="_1818_10000_7_15_7_4">#REF!</definedName>
    <definedName name="_1819_10000_7_16_1">#REF!</definedName>
    <definedName name="_181DFDF_2_1">#REF!</definedName>
    <definedName name="_181dstib260_1_1">#REF!</definedName>
    <definedName name="_182__bvd5_4">#REF!</definedName>
    <definedName name="_1820_10000_7_16_2">#REF!</definedName>
    <definedName name="_1821_10000_7_16_3">#REF!</definedName>
    <definedName name="_1822_10000_7_16_4">#REF!</definedName>
    <definedName name="_1823_11_1">#REF!</definedName>
    <definedName name="_1824_11_2">#REF!</definedName>
    <definedName name="_1825_11_3">#REF!</definedName>
    <definedName name="_1826_11_4">#REF!</definedName>
    <definedName name="_1827_13_1">#REF!</definedName>
    <definedName name="_1828_13_2">#REF!</definedName>
    <definedName name="_1829_13_3">#REF!</definedName>
    <definedName name="_182abfj40_2_1">#REF!</definedName>
    <definedName name="_182dia6_1_1">#REF!</definedName>
    <definedName name="_182dstib260_2_1">#REF!</definedName>
    <definedName name="_183__bvd8_1">#REF!</definedName>
    <definedName name="_1830_13_4">#REF!</definedName>
    <definedName name="_1831_14_1">#REF!</definedName>
    <definedName name="_1832_14_2">#REF!</definedName>
    <definedName name="_1833_14_3">#REF!</definedName>
    <definedName name="_1834_14_4">#REF!</definedName>
    <definedName name="_1835_15_1">#REF!</definedName>
    <definedName name="_1836_15_2">#REF!</definedName>
    <definedName name="_1837_15_3">#REF!</definedName>
    <definedName name="_1838_15_4">#REF!</definedName>
    <definedName name="_1839_16_1">#REF!</definedName>
    <definedName name="_183abfj100_1_1">#REF!</definedName>
    <definedName name="_183dia6_2_1">#REF!</definedName>
    <definedName name="_183dstib280_1_1">#REF!</definedName>
    <definedName name="_184__bvd8_2">#REF!</definedName>
    <definedName name="_1840_16_2">#REF!</definedName>
    <definedName name="_1841_16_3">#REF!</definedName>
    <definedName name="_1842_16_4">#REF!</definedName>
    <definedName name="_1843_17_1">#REF!</definedName>
    <definedName name="_1844_17_2">#REF!</definedName>
    <definedName name="_1845_17_3">#REF!</definedName>
    <definedName name="_1846_17_4">#REF!</definedName>
    <definedName name="_1847_18_1">#REF!</definedName>
    <definedName name="_1848_18_2">#REF!</definedName>
    <definedName name="_1849_18_3">#REF!</definedName>
    <definedName name="_184dstib2100_1_1">#REF!</definedName>
    <definedName name="_184dstib280_2_1">#REF!</definedName>
    <definedName name="_185__bvd8_3">#REF!</definedName>
    <definedName name="_1850_18_4">#REF!</definedName>
    <definedName name="_1851_19_1">#REF!</definedName>
    <definedName name="_1852_19_2">#REF!</definedName>
    <definedName name="_1853_19_3">#REF!</definedName>
    <definedName name="_1854_19_4">#REF!</definedName>
    <definedName name="_185abfj50_1_1">#REF!</definedName>
    <definedName name="_185dstib2100_2_1">#REF!</definedName>
    <definedName name="_185E_1_1">#REF!</definedName>
    <definedName name="_186__bvd8_4">#REF!</definedName>
    <definedName name="_1860_2_?_1">#REF!</definedName>
    <definedName name="_1861_2_?_2">#REF!</definedName>
    <definedName name="_1862_2_?_3">#REF!</definedName>
    <definedName name="_1863_2_?_4">#REF!</definedName>
    <definedName name="_1864_2_?_5">#REF!</definedName>
    <definedName name="_1865_3_?_1">#REF!</definedName>
    <definedName name="_1866_3_?_2">#REF!</definedName>
    <definedName name="_1867_3_?_3">#REF!</definedName>
    <definedName name="_1868_3_?_4">#REF!</definedName>
    <definedName name="_1869_3_?_5">#REF!</definedName>
    <definedName name="_186abfj100_2_1">#REF!</definedName>
    <definedName name="_186dstib2120_1_1">#REF!</definedName>
    <definedName name="_186Excel_BuiltIn_Print_Area_1_1">#REF!</definedName>
    <definedName name="_187__cas80_1">#REF!</definedName>
    <definedName name="_1870_3_??_1">#REF!</definedName>
    <definedName name="_1871_3_??_2">#REF!</definedName>
    <definedName name="_1872_3_??_3">#REF!</definedName>
    <definedName name="_1873_3_??_4">#REF!</definedName>
    <definedName name="_1874_3_??_5">#REF!</definedName>
    <definedName name="_1875_5_??_1">#REF!</definedName>
    <definedName name="_1876_5_??_2">#REF!</definedName>
    <definedName name="_1877_5_??_3">#REF!</definedName>
    <definedName name="_1878_5_??_4">#REF!</definedName>
    <definedName name="_1879_5_??_5">#REF!</definedName>
    <definedName name="_187dstib2120_2_1">#REF!</definedName>
    <definedName name="_187Excel_BuiltIn_Print_Area_10_1_1">#REF!</definedName>
    <definedName name="_188__cas80_2">#REF!</definedName>
    <definedName name="_1880_5000_1">#REF!</definedName>
    <definedName name="_1881_5000_2">#REF!</definedName>
    <definedName name="_1882_5000_3">#REF!</definedName>
    <definedName name="_1883_5000_4">#REF!</definedName>
    <definedName name="_1884_5000_5">#REF!</definedName>
    <definedName name="_1885_5000_1_1">#REF!</definedName>
    <definedName name="_1886_5000_1_2">#REF!</definedName>
    <definedName name="_1887_5000_1_3">#REF!</definedName>
    <definedName name="_1888_5000_1_4">#REF!</definedName>
    <definedName name="_188abfj50_2_1">#REF!</definedName>
    <definedName name="_188dstib250_1_1">#REF!</definedName>
    <definedName name="_188Excel_BuiltIn_Print_Area_11_1_1">#REF!</definedName>
    <definedName name="_189__cas80_3">#REF!</definedName>
    <definedName name="_1897_5000_14_15_1">#REF!</definedName>
    <definedName name="_1898_5000_14_15_2">#REF!</definedName>
    <definedName name="_1899_5000_14_15_3">#REF!</definedName>
    <definedName name="_189abfj150_1_1">#REF!</definedName>
    <definedName name="_189dstib250_2_1">#REF!</definedName>
    <definedName name="_189Excel_BuiltIn_Print_Area_12_1_1">#REF!</definedName>
    <definedName name="_19">#REF!</definedName>
    <definedName name="_19_?≫?">#REF!</definedName>
    <definedName name="_19_D_1">#REF!</definedName>
    <definedName name="_19_Q_1_1">#REF!</definedName>
    <definedName name="_19_S_1_1">#REF!</definedName>
    <definedName name="_19_W_1_1">#REF!</definedName>
    <definedName name="_190__cas80_4">#REF!</definedName>
    <definedName name="_1900_5000_14_15_4">#REF!</definedName>
    <definedName name="_1901_5000_14_15_1_1">#REF!</definedName>
    <definedName name="_1902_5000_14_15_1_2">#REF!</definedName>
    <definedName name="_1903_5000_14_15_1_3">#REF!</definedName>
    <definedName name="_1904_5000_14_15_1_4">#REF!</definedName>
    <definedName name="_1905_5000_14_15_16_1">#REF!</definedName>
    <definedName name="_1906_5000_14_15_16_2">#REF!</definedName>
    <definedName name="_1907_5000_14_15_16_3">#REF!</definedName>
    <definedName name="_1908_5000_14_15_16_4">#REF!</definedName>
    <definedName name="_1909_5000_14_15_7_1">#REF!</definedName>
    <definedName name="_190dstib260_1_1">#REF!</definedName>
    <definedName name="_190Excel_BuiltIn_Print_Area_13_1_1">#REF!</definedName>
    <definedName name="_191__cas80_5">#REF!</definedName>
    <definedName name="_1910_5000_14_15_7_2">#REF!</definedName>
    <definedName name="_1911_5000_14_15_7_3">#REF!</definedName>
    <definedName name="_1912_5000_14_15_7_4">#REF!</definedName>
    <definedName name="_1913_5000_14_16_1">#REF!</definedName>
    <definedName name="_1914_5000_14_16_2">#REF!</definedName>
    <definedName name="_1915_5000_14_16_3">#REF!</definedName>
    <definedName name="_1916_5000_14_16_4">#REF!</definedName>
    <definedName name="_1917_5000_15_1">#REF!</definedName>
    <definedName name="_1918_5000_15_2">#REF!</definedName>
    <definedName name="_1919_5000_15_3">#REF!</definedName>
    <definedName name="_191abfl40_1_1">#REF!</definedName>
    <definedName name="_191dstib260_2_1">#REF!</definedName>
    <definedName name="_191Excel_BuiltIn_Print_Area_15_1">#REF!</definedName>
    <definedName name="_192__cod4_1">#REF!</definedName>
    <definedName name="_1920_5000_15_4">#REF!</definedName>
    <definedName name="_1921_5000_15_1_1">#REF!</definedName>
    <definedName name="_1922_5000_15_1_2">#REF!</definedName>
    <definedName name="_1923_5000_15_1_3">#REF!</definedName>
    <definedName name="_1924_5000_15_1_4">#REF!</definedName>
    <definedName name="_1925_5000_15_16_1">#REF!</definedName>
    <definedName name="_1926_5000_15_16_2">#REF!</definedName>
    <definedName name="_1927_5000_15_16_3">#REF!</definedName>
    <definedName name="_1928_5000_15_16_4">#REF!</definedName>
    <definedName name="_1929_5000_15_7_1">#REF!</definedName>
    <definedName name="_192abfj150_2_1">#REF!</definedName>
    <definedName name="_192dstib280_1_1">#REF!</definedName>
    <definedName name="_192Excel_BuiltIn_Print_Area_15_1_1">#REF!</definedName>
    <definedName name="_193__cod4_2">#REF!</definedName>
    <definedName name="_1930_5000_15_7_2">#REF!</definedName>
    <definedName name="_1931_5000_15_7_3">#REF!</definedName>
    <definedName name="_1932_5000_15_7_4">#REF!</definedName>
    <definedName name="_1933_5000_16_1">#REF!</definedName>
    <definedName name="_1934_5000_16_2">#REF!</definedName>
    <definedName name="_1935_5000_16_3">#REF!</definedName>
    <definedName name="_1936_5000_16_4">#REF!</definedName>
    <definedName name="_193dstib280_2_1">#REF!</definedName>
    <definedName name="_193Excel_BuiltIn_Print_Area_15_1_1_1">#REF!</definedName>
    <definedName name="_194__cod4_3">#REF!</definedName>
    <definedName name="_1945_5000_22_1">#REF!</definedName>
    <definedName name="_1946_5000_22_2">#REF!</definedName>
    <definedName name="_1947_5000_22_3">#REF!</definedName>
    <definedName name="_1948_5000_22_4">#REF!</definedName>
    <definedName name="_194abfl40_2_1">#REF!</definedName>
    <definedName name="_194E_1_1">#REF!</definedName>
    <definedName name="_194Excel_BuiltIn_Print_Area_2_1">#REF!</definedName>
    <definedName name="_195__cod4_4">#REF!</definedName>
    <definedName name="_1953_5000_5_1">#REF!</definedName>
    <definedName name="_1954_5000_5_2">#REF!</definedName>
    <definedName name="_1955_5000_5_3">#REF!</definedName>
    <definedName name="_1956_5000_5_4">#REF!</definedName>
    <definedName name="_1957_5000_5_15_1">#REF!</definedName>
    <definedName name="_1958_5000_5_15_2">#REF!</definedName>
    <definedName name="_1959_5000_5_15_3">#REF!</definedName>
    <definedName name="_195abfj40_1_1">#REF!</definedName>
    <definedName name="_195Excel_BuiltIn_Print_Area_1_1">#REF!</definedName>
    <definedName name="_1960_5000_5_15_4">#REF!</definedName>
    <definedName name="_1961_5000_5_15_1_1">#REF!</definedName>
    <definedName name="_1962_5000_5_15_1_2">#REF!</definedName>
    <definedName name="_1963_5000_5_15_1_3">#REF!</definedName>
    <definedName name="_1964_5000_5_15_1_4">#REF!</definedName>
    <definedName name="_1965_5000_5_15_16_1">#REF!</definedName>
    <definedName name="_1966_5000_5_15_16_2">#REF!</definedName>
    <definedName name="_1967_5000_5_15_16_3">#REF!</definedName>
    <definedName name="_1968_5000_5_15_16_4">#REF!</definedName>
    <definedName name="_1969_5000_5_15_7_1">#REF!</definedName>
    <definedName name="_196Excel_BuiltIn_Print_Area_10_1_1">#REF!</definedName>
    <definedName name="_196Excel_BuiltIn_Print_Area_3_1_1">#REF!</definedName>
    <definedName name="_1970_5000_5_15_7_2">#REF!</definedName>
    <definedName name="_1971_5000_5_15_7_3">#REF!</definedName>
    <definedName name="_1972_5000_5_15_7_4">#REF!</definedName>
    <definedName name="_1973_5000_5_16_1">#REF!</definedName>
    <definedName name="_1974_5000_5_16_2">#REF!</definedName>
    <definedName name="_1975_5000_5_16_3">#REF!</definedName>
    <definedName name="_1976_5000_5_16_4">#REF!</definedName>
    <definedName name="_1977_5000_6_1">#REF!</definedName>
    <definedName name="_1978_5000_6_2">#REF!</definedName>
    <definedName name="_1979_5000_6_3">#REF!</definedName>
    <definedName name="_197abft100_1_1">#REF!</definedName>
    <definedName name="_197Excel_BuiltIn_Print_Area_11_1_1">#REF!</definedName>
    <definedName name="_197Excel_BuiltIn_Print_Area_4_1">#REF!</definedName>
    <definedName name="_1980_5000_6_4">#REF!</definedName>
    <definedName name="_1981_5000_6_15_1">#REF!</definedName>
    <definedName name="_1982_5000_6_15_2">#REF!</definedName>
    <definedName name="_1983_5000_6_15_3">#REF!</definedName>
    <definedName name="_1984_5000_6_15_4">#REF!</definedName>
    <definedName name="_1985_5000_6_15_1_1">#REF!</definedName>
    <definedName name="_1986_5000_6_15_1_2">#REF!</definedName>
    <definedName name="_1987_5000_6_15_1_3">#REF!</definedName>
    <definedName name="_1988_5000_6_15_1_4">#REF!</definedName>
    <definedName name="_1989_5000_6_15_16_1">#REF!</definedName>
    <definedName name="_198abfj40_2_1">#REF!</definedName>
    <definedName name="_198Excel_BuiltIn_Print_Area_12_1_1">#REF!</definedName>
    <definedName name="_198Excel_BuiltIn_Print_Area_8_1_1">#REF!</definedName>
    <definedName name="_1990_5000_6_15_16_2">#REF!</definedName>
    <definedName name="_1991_5000_6_15_16_3">#REF!</definedName>
    <definedName name="_1992_5000_6_15_16_4">#REF!</definedName>
    <definedName name="_1993_5000_6_15_7_1">#REF!</definedName>
    <definedName name="_1994_5000_6_15_7_2">#REF!</definedName>
    <definedName name="_1995_5000_6_15_7_3">#REF!</definedName>
    <definedName name="_1996_5000_6_15_7_4">#REF!</definedName>
    <definedName name="_1997_5000_6_16_1">#REF!</definedName>
    <definedName name="_1998_5000_6_16_2">#REF!</definedName>
    <definedName name="_1999_5000_6_16_3">#REF!</definedName>
    <definedName name="_199Excel_BuiltIn_Print_Area_13_1_1">#REF!</definedName>
    <definedName name="_199Excel_BuiltIn_Print_Area_8_1_1_1">#REF!</definedName>
    <definedName name="_1B">#REF!</definedName>
    <definedName name="_1Excel_BuiltIn_Print_Area_1_1">#REF!</definedName>
    <definedName name="_1Excel_BuiltIn_Print_Area_2_1_1_1_1">"$#REF!.$A$16:$AJ$546"</definedName>
    <definedName name="_2">#N/A</definedName>
    <definedName name="_2_?" localSheetId="8">#REF!</definedName>
    <definedName name="_2_?" localSheetId="7">#REF!</definedName>
    <definedName name="_2_?" localSheetId="4">#REF!</definedName>
    <definedName name="_2_?" localSheetId="6">#REF!</definedName>
    <definedName name="_2_?" localSheetId="9">#REF!</definedName>
    <definedName name="_2_?" localSheetId="5">#REF!</definedName>
    <definedName name="_2_?" localSheetId="14">#REF!</definedName>
    <definedName name="_2_?" localSheetId="3">#REF!</definedName>
    <definedName name="_2_?" localSheetId="11">#REF!</definedName>
    <definedName name="_2_?" localSheetId="13">#REF!</definedName>
    <definedName name="_2_?" localSheetId="10">#REF!</definedName>
    <definedName name="_2_?" localSheetId="0">#REF!</definedName>
    <definedName name="_2_?" localSheetId="2">#REF!</definedName>
    <definedName name="_2_?">#REF!</definedName>
    <definedName name="_2_?_1" localSheetId="8">#REF!</definedName>
    <definedName name="_2_?_1" localSheetId="14">#REF!</definedName>
    <definedName name="_2_?_1" localSheetId="11">#REF!</definedName>
    <definedName name="_2_?_1" localSheetId="13">#REF!</definedName>
    <definedName name="_2_?_1" localSheetId="10">#REF!</definedName>
    <definedName name="_2_?_1" localSheetId="0">#REF!</definedName>
    <definedName name="_2_?_1" localSheetId="2">#REF!</definedName>
    <definedName name="_2_?_1">#REF!</definedName>
    <definedName name="_2_一覧表_棟別_" localSheetId="8">#REF!</definedName>
    <definedName name="_2_一覧表_棟別_" localSheetId="14">#REF!</definedName>
    <definedName name="_2_一覧表_棟別_" localSheetId="11">#REF!</definedName>
    <definedName name="_2_一覧表_棟別_" localSheetId="13">#REF!</definedName>
    <definedName name="_2_一覧表_棟別_" localSheetId="10">#REF!</definedName>
    <definedName name="_2_一覧表_棟別_" localSheetId="0">#REF!</definedName>
    <definedName name="_2_一覧表_棟別_" localSheetId="2">#REF!</definedName>
    <definedName name="_2_一覧表_棟別_">#REF!</definedName>
    <definedName name="_20_M_1_1">#REF!</definedName>
    <definedName name="_20’??">#REF!</definedName>
    <definedName name="_2000_5000_6_16_4">#REF!</definedName>
    <definedName name="_2001_5000_7_1">#REF!</definedName>
    <definedName name="_2002_5000_7_2">#REF!</definedName>
    <definedName name="_2003_5000_7_3">#REF!</definedName>
    <definedName name="_2004_5000_7_4">#REF!</definedName>
    <definedName name="_2005_5000_7_15_1">#REF!</definedName>
    <definedName name="_2006_5000_7_15_2">#REF!</definedName>
    <definedName name="_2007_5000_7_15_3">#REF!</definedName>
    <definedName name="_2008_5000_7_15_4">#REF!</definedName>
    <definedName name="_2009_5000_7_15_1_1">#REF!</definedName>
    <definedName name="_200abft100_2_1">#REF!</definedName>
    <definedName name="_200Excel_BuiltIn_Print_Area_15_1">#REF!</definedName>
    <definedName name="_200Excel_BuiltIn_Print_Area_8_1_1_1_1_1">#REF!</definedName>
    <definedName name="_2010_5000_7_15_1_2">#REF!</definedName>
    <definedName name="_2011_5000_7_15_1_3">#REF!</definedName>
    <definedName name="_2012_5000_7_15_1_4">#REF!</definedName>
    <definedName name="_2013_5000_7_15_16_1">#REF!</definedName>
    <definedName name="_2014_5000_7_15_16_2">#REF!</definedName>
    <definedName name="_2015_5000_7_15_16_3">#REF!</definedName>
    <definedName name="_2016_5000_7_15_16_4">#REF!</definedName>
    <definedName name="_2017_5000_7_15_7_1">#REF!</definedName>
    <definedName name="_2018_5000_7_15_7_2">#REF!</definedName>
    <definedName name="_2019_5000_7_15_7_3">#REF!</definedName>
    <definedName name="_201abfj50_1_1">#REF!</definedName>
    <definedName name="_201Excel_BuiltIn_Print_Area_15_1_1">#REF!</definedName>
    <definedName name="_201Excel_BuiltIn_Print_Area_9_1_1">#REF!</definedName>
    <definedName name="_2020_5000_7_15_7_4">#REF!</definedName>
    <definedName name="_2021_5000_7_16_1">#REF!</definedName>
    <definedName name="_2022_5000_7_16_2">#REF!</definedName>
    <definedName name="_2023_5000_7_16_3">#REF!</definedName>
    <definedName name="_2024_5000_7_16_4">#REF!</definedName>
    <definedName name="_2025_7_1">#REF!</definedName>
    <definedName name="_2026_7_2">#REF!</definedName>
    <definedName name="_2027_7_3">#REF!</definedName>
    <definedName name="_2028_7_4">#REF!</definedName>
    <definedName name="_2029_750_KVA_X_64___1">#REF!</definedName>
    <definedName name="_202Excel_BuiltIn_Print_Area_15_1_1_1">#REF!</definedName>
    <definedName name="_2030_750_KVA_X_64___2">#REF!</definedName>
    <definedName name="_2031_750_KVA_X_64___3">#REF!</definedName>
    <definedName name="_2032_750_KVA_X_64___4">#REF!</definedName>
    <definedName name="_2033_750_KVA_X_64___5">#REF!</definedName>
    <definedName name="_2034_8_1">#REF!</definedName>
    <definedName name="_2035_8_2">#REF!</definedName>
    <definedName name="_2036_8_3">#REF!</definedName>
    <definedName name="_2037_8_4">#REF!</definedName>
    <definedName name="_2038_8000_1">#REF!</definedName>
    <definedName name="_2039_8000_2">#REF!</definedName>
    <definedName name="_203abft150_1_1">#REF!</definedName>
    <definedName name="_203Excel_BuiltIn_Print_Area_2_1">#REF!</definedName>
    <definedName name="_2040_8000_3">#REF!</definedName>
    <definedName name="_2041_8000_4">#REF!</definedName>
    <definedName name="_2042_8000_5">#REF!</definedName>
    <definedName name="_2043_8000_1_1">#REF!</definedName>
    <definedName name="_2044_8000_1_2">#REF!</definedName>
    <definedName name="_2045_8000_1_3">#REF!</definedName>
    <definedName name="_2046_8000_1_4">#REF!</definedName>
    <definedName name="_204abfj50_2_1">#REF!</definedName>
    <definedName name="_204pab100_1_1">#REF!</definedName>
    <definedName name="_2055_8000_14_15_1">#REF!</definedName>
    <definedName name="_2056_8000_14_15_2">#REF!</definedName>
    <definedName name="_2057_8000_14_15_3">#REF!</definedName>
    <definedName name="_2058_8000_14_15_4">#REF!</definedName>
    <definedName name="_2059_8000_14_15_1_1">#REF!</definedName>
    <definedName name="_205Excel_BuiltIn_Print_Area_3_1_1">#REF!</definedName>
    <definedName name="_205pab100_2_1">#REF!</definedName>
    <definedName name="_2060_8000_14_15_1_2">#REF!</definedName>
    <definedName name="_2061_8000_14_15_1_3">#REF!</definedName>
    <definedName name="_2062_8000_14_15_1_4">#REF!</definedName>
    <definedName name="_2063_8000_14_15_16_1">#REF!</definedName>
    <definedName name="_2064_8000_14_15_16_2">#REF!</definedName>
    <definedName name="_2065_8000_14_15_16_3">#REF!</definedName>
    <definedName name="_2066_8000_14_15_16_4">#REF!</definedName>
    <definedName name="_2067_8000_14_15_7_1">#REF!</definedName>
    <definedName name="_2068_8000_14_15_7_2">#REF!</definedName>
    <definedName name="_2069_8000_14_15_7_3">#REF!</definedName>
    <definedName name="_206abft150_2_1">#REF!</definedName>
    <definedName name="_206Excel_BuiltIn_Print_Area_4_1">#REF!</definedName>
    <definedName name="_206pab15_1_1">#REF!</definedName>
    <definedName name="_2070_8000_14_15_7_4">#REF!</definedName>
    <definedName name="_2071_8000_14_16_1">#REF!</definedName>
    <definedName name="_2072_8000_14_16_2">#REF!</definedName>
    <definedName name="_2073_8000_14_16_3">#REF!</definedName>
    <definedName name="_2074_8000_14_16_4">#REF!</definedName>
    <definedName name="_2075_8000_15_1">#REF!</definedName>
    <definedName name="_2076_8000_15_2">#REF!</definedName>
    <definedName name="_2077_8000_15_3">#REF!</definedName>
    <definedName name="_2078_8000_15_4">#REF!</definedName>
    <definedName name="_2079_8000_15_1_1">#REF!</definedName>
    <definedName name="_207abfl40_1_1">#REF!</definedName>
    <definedName name="_207Excel_BuiltIn_Print_Area_8_1_1">#REF!</definedName>
    <definedName name="_207pab15_2_1">#REF!</definedName>
    <definedName name="_2080_8000_15_1_2">#REF!</definedName>
    <definedName name="_2081_8000_15_1_3">#REF!</definedName>
    <definedName name="_2082_8000_15_1_4">#REF!</definedName>
    <definedName name="_2083_8000_15_16_1">#REF!</definedName>
    <definedName name="_2084_8000_15_16_2">#REF!</definedName>
    <definedName name="_2085_8000_15_16_3">#REF!</definedName>
    <definedName name="_2086_8000_15_16_4">#REF!</definedName>
    <definedName name="_2087_8000_15_7_1">#REF!</definedName>
    <definedName name="_2088_8000_15_7_2">#REF!</definedName>
    <definedName name="_2089_8000_15_7_3">#REF!</definedName>
    <definedName name="_208Excel_BuiltIn_Print_Area_8_1_1_1">#REF!</definedName>
    <definedName name="_208pab150_1_1">#REF!</definedName>
    <definedName name="_2090_8000_15_7_4">#REF!</definedName>
    <definedName name="_2091_8000_16_1">#REF!</definedName>
    <definedName name="_2092_8000_16_2">#REF!</definedName>
    <definedName name="_2093_8000_16_3">#REF!</definedName>
    <definedName name="_2094_8000_16_4">#REF!</definedName>
    <definedName name="_2099_8000_22_1">#REF!</definedName>
    <definedName name="_209abft50_1_1">#REF!</definedName>
    <definedName name="_209Excel_BuiltIn_Print_Area_8_1_1_1_1_1">#REF!</definedName>
    <definedName name="_209pab150_2_1">#REF!</definedName>
    <definedName name="_21_M_1_2">#REF!</definedName>
    <definedName name="_21_S_1">#REF!</definedName>
    <definedName name="_2100_8000_22_2">#REF!</definedName>
    <definedName name="_2101_8000_22_3">#REF!</definedName>
    <definedName name="_2102_8000_22_4">#REF!</definedName>
    <definedName name="_2107_8000_5_1">#REF!</definedName>
    <definedName name="_2108_8000_5_2">#REF!</definedName>
    <definedName name="_2109_8000_5_3">#REF!</definedName>
    <definedName name="_210abfl40_2_1">#REF!</definedName>
    <definedName name="_210Excel_BuiltIn_Print_Area_9_1_1">#REF!</definedName>
    <definedName name="_210pab2_1_1">#REF!</definedName>
    <definedName name="_2110_8000_5_4">#REF!</definedName>
    <definedName name="_2111_8000_5_15_1">#REF!</definedName>
    <definedName name="_2112_8000_5_15_2">#REF!</definedName>
    <definedName name="_2113_8000_5_15_3">#REF!</definedName>
    <definedName name="_2114_8000_5_15_4">#REF!</definedName>
    <definedName name="_2115_8000_5_15_1_1">#REF!</definedName>
    <definedName name="_2116_8000_5_15_1_2">#REF!</definedName>
    <definedName name="_2117_8000_5_15_1_3">#REF!</definedName>
    <definedName name="_2118_8000_5_15_1_4">#REF!</definedName>
    <definedName name="_2119_8000_5_15_16_1">#REF!</definedName>
    <definedName name="_211pab2_2_1">#REF!</definedName>
    <definedName name="_2120_8000_5_15_16_2">#REF!</definedName>
    <definedName name="_2121_8000_5_15_16_3">#REF!</definedName>
    <definedName name="_2122_8000_5_15_16_4">#REF!</definedName>
    <definedName name="_2123_8000_5_15_7_1">#REF!</definedName>
    <definedName name="_2124_8000_5_15_7_2">#REF!</definedName>
    <definedName name="_2125_8000_5_15_7_3">#REF!</definedName>
    <definedName name="_2126_8000_5_15_7_4">#REF!</definedName>
    <definedName name="_2127_8000_5_16_1">#REF!</definedName>
    <definedName name="_2128_8000_5_16_2">#REF!</definedName>
    <definedName name="_2129_8000_5_16_3">#REF!</definedName>
    <definedName name="_212abft50_2_1">#REF!</definedName>
    <definedName name="_212pab20_1_1">#REF!</definedName>
    <definedName name="_2130_8000_5_16_4">#REF!</definedName>
    <definedName name="_2131_8000_6_1">#REF!</definedName>
    <definedName name="_2132_8000_6_2">#REF!</definedName>
    <definedName name="_2133_8000_6_3">#REF!</definedName>
    <definedName name="_2134_8000_6_4">#REF!</definedName>
    <definedName name="_2135_8000_6_15_1">#REF!</definedName>
    <definedName name="_2136_8000_6_15_2">#REF!</definedName>
    <definedName name="_2137_8000_6_15_3">#REF!</definedName>
    <definedName name="_2138_8000_6_15_4">#REF!</definedName>
    <definedName name="_2139_8000_6_15_1_1">#REF!</definedName>
    <definedName name="_213abft100_1_1">#REF!</definedName>
    <definedName name="_213pab100_1_1">#REF!</definedName>
    <definedName name="_213pab20_2_1">#REF!</definedName>
    <definedName name="_2140_8000_6_15_1_2">#REF!</definedName>
    <definedName name="_2141_8000_6_15_1_3">#REF!</definedName>
    <definedName name="_2142_8000_6_15_1_4">#REF!</definedName>
    <definedName name="_2143_8000_6_15_16_1">#REF!</definedName>
    <definedName name="_2144_8000_6_15_16_2">#REF!</definedName>
    <definedName name="_2145_8000_6_15_16_3">#REF!</definedName>
    <definedName name="_2146_8000_6_15_16_4">#REF!</definedName>
    <definedName name="_2147_8000_6_15_7_1">#REF!</definedName>
    <definedName name="_2148_8000_6_15_7_2">#REF!</definedName>
    <definedName name="_2149_8000_6_15_7_3">#REF!</definedName>
    <definedName name="_214pab100_2_1">#REF!</definedName>
    <definedName name="_214pab25_1_1">#REF!</definedName>
    <definedName name="_2150_8000_6_15_7_4">#REF!</definedName>
    <definedName name="_2151_8000_6_16_1">#REF!</definedName>
    <definedName name="_2152_8000_6_16_2">#REF!</definedName>
    <definedName name="_2153_8000_6_16_3">#REF!</definedName>
    <definedName name="_2154_8000_6_16_4">#REF!</definedName>
    <definedName name="_2155_8000_7_1">#REF!</definedName>
    <definedName name="_2156_8000_7_2">#REF!</definedName>
    <definedName name="_2157_8000_7_3">#REF!</definedName>
    <definedName name="_2158_8000_7_4">#REF!</definedName>
    <definedName name="_2159_8000_7_15_1">#REF!</definedName>
    <definedName name="_215abfv100_1_1">#REF!</definedName>
    <definedName name="_215pab15_1_1">#REF!</definedName>
    <definedName name="_215pab25_2_1">#REF!</definedName>
    <definedName name="_2160_8000_7_15_2">#REF!</definedName>
    <definedName name="_2161_8000_7_15_3">#REF!</definedName>
    <definedName name="_2162_8000_7_15_4">#REF!</definedName>
    <definedName name="_2163_8000_7_15_1_1">#REF!</definedName>
    <definedName name="_2164_8000_7_15_1_2">#REF!</definedName>
    <definedName name="_2165_8000_7_15_1_3">#REF!</definedName>
    <definedName name="_2166_8000_7_15_1_4">#REF!</definedName>
    <definedName name="_2167_8000_7_15_16_1">#REF!</definedName>
    <definedName name="_2168_8000_7_15_16_2">#REF!</definedName>
    <definedName name="_2169_8000_7_15_16_3">#REF!</definedName>
    <definedName name="_216abft100_2_1">#REF!</definedName>
    <definedName name="_216pab15_2_1">#REF!</definedName>
    <definedName name="_216pab32_1_1">#REF!</definedName>
    <definedName name="_2170_8000_7_15_16_4">#REF!</definedName>
    <definedName name="_2171_8000_7_15_7_1">#REF!</definedName>
    <definedName name="_2172_8000_7_15_7_2">#REF!</definedName>
    <definedName name="_2173_8000_7_15_7_3">#REF!</definedName>
    <definedName name="_2174_8000_7_15_7_4">#REF!</definedName>
    <definedName name="_2175_8000_7_16_1">#REF!</definedName>
    <definedName name="_2176_8000_7_16_2">#REF!</definedName>
    <definedName name="_2177_8000_7_16_3">#REF!</definedName>
    <definedName name="_2178_8000_7_16_4">#REF!</definedName>
    <definedName name="_2179_9_1">#REF!</definedName>
    <definedName name="_217pab150_1_1">#REF!</definedName>
    <definedName name="_217pab32_2_1">#REF!</definedName>
    <definedName name="_2180_9_2">#REF!</definedName>
    <definedName name="_2181_9_3">#REF!</definedName>
    <definedName name="_2182_9_4">#REF!</definedName>
    <definedName name="_218abfv100_2_1">#REF!</definedName>
    <definedName name="_218pab150_2_1">#REF!</definedName>
    <definedName name="_218pab4_1_1">#REF!</definedName>
    <definedName name="_219abft150_1_1">#REF!</definedName>
    <definedName name="_219pab2_1_1">#REF!</definedName>
    <definedName name="_219pab4_2_1">#REF!</definedName>
    <definedName name="_21Excel_BuiltIn_Print_Area_9_1" localSheetId="8">#REF!,#REF!</definedName>
    <definedName name="_21Excel_BuiltIn_Print_Area_9_1" localSheetId="7">#REF!,#REF!</definedName>
    <definedName name="_21Excel_BuiltIn_Print_Area_9_1" localSheetId="4">#REF!,#REF!</definedName>
    <definedName name="_21Excel_BuiltIn_Print_Area_9_1" localSheetId="6">#REF!,#REF!</definedName>
    <definedName name="_21Excel_BuiltIn_Print_Area_9_1" localSheetId="9">#REF!,#REF!</definedName>
    <definedName name="_21Excel_BuiltIn_Print_Area_9_1" localSheetId="5">#REF!,#REF!</definedName>
    <definedName name="_21Excel_BuiltIn_Print_Area_9_1" localSheetId="14">#REF!,#REF!</definedName>
    <definedName name="_21Excel_BuiltIn_Print_Area_9_1" localSheetId="3">#REF!,#REF!</definedName>
    <definedName name="_21Excel_BuiltIn_Print_Area_9_1" localSheetId="11">#REF!,#REF!</definedName>
    <definedName name="_21Excel_BuiltIn_Print_Area_9_1" localSheetId="13">#REF!,#REF!</definedName>
    <definedName name="_21Excel_BuiltIn_Print_Area_9_1" localSheetId="10">#REF!,#REF!</definedName>
    <definedName name="_21Excel_BuiltIn_Print_Area_9_1" localSheetId="0">#REF!,#REF!</definedName>
    <definedName name="_21Excel_BuiltIn_Print_Area_9_1" localSheetId="2">#REF!,#REF!</definedName>
    <definedName name="_21Excel_BuiltIn_Print_Area_9_1">#REF!,#REF!</definedName>
    <definedName name="_22___A1_1" localSheetId="8">#REF!</definedName>
    <definedName name="_22___A1_1" localSheetId="7">#REF!</definedName>
    <definedName name="_22___A1_1" localSheetId="4">#REF!</definedName>
    <definedName name="_22___A1_1" localSheetId="6">#REF!</definedName>
    <definedName name="_22___A1_1" localSheetId="9">#REF!</definedName>
    <definedName name="_22___A1_1" localSheetId="5">#REF!</definedName>
    <definedName name="_22___A1_1" localSheetId="14">#REF!</definedName>
    <definedName name="_22___A1_1" localSheetId="3">#REF!</definedName>
    <definedName name="_22___A1_1" localSheetId="11">#REF!</definedName>
    <definedName name="_22___A1_1" localSheetId="13">#REF!</definedName>
    <definedName name="_22___A1_1" localSheetId="10">#REF!</definedName>
    <definedName name="_22___A1_1" localSheetId="0">#REF!</definedName>
    <definedName name="_22___A1_1" localSheetId="2">#REF!</definedName>
    <definedName name="_22___A1_1">#REF!</definedName>
    <definedName name="_22_Q_1" localSheetId="8">#REF!</definedName>
    <definedName name="_22_Q_1" localSheetId="14">#REF!</definedName>
    <definedName name="_22_Q_1" localSheetId="11">#REF!</definedName>
    <definedName name="_22_Q_1" localSheetId="13">#REF!</definedName>
    <definedName name="_22_Q_1" localSheetId="10">#REF!</definedName>
    <definedName name="_22_Q_1" localSheetId="0">#REF!</definedName>
    <definedName name="_22_Q_1" localSheetId="2">#REF!</definedName>
    <definedName name="_22_Q_1">#REF!</definedName>
    <definedName name="_22_S_1_1" localSheetId="8">#REF!</definedName>
    <definedName name="_22_S_1_1" localSheetId="14">#REF!</definedName>
    <definedName name="_22_S_1_1" localSheetId="11">#REF!</definedName>
    <definedName name="_22_S_1_1" localSheetId="13">#REF!</definedName>
    <definedName name="_22_S_1_1" localSheetId="10">#REF!</definedName>
    <definedName name="_22_S_1_1" localSheetId="0">#REF!</definedName>
    <definedName name="_22_S_1_1" localSheetId="2">#REF!</definedName>
    <definedName name="_22_S_1_1">#REF!</definedName>
    <definedName name="_22_S_1_2">#REF!</definedName>
    <definedName name="_220pab2_2_1">#REF!</definedName>
    <definedName name="_220pab40_1_1">#REF!</definedName>
    <definedName name="_2217_ahu100_1">#REF!</definedName>
    <definedName name="_2218_ahu100_2">#REF!</definedName>
    <definedName name="_2219_ahu100_3">#REF!</definedName>
    <definedName name="_221abfv150_1_1">#REF!</definedName>
    <definedName name="_221pab20_1_1">#REF!</definedName>
    <definedName name="_221pab40_2_1">#REF!</definedName>
    <definedName name="_2220_ahu100_4">#REF!</definedName>
    <definedName name="_2221_ahu100_5">#REF!</definedName>
    <definedName name="_2222_ahu150_1">#REF!</definedName>
    <definedName name="_2223_ahu150_2">#REF!</definedName>
    <definedName name="_2224_ahu150_3">#REF!</definedName>
    <definedName name="_2225_ahu150_4">#REF!</definedName>
    <definedName name="_2226_ahu150_5">#REF!</definedName>
    <definedName name="_2227_anl2_1">#REF!</definedName>
    <definedName name="_2228_anl2_2">#REF!</definedName>
    <definedName name="_2229_anl2_3">#REF!</definedName>
    <definedName name="_222abft150_2_1">#REF!</definedName>
    <definedName name="_222pab20_2_1">#REF!</definedName>
    <definedName name="_222pab50_1_1">#REF!</definedName>
    <definedName name="_2230_anl2_4">#REF!</definedName>
    <definedName name="_2231_anl2_5">#REF!</definedName>
    <definedName name="_2232_B_1">#REF!</definedName>
    <definedName name="_2233_B_10">#REF!</definedName>
    <definedName name="_2234_B_11">#REF!</definedName>
    <definedName name="_2235_B_2">#REF!</definedName>
    <definedName name="_2236_B_3">#REF!</definedName>
    <definedName name="_2237_B_4">#REF!</definedName>
    <definedName name="_2238_B_5">#REF!</definedName>
    <definedName name="_2239_B_6">#REF!</definedName>
    <definedName name="_223pab25_1_1">#REF!</definedName>
    <definedName name="_223pab50_2_1">#REF!</definedName>
    <definedName name="_2240_B_7">#REF!</definedName>
    <definedName name="_2241_B_8">#REF!</definedName>
    <definedName name="_2242_B_9">#REF!</definedName>
    <definedName name="_2243_BOX2_1">#REF!</definedName>
    <definedName name="_2244_C_1">#REF!</definedName>
    <definedName name="_2245_C_2">#REF!</definedName>
    <definedName name="_2246_C_3">#REF!</definedName>
    <definedName name="_2247_CAL1_1">#REF!</definedName>
    <definedName name="_2248_CAL10_1">#REF!</definedName>
    <definedName name="_2249_CAL11_1">#REF!</definedName>
    <definedName name="_224abfv150_2_1">#REF!</definedName>
    <definedName name="_224pab25_2_1">#REF!</definedName>
    <definedName name="_224pab6_1_1">#REF!</definedName>
    <definedName name="_2250_CAL12_1">#REF!</definedName>
    <definedName name="_2251_CAL13_1">#REF!</definedName>
    <definedName name="_2252_CAL14_1">#REF!</definedName>
    <definedName name="_2253_CAL15_1">#REF!</definedName>
    <definedName name="_2254_CAL16_1">#REF!</definedName>
    <definedName name="_2255_CAL17_1">#REF!</definedName>
    <definedName name="_2256_CAL18_1">#REF!</definedName>
    <definedName name="_2257_CAL19_1">#REF!</definedName>
    <definedName name="_2258_CAL2_1">#REF!</definedName>
    <definedName name="_2259_CAL20_1">#REF!</definedName>
    <definedName name="_225abft50_1_1">#REF!</definedName>
    <definedName name="_225pab32_1_1">#REF!</definedName>
    <definedName name="_225pab6_2_1">#REF!</definedName>
    <definedName name="_2260_CAL21_1">#REF!</definedName>
    <definedName name="_2261_CAL3_1">#REF!</definedName>
    <definedName name="_2262_CAL4_1">#REF!</definedName>
    <definedName name="_2263_CAL5_1">#REF!</definedName>
    <definedName name="_2264_CAL6_1">#REF!</definedName>
    <definedName name="_2265_CAL7_1">#REF!</definedName>
    <definedName name="_2266_CAL8_1">#REF!</definedName>
    <definedName name="_2267_CAL9_1">#REF!</definedName>
    <definedName name="_2268_CH1..H1___C__R_1">#REF!</definedName>
    <definedName name="_2269_CH1..H1___C__R_2">#REF!</definedName>
    <definedName name="_226pab32_2_1">#REF!</definedName>
    <definedName name="_226pab80_1_1">#REF!</definedName>
    <definedName name="_2270_CH1..H1___C__R_3">#REF!</definedName>
    <definedName name="_2271_CH1..H1___C__R_4">#REF!</definedName>
    <definedName name="_2272_CH1..H1___C__R_5">#REF!</definedName>
    <definedName name="_2273_CH11..H11___C__1">#REF!</definedName>
    <definedName name="_2274_CH11..H11___C__2">#REF!</definedName>
    <definedName name="_2275_CH11..H11___C__3">#REF!</definedName>
    <definedName name="_2276_CH11..H11___C__4">#REF!</definedName>
    <definedName name="_2277_CH11..H11___C__5">#REF!</definedName>
    <definedName name="_2278_CH13..H13___C__1">#REF!</definedName>
    <definedName name="_2279_CH13..H13___C__2">#REF!</definedName>
    <definedName name="_227abfv50_1_1">#REF!</definedName>
    <definedName name="_227pab4_1_1">#REF!</definedName>
    <definedName name="_227pab80_2_1">#REF!</definedName>
    <definedName name="_2280_CH13..H13___C__3">#REF!</definedName>
    <definedName name="_2281_CH13..H13___C__4">#REF!</definedName>
    <definedName name="_2282_CH13..H13___C__5">#REF!</definedName>
    <definedName name="_2283_CH15..H15___C__1">#REF!</definedName>
    <definedName name="_2284_CH15..H15___C__2">#REF!</definedName>
    <definedName name="_2285_CH15..H15___C__3">#REF!</definedName>
    <definedName name="_2286_CH15..H15___C__4">#REF!</definedName>
    <definedName name="_2287_CH15..H15___C__5">#REF!</definedName>
    <definedName name="_2288_CH17..H17___C__1">#REF!</definedName>
    <definedName name="_2289_CH17..H17___C__2">#REF!</definedName>
    <definedName name="_228abft50_2_1">#REF!</definedName>
    <definedName name="_228pab4_2_1">#REF!</definedName>
    <definedName name="_228pabf100_1_1">#REF!</definedName>
    <definedName name="_2290_CH17..H17___C__3">#REF!</definedName>
    <definedName name="_2291_CH17..H17___C__4">#REF!</definedName>
    <definedName name="_2292_CH17..H17___C__5">#REF!</definedName>
    <definedName name="_2293_CH19..H19___C__1">#REF!</definedName>
    <definedName name="_2294_CH19..H19___C__2">#REF!</definedName>
    <definedName name="_2295_CH19..H19___C__3">#REF!</definedName>
    <definedName name="_2296_CH19..H19___C__4">#REF!</definedName>
    <definedName name="_2297_CH19..H19___C__5">#REF!</definedName>
    <definedName name="_2298_CH21..H21___C__1">#REF!</definedName>
    <definedName name="_2299_CH21..H21___C__2">#REF!</definedName>
    <definedName name="_229pab40_1_1">#REF!</definedName>
    <definedName name="_229pabf100_2_1">#REF!</definedName>
    <definedName name="_23___A1_2">#REF!</definedName>
    <definedName name="_23_S_1_2">#REF!</definedName>
    <definedName name="_2300_CH21..H21___C__3">#REF!</definedName>
    <definedName name="_2301_CH21..H21___C__4">#REF!</definedName>
    <definedName name="_2302_CH21..H21___C__5">#REF!</definedName>
    <definedName name="_2303_CH23..H23___C__1">#REF!</definedName>
    <definedName name="_2304_CH23..H23___C__2">#REF!</definedName>
    <definedName name="_2305_CH23..H23___C__3">#REF!</definedName>
    <definedName name="_2306_CH23..H23___C__4">#REF!</definedName>
    <definedName name="_2307_CH23..H23___C__5">#REF!</definedName>
    <definedName name="_2308_CH25..H25___C__1">#REF!</definedName>
    <definedName name="_2309_CH25..H25___C__2">#REF!</definedName>
    <definedName name="_230abfv50_2_1">#REF!</definedName>
    <definedName name="_230pab40_2_1">#REF!</definedName>
    <definedName name="_230pabf150_1_1">#REF!</definedName>
    <definedName name="_2310_CH25..H25___C__3">#REF!</definedName>
    <definedName name="_2311_CH25..H25___C__4">#REF!</definedName>
    <definedName name="_2312_CH25..H25___C__5">#REF!</definedName>
    <definedName name="_2313_CH27..H27___C__1">#REF!</definedName>
    <definedName name="_2314_CH27..H27___C__2">#REF!</definedName>
    <definedName name="_2315_CH27..H27___C__3">#REF!</definedName>
    <definedName name="_2316_CH27..H27___C__4">#REF!</definedName>
    <definedName name="_2317_CH27..H27___C__5">#REF!</definedName>
    <definedName name="_2318_CH29..H29___C__1">#REF!</definedName>
    <definedName name="_2319_CH29..H29___C__2">#REF!</definedName>
    <definedName name="_231abfv100_1_1">#REF!</definedName>
    <definedName name="_231pab50_1_1">#REF!</definedName>
    <definedName name="_231pabf150_2_1">#REF!</definedName>
    <definedName name="_2320_CH29..H29___C__3">#REF!</definedName>
    <definedName name="_2321_CH29..H29___C__4">#REF!</definedName>
    <definedName name="_2322_CH29..H29___C__5">#REF!</definedName>
    <definedName name="_2323_CH3..H3___C__R_1">#REF!</definedName>
    <definedName name="_2324_CH3..H3___C__R_2">#REF!</definedName>
    <definedName name="_2325_CH3..H3___C__R_3">#REF!</definedName>
    <definedName name="_2326_CH3..H3___C__R_4">#REF!</definedName>
    <definedName name="_2327_CH3..H3___C__R_5">#REF!</definedName>
    <definedName name="_2328_CH31..H31___C__1">#REF!</definedName>
    <definedName name="_2329_CH31..H31___C__2">#REF!</definedName>
    <definedName name="_232pab50_2_1">#REF!</definedName>
    <definedName name="_232pabf4_1_1">#REF!</definedName>
    <definedName name="_233__cvd100_1">#REF!</definedName>
    <definedName name="_2330_CH31..H31___C__3">#REF!</definedName>
    <definedName name="_2331_CH31..H31___C__4">#REF!</definedName>
    <definedName name="_2332_CH31..H31___C__5">#REF!</definedName>
    <definedName name="_2333_CH33..H33___C__1">#REF!</definedName>
    <definedName name="_2334_CH33..H33___C__2">#REF!</definedName>
    <definedName name="_2335_CH33..H33___C__3">#REF!</definedName>
    <definedName name="_2336_CH33..H33___C__4">#REF!</definedName>
    <definedName name="_2337_CH33..H33___C__5">#REF!</definedName>
    <definedName name="_2338_CH35..H35___C__1">#REF!</definedName>
    <definedName name="_2339_CH35..H35___C__2">#REF!</definedName>
    <definedName name="_233abfv80_1_1">#REF!</definedName>
    <definedName name="_233pab6_1_1">#REF!</definedName>
    <definedName name="_233pabf4_2_1">#REF!</definedName>
    <definedName name="_234__cvd100_2">#REF!</definedName>
    <definedName name="_2340_CH35..H35___C__3">#REF!</definedName>
    <definedName name="_2341_CH35..H35___C__4">#REF!</definedName>
    <definedName name="_2342_CH35..H35___C__5">#REF!</definedName>
    <definedName name="_2343_CH37..H37___C__1">#REF!</definedName>
    <definedName name="_2344_CH37..H37___C__2">#REF!</definedName>
    <definedName name="_2345_CH37..H37___C__3">#REF!</definedName>
    <definedName name="_2346_CH37..H37___C__4">#REF!</definedName>
    <definedName name="_2347_CH37..H37___C__5">#REF!</definedName>
    <definedName name="_2348_CH39..H39___C__1">#REF!</definedName>
    <definedName name="_2349_CH39..H39___C__2">#REF!</definedName>
    <definedName name="_234abfv100_2_1">#REF!</definedName>
    <definedName name="_234pab6_2_1">#REF!</definedName>
    <definedName name="_234pabf6_1_1">#REF!</definedName>
    <definedName name="_235__cvd100_3">#REF!</definedName>
    <definedName name="_2350_CH39..H39___C__3">#REF!</definedName>
    <definedName name="_2351_CH39..H39___C__4">#REF!</definedName>
    <definedName name="_2352_CH39..H39___C__5">#REF!</definedName>
    <definedName name="_2353_CH41..H41___C__1">#REF!</definedName>
    <definedName name="_2354_CH41..H41___C__2">#REF!</definedName>
    <definedName name="_2355_CH41..H41___C__3">#REF!</definedName>
    <definedName name="_2356_CH41..H41___C__4">#REF!</definedName>
    <definedName name="_2357_CH41..H41___C__5">#REF!</definedName>
    <definedName name="_2358_CH43..H43___C__1">#REF!</definedName>
    <definedName name="_2359_CH43..H43___C__2">#REF!</definedName>
    <definedName name="_235pab80_1_1">#REF!</definedName>
    <definedName name="_235pabf6_2_1">#REF!</definedName>
    <definedName name="_236__cvd100_4">#REF!</definedName>
    <definedName name="_2360_CH43..H43___C__3">#REF!</definedName>
    <definedName name="_2361_CH43..H43___C__4">#REF!</definedName>
    <definedName name="_2362_CH43..H43___C__5">#REF!</definedName>
    <definedName name="_2363_CH45..H45___C__1">#REF!</definedName>
    <definedName name="_2364_CH45..H45___C__2">#REF!</definedName>
    <definedName name="_2365_CH45..H45___C__3">#REF!</definedName>
    <definedName name="_2366_CH45..H45___C__4">#REF!</definedName>
    <definedName name="_2367_CH45..H45___C__5">#REF!</definedName>
    <definedName name="_2368_CH5..H5___C__R_1">#REF!</definedName>
    <definedName name="_2369_CH5..H5___C__R_2">#REF!</definedName>
    <definedName name="_236abfv80_2_1">#REF!</definedName>
    <definedName name="_236pab80_2_1">#REF!</definedName>
    <definedName name="_236pabf80_1_1">#REF!</definedName>
    <definedName name="_237__cvd100_5">#REF!</definedName>
    <definedName name="_2370_CH5..H5___C__R_3">#REF!</definedName>
    <definedName name="_2371_CH5..H5___C__R_4">#REF!</definedName>
    <definedName name="_2372_CH5..H5___C__R_5">#REF!</definedName>
    <definedName name="_2373_CH7..H7___C__R_1">#REF!</definedName>
    <definedName name="_2374_CH7..H7___C__R_2">#REF!</definedName>
    <definedName name="_2375_CH7..H7___C__R_3">#REF!</definedName>
    <definedName name="_2376_CH7..H7___C__R_4">#REF!</definedName>
    <definedName name="_2377_CH7..H7___C__R_5">#REF!</definedName>
    <definedName name="_2378_CH9..H9___C__R_1">#REF!</definedName>
    <definedName name="_2379_CH9..H9___C__R_2">#REF!</definedName>
    <definedName name="_237abfv150_1_1">#REF!</definedName>
    <definedName name="_237pabf100_1_1">#REF!</definedName>
    <definedName name="_237pabf80_2_1">#REF!</definedName>
    <definedName name="_238__cvd15_1">#REF!</definedName>
    <definedName name="_2380_CH9..H9___C__R_3">#REF!</definedName>
    <definedName name="_2381_CH9..H9___C__R_4">#REF!</definedName>
    <definedName name="_2382_CH9..H9___C__R_5">#REF!</definedName>
    <definedName name="_238pabf100_2_1">#REF!</definedName>
    <definedName name="_238pak100_1_1">#REF!</definedName>
    <definedName name="_239__cvd15_2">#REF!</definedName>
    <definedName name="_239abgv100_1_1">#REF!</definedName>
    <definedName name="_239pabf150_1_1">#REF!</definedName>
    <definedName name="_239pak100_2_1">#REF!</definedName>
    <definedName name="_24___A1_3">#REF!</definedName>
    <definedName name="_240__cvd15_3">#REF!</definedName>
    <definedName name="_240abfv150_2_1">#REF!</definedName>
    <definedName name="_240pabf150_2_1">#REF!</definedName>
    <definedName name="_240pak150_1_1">#REF!</definedName>
    <definedName name="_241__cvd15_4">#REF!</definedName>
    <definedName name="_2416_D_1">#REF!</definedName>
    <definedName name="_2417_D_2">#REF!</definedName>
    <definedName name="_2418_D_3">#REF!</definedName>
    <definedName name="_2419_D_1_1">#REF!</definedName>
    <definedName name="_241pabf4_1_1">#REF!</definedName>
    <definedName name="_241pak150_2_1">#REF!</definedName>
    <definedName name="_242__cvd15_5">#REF!</definedName>
    <definedName name="_2420_D_1_2">#REF!</definedName>
    <definedName name="_2421_D_1_3">#REF!</definedName>
    <definedName name="_2422_D_1_4">#REF!</definedName>
    <definedName name="_2423_D_1_5">#REF!</definedName>
    <definedName name="_2424_D_1_6">#REF!</definedName>
    <definedName name="_2425_D_1_7">#REF!</definedName>
    <definedName name="_2426_D_1_8">#REF!</definedName>
    <definedName name="_2427_D_1_9">#REF!</definedName>
    <definedName name="_242abgv100_2_1">#REF!</definedName>
    <definedName name="_242pabf4_2_1">#REF!</definedName>
    <definedName name="_242pak50_1_1">#REF!</definedName>
    <definedName name="_243__cvd150_1">#REF!</definedName>
    <definedName name="_2436_D_14_15_1">#REF!</definedName>
    <definedName name="_2437_D_14_15_2">#REF!</definedName>
    <definedName name="_2438_D_14_15_3">#REF!</definedName>
    <definedName name="_2439_D_14_15_4">#REF!</definedName>
    <definedName name="_243abfv50_1_1">#REF!</definedName>
    <definedName name="_243pabf6_1_1">#REF!</definedName>
    <definedName name="_243pak50_2_1">#REF!</definedName>
    <definedName name="_244__cvd150_2">#REF!</definedName>
    <definedName name="_2440_D_14_15_1_1">#REF!</definedName>
    <definedName name="_2441_D_14_15_1_2">#REF!</definedName>
    <definedName name="_2442_D_14_15_1_3">#REF!</definedName>
    <definedName name="_2443_D_14_15_1_4">#REF!</definedName>
    <definedName name="_2444_D_14_15_16_1">#REF!</definedName>
    <definedName name="_2445_D_14_15_16_2">#REF!</definedName>
    <definedName name="_2446_D_14_15_16_3">#REF!</definedName>
    <definedName name="_2447_D_14_15_16_4">#REF!</definedName>
    <definedName name="_2448_D_14_15_7_1">#REF!</definedName>
    <definedName name="_2449_D_14_15_7_2">#REF!</definedName>
    <definedName name="_244pabf6_2_1">#REF!</definedName>
    <definedName name="_244pak80_1_1">#REF!</definedName>
    <definedName name="_245__cvd150_3">#REF!</definedName>
    <definedName name="_2450_D_14_15_7_3">#REF!</definedName>
    <definedName name="_2451_D_14_15_7_4">#REF!</definedName>
    <definedName name="_2452_D_14_16_1">#REF!</definedName>
    <definedName name="_2453_D_14_16_2">#REF!</definedName>
    <definedName name="_2454_D_14_16_3">#REF!</definedName>
    <definedName name="_2455_D_14_16_4">#REF!</definedName>
    <definedName name="_2456_D_15_1">#REF!</definedName>
    <definedName name="_2457_D_15_2">#REF!</definedName>
    <definedName name="_2458_D_15_3">#REF!</definedName>
    <definedName name="_2459_D_15_4">#REF!</definedName>
    <definedName name="_245abgv150_1_1">#REF!</definedName>
    <definedName name="_245pabf80_1_1">#REF!</definedName>
    <definedName name="_245pak80_2_1">#REF!</definedName>
    <definedName name="_246__cvd150_4">#REF!</definedName>
    <definedName name="_2460_D_15_1_1">#REF!</definedName>
    <definedName name="_2461_D_15_1_2">#REF!</definedName>
    <definedName name="_2462_D_15_1_3">#REF!</definedName>
    <definedName name="_2463_D_15_1_4">#REF!</definedName>
    <definedName name="_2464_D_15_16_1">#REF!</definedName>
    <definedName name="_2465_D_15_16_2">#REF!</definedName>
    <definedName name="_2466_D_15_16_3">#REF!</definedName>
    <definedName name="_2467_D_15_16_4">#REF!</definedName>
    <definedName name="_2468_D_15_7_1">#REF!</definedName>
    <definedName name="_2469_D_15_7_2">#REF!</definedName>
    <definedName name="_246abfv50_2_1">#REF!</definedName>
    <definedName name="_246pabf80_2_1">#REF!</definedName>
    <definedName name="_246paket_1_1">#REF!</definedName>
    <definedName name="_247__cvd150_5">#REF!</definedName>
    <definedName name="_2470_D_15_7_3">#REF!</definedName>
    <definedName name="_2471_D_15_7_4">#REF!</definedName>
    <definedName name="_2472_D_16_1">#REF!</definedName>
    <definedName name="_2473_D_16_2">#REF!</definedName>
    <definedName name="_2474_D_16_3">#REF!</definedName>
    <definedName name="_2475_D_16_4">#REF!</definedName>
    <definedName name="_247pak100_1_1">#REF!</definedName>
    <definedName name="_247PAKET_2_1">#REF!</definedName>
    <definedName name="_248__cvd50_1">#REF!</definedName>
    <definedName name="_2480_D_22_1">#REF!</definedName>
    <definedName name="_2481_D_22_2">#REF!</definedName>
    <definedName name="_2482_D_22_3">#REF!</definedName>
    <definedName name="_2483_D_22_4">#REF!</definedName>
    <definedName name="_2488_D_5_1">#REF!</definedName>
    <definedName name="_2489_D_5_2">#REF!</definedName>
    <definedName name="_248abgv150_2_1">#REF!</definedName>
    <definedName name="_248pak100_2_1">#REF!</definedName>
    <definedName name="_248pakf100_1_1">#REF!</definedName>
    <definedName name="_249__cvd50_2">#REF!</definedName>
    <definedName name="_2490_D_5_3">#REF!</definedName>
    <definedName name="_2491_D_5_4">#REF!</definedName>
    <definedName name="_2492_D_5_15_1">#REF!</definedName>
    <definedName name="_2493_D_5_15_2">#REF!</definedName>
    <definedName name="_2494_D_5_15_3">#REF!</definedName>
    <definedName name="_2495_D_5_15_4">#REF!</definedName>
    <definedName name="_2496_D_5_15_1_1">#REF!</definedName>
    <definedName name="_2497_D_5_15_1_2">#REF!</definedName>
    <definedName name="_2498_D_5_15_1_3">#REF!</definedName>
    <definedName name="_2499_D_5_15_1_4">#REF!</definedName>
    <definedName name="_249abfv80_1_1">#REF!</definedName>
    <definedName name="_249pak150_1_1">#REF!</definedName>
    <definedName name="_249pakf100_2_1">#REF!</definedName>
    <definedName name="_25___A1_4">#REF!</definedName>
    <definedName name="_25_Q_1_1">#REF!</definedName>
    <definedName name="_25_S_2_1">#REF!</definedName>
    <definedName name="_250__cvd50_3">#REF!</definedName>
    <definedName name="_2500_D_5_15_16_1">#REF!</definedName>
    <definedName name="_2501_D_5_15_16_2">#REF!</definedName>
    <definedName name="_2502_D_5_15_16_3">#REF!</definedName>
    <definedName name="_2503_D_5_15_16_4">#REF!</definedName>
    <definedName name="_2504_D_5_15_7_1">#REF!</definedName>
    <definedName name="_2505_D_5_15_7_2">#REF!</definedName>
    <definedName name="_2506_D_5_15_7_3">#REF!</definedName>
    <definedName name="_2507_D_5_15_7_4">#REF!</definedName>
    <definedName name="_2508_D_5_16_1">#REF!</definedName>
    <definedName name="_2509_D_5_16_2">#REF!</definedName>
    <definedName name="_250pak150_2_1">#REF!</definedName>
    <definedName name="_250pakf150_1_1">#REF!</definedName>
    <definedName name="_251__cvd50_4">#REF!</definedName>
    <definedName name="_2510_D_5_16_3">#REF!</definedName>
    <definedName name="_2511_D_5_16_4">#REF!</definedName>
    <definedName name="_2512_D_6_1">#REF!</definedName>
    <definedName name="_2513_D_6_2">#REF!</definedName>
    <definedName name="_2514_D_6_3">#REF!</definedName>
    <definedName name="_2515_D_6_4">#REF!</definedName>
    <definedName name="_2516_D_6_15_1">#REF!</definedName>
    <definedName name="_2517_D_6_15_2">#REF!</definedName>
    <definedName name="_2518_D_6_15_3">#REF!</definedName>
    <definedName name="_2519_D_6_15_4">#REF!</definedName>
    <definedName name="_251abgv20_1_1">#REF!</definedName>
    <definedName name="_251pak50_1_1">#REF!</definedName>
    <definedName name="_251pakf150_2_1">#REF!</definedName>
    <definedName name="_252__cvd50_5">#REF!</definedName>
    <definedName name="_2520_D_6_15_1_1">#REF!</definedName>
    <definedName name="_2521_D_6_15_1_2">#REF!</definedName>
    <definedName name="_2522_D_6_15_1_3">#REF!</definedName>
    <definedName name="_2523_D_6_15_1_4">#REF!</definedName>
    <definedName name="_2524_D_6_15_16_1">#REF!</definedName>
    <definedName name="_2525_D_6_15_16_2">#REF!</definedName>
    <definedName name="_2526_D_6_15_16_3">#REF!</definedName>
    <definedName name="_2527_D_6_15_16_4">#REF!</definedName>
    <definedName name="_2528_D_6_15_7_1">#REF!</definedName>
    <definedName name="_2529_D_6_15_7_2">#REF!</definedName>
    <definedName name="_252abfv80_2_1">#REF!</definedName>
    <definedName name="_252pak50_2_1">#REF!</definedName>
    <definedName name="_252pakf80_1_1">#REF!</definedName>
    <definedName name="_253__cvd65_1">#REF!</definedName>
    <definedName name="_2530_D_6_15_7_3">#REF!</definedName>
    <definedName name="_2531_D_6_15_7_4">#REF!</definedName>
    <definedName name="_2532_D_6_16_1">#REF!</definedName>
    <definedName name="_2533_D_6_16_2">#REF!</definedName>
    <definedName name="_2534_D_6_16_3">#REF!</definedName>
    <definedName name="_2535_D_6_16_4">#REF!</definedName>
    <definedName name="_2536_D_7_1">#REF!</definedName>
    <definedName name="_2537_D_7_2">#REF!</definedName>
    <definedName name="_2538_D_7_3">#REF!</definedName>
    <definedName name="_2539_D_7_4">#REF!</definedName>
    <definedName name="_253pak80_1_1">#REF!</definedName>
    <definedName name="_253pakf80_2_1">#REF!</definedName>
    <definedName name="_254__cvd65_2">#REF!</definedName>
    <definedName name="_2540_D_7_15_1">#REF!</definedName>
    <definedName name="_2541_D_7_15_2">#REF!</definedName>
    <definedName name="_2542_D_7_15_3">#REF!</definedName>
    <definedName name="_2543_D_7_15_4">#REF!</definedName>
    <definedName name="_2544_D_7_15_1_1">#REF!</definedName>
    <definedName name="_2545_D_7_15_1_2">#REF!</definedName>
    <definedName name="_2546_D_7_15_1_3">#REF!</definedName>
    <definedName name="_2547_D_7_15_1_4">#REF!</definedName>
    <definedName name="_2548_D_7_15_16_1">#REF!</definedName>
    <definedName name="_2549_D_7_15_16_2">#REF!</definedName>
    <definedName name="_254abgv20_2_1">#REF!</definedName>
    <definedName name="_254pak80_2_1">#REF!</definedName>
    <definedName name="_254pc80_1_1">#REF!</definedName>
    <definedName name="_255__cvd65_3">#REF!</definedName>
    <definedName name="_2550_D_7_15_16_3">#REF!</definedName>
    <definedName name="_2551_D_7_15_16_4">#REF!</definedName>
    <definedName name="_2552_D_7_15_7_1">#REF!</definedName>
    <definedName name="_2553_D_7_15_7_2">#REF!</definedName>
    <definedName name="_2554_D_7_15_7_3">#REF!</definedName>
    <definedName name="_2555_D_7_15_7_4">#REF!</definedName>
    <definedName name="_2556_D_7_16_1">#REF!</definedName>
    <definedName name="_2557_D_7_16_2">#REF!</definedName>
    <definedName name="_2558_D_7_16_3">#REF!</definedName>
    <definedName name="_2559_D_7_16_4">#REF!</definedName>
    <definedName name="_255abgv100_1_1">#REF!</definedName>
    <definedName name="_255paket_1_1">#REF!</definedName>
    <definedName name="_255pc80_2_1">#REF!</definedName>
    <definedName name="_256__cvd65_4">#REF!</definedName>
    <definedName name="_2560_ddn400_1">#REF!</definedName>
    <definedName name="_2561_ddn400_2">#REF!</definedName>
    <definedName name="_2562_ddn400_3">#REF!</definedName>
    <definedName name="_2563_ddn400_4">#REF!</definedName>
    <definedName name="_2564_ddn400_5">#REF!</definedName>
    <definedName name="_2565_ddn600_1">#REF!</definedName>
    <definedName name="_2566_ddn600_2">#REF!</definedName>
    <definedName name="_2567_ddn600_3">#REF!</definedName>
    <definedName name="_2568_ddn600_4">#REF!</definedName>
    <definedName name="_2569_ddn600_5">#REF!</definedName>
    <definedName name="_256PAKET_2_1">#REF!</definedName>
    <definedName name="_256pcf80_1_1">#REF!</definedName>
    <definedName name="_257__cvd65_5">#REF!</definedName>
    <definedName name="_2575_din1_1">#REF!</definedName>
    <definedName name="_2576_din1_2">#REF!</definedName>
    <definedName name="_2577_din1_3">#REF!</definedName>
    <definedName name="_2578_din1_4">#REF!</definedName>
    <definedName name="_2579_din1_5">#REF!</definedName>
    <definedName name="_257abgv32_1_1">#REF!</definedName>
    <definedName name="_257pakf100_1_1">#REF!</definedName>
    <definedName name="_257pcf80_2_1">#REF!</definedName>
    <definedName name="_258__daf1_1">#REF!</definedName>
    <definedName name="_2580_din2_1">#REF!</definedName>
    <definedName name="_2581_din2_2">#REF!</definedName>
    <definedName name="_2582_din2_3">#REF!</definedName>
    <definedName name="_2583_din2_4">#REF!</definedName>
    <definedName name="_2584_din2_5">#REF!</definedName>
    <definedName name="_258abgv100_2_1">#REF!</definedName>
    <definedName name="_258pakf100_2_1">#REF!</definedName>
    <definedName name="_258phf100_1_1">#REF!</definedName>
    <definedName name="_259__daf1_2">#REF!</definedName>
    <definedName name="_2593_E_1">#REF!</definedName>
    <definedName name="_2594_E_2">#REF!</definedName>
    <definedName name="_2595_E_3">#REF!</definedName>
    <definedName name="_2596_E_4">#REF!</definedName>
    <definedName name="_2597_E_5">#REF!</definedName>
    <definedName name="_2598_E_6">#REF!</definedName>
    <definedName name="_2599_E_7">#REF!</definedName>
    <definedName name="_259pakf150_1_1">#REF!</definedName>
    <definedName name="_259phf100_2_1">#REF!</definedName>
    <definedName name="_26___A1_5">#REF!</definedName>
    <definedName name="_26_W_1">#REF!</definedName>
    <definedName name="_260__daf1_3">#REF!</definedName>
    <definedName name="_2604_F_1">#REF!</definedName>
    <definedName name="_2605_F_10">#REF!</definedName>
    <definedName name="_2606_F_11">#REF!</definedName>
    <definedName name="_2607_F_2">#REF!</definedName>
    <definedName name="_2608_F_3">#REF!</definedName>
    <definedName name="_2609_F_4">#REF!</definedName>
    <definedName name="_260abgv32_2_1">#REF!</definedName>
    <definedName name="_260pakf150_2_1">#REF!</definedName>
    <definedName name="_260phf150_1_1">#REF!</definedName>
    <definedName name="_261__daf1_4">#REF!</definedName>
    <definedName name="_2610_F_5">#REF!</definedName>
    <definedName name="_2611_F_6">#REF!</definedName>
    <definedName name="_2612_F_7">#REF!</definedName>
    <definedName name="_2613_F_8">#REF!</definedName>
    <definedName name="_2614_F_9">#REF!</definedName>
    <definedName name="_2615_Fill_1">#REF!</definedName>
    <definedName name="_2616_Fill_2">#REF!</definedName>
    <definedName name="_2617_Fill_3">#REF!</definedName>
    <definedName name="_2618_Fill_4">#REF!</definedName>
    <definedName name="_2619_Fill_5">#REF!</definedName>
    <definedName name="_261abgv150_1_1">#REF!</definedName>
    <definedName name="_261pakf80_1_1">#REF!</definedName>
    <definedName name="_261phf150_2_1">#REF!</definedName>
    <definedName name="_262__daf1_5">#REF!</definedName>
    <definedName name="_2620_frc234_1">#REF!</definedName>
    <definedName name="_2621_G_1">#REF!</definedName>
    <definedName name="_2622_G_2">#REF!</definedName>
    <definedName name="_2623_G_3">#REF!</definedName>
    <definedName name="_2625_grc1_1">#REF!</definedName>
    <definedName name="_2626_grc1_2">#REF!</definedName>
    <definedName name="_2627_grc1_3">#REF!</definedName>
    <definedName name="_2628_grc1_4">#REF!</definedName>
    <definedName name="_2629_grc1_5">#REF!</definedName>
    <definedName name="_262pakf80_2_1">#REF!</definedName>
    <definedName name="_262Print_Area_MI_1_1">#REF!</definedName>
    <definedName name="_263__DAF10_1">#REF!</definedName>
    <definedName name="_2630_H_1">#REF!</definedName>
    <definedName name="_2631_H_2">#REF!</definedName>
    <definedName name="_2632_H_3">#REF!</definedName>
    <definedName name="_2633_I_1">#REF!</definedName>
    <definedName name="_2634_I_2">#REF!</definedName>
    <definedName name="_2635_I_3">#REF!</definedName>
    <definedName name="_263abgv40_1_1">#REF!</definedName>
    <definedName name="_263pc80_1_1">#REF!</definedName>
    <definedName name="_263pv100_1_1">#REF!</definedName>
    <definedName name="_264__DAF10_2">#REF!</definedName>
    <definedName name="_2642_J_1">#REF!</definedName>
    <definedName name="_2643_J_10">#REF!</definedName>
    <definedName name="_2644_J_11">#REF!</definedName>
    <definedName name="_2645_J_2">#REF!</definedName>
    <definedName name="_2646_J_3">#REF!</definedName>
    <definedName name="_2647_J_4">#REF!</definedName>
    <definedName name="_2648_J_5">#REF!</definedName>
    <definedName name="_2649_J_6">#REF!</definedName>
    <definedName name="_264abgv150_2_1">#REF!</definedName>
    <definedName name="_264pc80_2_1">#REF!</definedName>
    <definedName name="_264pv100_2_1">#REF!</definedName>
    <definedName name="_265__DAF10_3">#REF!</definedName>
    <definedName name="_2650_J_7">#REF!</definedName>
    <definedName name="_2651_J_8">#REF!</definedName>
    <definedName name="_2652_J_9">#REF!</definedName>
    <definedName name="_2653_jum1_1">#REF!</definedName>
    <definedName name="_2654_jum1_2">#REF!</definedName>
    <definedName name="_2655_jum1_3">#REF!</definedName>
    <definedName name="_2656_jum1_4">#REF!</definedName>
    <definedName name="_2657_jum1_5">#REF!</definedName>
    <definedName name="_2658_jum10_1">#REF!</definedName>
    <definedName name="_2659_jum10_2">#REF!</definedName>
    <definedName name="_265pcf80_1_1">#REF!</definedName>
    <definedName name="_265pv40_1_1">#REF!</definedName>
    <definedName name="_266__DAF10_4">#REF!</definedName>
    <definedName name="_2660_jum10_3">#REF!</definedName>
    <definedName name="_2661_jum10_4">#REF!</definedName>
    <definedName name="_2662_jum10_5">#REF!</definedName>
    <definedName name="_2663_jum2_1">#REF!</definedName>
    <definedName name="_2664_jum2_2">#REF!</definedName>
    <definedName name="_2665_jum2_3">#REF!</definedName>
    <definedName name="_2666_jum2_4">#REF!</definedName>
    <definedName name="_2667_jum2_5">#REF!</definedName>
    <definedName name="_2668_jum3_1">#REF!</definedName>
    <definedName name="_2669_jum3_2">#REF!</definedName>
    <definedName name="_266abgv40_2_1">#REF!</definedName>
    <definedName name="_266pcf80_2_1">#REF!</definedName>
    <definedName name="_266pv40_2_1">#REF!</definedName>
    <definedName name="_267__daf2_1">#REF!</definedName>
    <definedName name="_2670_jum3_3">#REF!</definedName>
    <definedName name="_2671_jum3_4">#REF!</definedName>
    <definedName name="_2672_jum3_5">#REF!</definedName>
    <definedName name="_2673_jum4_1">#REF!</definedName>
    <definedName name="_2674_jum4_2">#REF!</definedName>
    <definedName name="_2675_jum4_3">#REF!</definedName>
    <definedName name="_2676_jum4_4">#REF!</definedName>
    <definedName name="_2677_jum4_5">#REF!</definedName>
    <definedName name="_2678_jum5_1">#REF!</definedName>
    <definedName name="_2679_jum5_2">#REF!</definedName>
    <definedName name="_267abgv20_1_1">#REF!</definedName>
    <definedName name="_267phf100_1_1">#REF!</definedName>
    <definedName name="_267pv50_1_1">#REF!</definedName>
    <definedName name="_268__daf2_2">#REF!</definedName>
    <definedName name="_2680_jum5_3">#REF!</definedName>
    <definedName name="_2681_jum5_4">#REF!</definedName>
    <definedName name="_2682_jum5_5">#REF!</definedName>
    <definedName name="_2683_jum6_1">#REF!</definedName>
    <definedName name="_2684_jum6_2">#REF!</definedName>
    <definedName name="_2685_jum6_3">#REF!</definedName>
    <definedName name="_2686_jum6_4">#REF!</definedName>
    <definedName name="_2687_jum6_5">#REF!</definedName>
    <definedName name="_2688_jum7_1">#REF!</definedName>
    <definedName name="_2689_jum7_2">#REF!</definedName>
    <definedName name="_268phf100_2_1">#REF!</definedName>
    <definedName name="_268pv50_2_1">#REF!</definedName>
    <definedName name="_269__daf2_3">#REF!</definedName>
    <definedName name="_2690_jum7_3">#REF!</definedName>
    <definedName name="_2691_jum7_4">#REF!</definedName>
    <definedName name="_2692_jum7_5">#REF!</definedName>
    <definedName name="_2693_jum8_1">#REF!</definedName>
    <definedName name="_2694_jum8_2">#REF!</definedName>
    <definedName name="_2695_jum8_3">#REF!</definedName>
    <definedName name="_2696_jum8_4">#REF!</definedName>
    <definedName name="_2697_jum8_5">#REF!</definedName>
    <definedName name="_2698_jum9_1">#REF!</definedName>
    <definedName name="_2699_jum9_2">#REF!</definedName>
    <definedName name="_269abgv50_1_1">#REF!</definedName>
    <definedName name="_269phf150_1_1">#REF!</definedName>
    <definedName name="_269pv80_1_1">#REF!</definedName>
    <definedName name="_26A_1_1">#REF!</definedName>
    <definedName name="_27___A2_1">#REF!</definedName>
    <definedName name="_27_S_2_1">#REF!</definedName>
    <definedName name="_27_W_1_1">#REF!</definedName>
    <definedName name="_270__daf2_4">#REF!</definedName>
    <definedName name="_2700_jum9_3">#REF!</definedName>
    <definedName name="_2701_jum9_4">#REF!</definedName>
    <definedName name="_2702_jum9_5">#REF!</definedName>
    <definedName name="_2703_K_1">#REF!</definedName>
    <definedName name="_2704_K_10">#REF!</definedName>
    <definedName name="_2705_K_11">#REF!</definedName>
    <definedName name="_2706_K_2">#REF!</definedName>
    <definedName name="_2707_K_3">#REF!</definedName>
    <definedName name="_2708_K_4">#REF!</definedName>
    <definedName name="_2709_K_5">#REF!</definedName>
    <definedName name="_270abgv20_2_1">#REF!</definedName>
    <definedName name="_270phf150_2_1">#REF!</definedName>
    <definedName name="_270pv80_2_1">#REF!</definedName>
    <definedName name="_271__daf2_5">#REF!</definedName>
    <definedName name="_2710_K_6">#REF!</definedName>
    <definedName name="_2711_K_7">#REF!</definedName>
    <definedName name="_2712_K_8">#REF!</definedName>
    <definedName name="_2713_K_9">#REF!</definedName>
    <definedName name="_271Print_Area_MI_1_1">#REF!</definedName>
    <definedName name="_271pvf100_1_1">#REF!</definedName>
    <definedName name="_272__daf31_1">#REF!</definedName>
    <definedName name="_272abgv50_2_1">#REF!</definedName>
    <definedName name="_272pv100_1_1">#REF!</definedName>
    <definedName name="_272pvf100_2_1">#REF!</definedName>
    <definedName name="_273__daf31_2">#REF!</definedName>
    <definedName name="_2730_Key1_1">#REF!</definedName>
    <definedName name="_2731_Key2_1">#REF!</definedName>
    <definedName name="_2732_L_1">#REF!</definedName>
    <definedName name="_2733_L_2">#REF!</definedName>
    <definedName name="_2734_L_3">#REF!</definedName>
    <definedName name="_2735_lad800_1">#REF!</definedName>
    <definedName name="_273abgv32_1_1">#REF!</definedName>
    <definedName name="_273pv100_2_1">#REF!</definedName>
    <definedName name="_273pvf80_1_1">#REF!</definedName>
    <definedName name="_274__daf31_3">#REF!</definedName>
    <definedName name="_2744_M_1">#REF!</definedName>
    <definedName name="_2745_MAC12_1">#REF!</definedName>
    <definedName name="_2746_MAC12_2">#REF!</definedName>
    <definedName name="_2747_MAC12_3">#REF!</definedName>
    <definedName name="_2748_MAC12_4">#REF!</definedName>
    <definedName name="_2749_MAC12_5">#REF!</definedName>
    <definedName name="_274pv40_1_1">#REF!</definedName>
    <definedName name="_274pvf80_2_1">#REF!</definedName>
    <definedName name="_275__daf31_4">#REF!</definedName>
    <definedName name="_2750_MAC46_1">#REF!</definedName>
    <definedName name="_2751_MAC46_2">#REF!</definedName>
    <definedName name="_2752_MAC46_3">#REF!</definedName>
    <definedName name="_2753_MAC46_4">#REF!</definedName>
    <definedName name="_2754_MAC46_5">#REF!</definedName>
    <definedName name="_2755_mhr1_1">#REF!</definedName>
    <definedName name="_2756_mhr1_2">#REF!</definedName>
    <definedName name="_2757_mhr1_3">#REF!</definedName>
    <definedName name="_2758_mhr1_4">#REF!</definedName>
    <definedName name="_2759_mhr1_5">#REF!</definedName>
    <definedName name="_275abka15_1_1">#REF!</definedName>
    <definedName name="_275pv40_2_1">#REF!</definedName>
    <definedName name="_276__daf31_5">#REF!</definedName>
    <definedName name="_2760_mhr2_1">#REF!</definedName>
    <definedName name="_2761_mhr2_2">#REF!</definedName>
    <definedName name="_2762_mhr2_3">#REF!</definedName>
    <definedName name="_2763_mhr2_4">#REF!</definedName>
    <definedName name="_2764_mhr2_5">#REF!</definedName>
    <definedName name="_2765_mhr3_1">#REF!</definedName>
    <definedName name="_2766_mhr3_2">#REF!</definedName>
    <definedName name="_2767_mhr3_3">#REF!</definedName>
    <definedName name="_2768_mhr3_4">#REF!</definedName>
    <definedName name="_2769_mhr3_5">#REF!</definedName>
    <definedName name="_276abgv32_2_1">#REF!</definedName>
    <definedName name="_276pv50_1_1">#REF!</definedName>
    <definedName name="_277__daf32_1">#REF!</definedName>
    <definedName name="_2770_mhr4_1">#REF!</definedName>
    <definedName name="_2771_mhr4_2">#REF!</definedName>
    <definedName name="_2772_mhr4_3">#REF!</definedName>
    <definedName name="_2773_mhr4_4">#REF!</definedName>
    <definedName name="_2774_mhr4_5">#REF!</definedName>
    <definedName name="_277pv50_2_1">#REF!</definedName>
    <definedName name="_278__daf32_2">#REF!</definedName>
    <definedName name="_2787_MU1_1">#REF!</definedName>
    <definedName name="_2788_MU1_2">#REF!</definedName>
    <definedName name="_2789_MU1_3">#REF!</definedName>
    <definedName name="_278abka15_2_1">#REF!</definedName>
    <definedName name="_278pv80_1_1">#REF!</definedName>
    <definedName name="_278vnt100_1_1">#REF!</definedName>
    <definedName name="_279__daf32_3">#REF!</definedName>
    <definedName name="_2790_MU1_4">#REF!</definedName>
    <definedName name="_2791_MU1_5">#REF!</definedName>
    <definedName name="_2792_MU2_1">#REF!</definedName>
    <definedName name="_2793_MU2_2">#REF!</definedName>
    <definedName name="_2794_MU2_3">#REF!</definedName>
    <definedName name="_2795_MU2_4">#REF!</definedName>
    <definedName name="_2796_MU2_5">#REF!</definedName>
    <definedName name="_2797_MU3_1">#REF!</definedName>
    <definedName name="_2798_MU3_2">#REF!</definedName>
    <definedName name="_2799_MU3_3">#REF!</definedName>
    <definedName name="_279abgv40_1_1">#REF!</definedName>
    <definedName name="_279pv80_2_1">#REF!</definedName>
    <definedName name="_279vnt100_2_1">#REF!</definedName>
    <definedName name="_27A_1_1_1">#REF!</definedName>
    <definedName name="_28___A2_2">#REF!</definedName>
    <definedName name="_280__daf32_4">#REF!</definedName>
    <definedName name="_2800_MU3_4">#REF!</definedName>
    <definedName name="_2801_MU3_5">#REF!</definedName>
    <definedName name="_2802_MU4_1">#REF!</definedName>
    <definedName name="_2803_MU4_2">#REF!</definedName>
    <definedName name="_2804_MU4_3">#REF!</definedName>
    <definedName name="_2805_MU4_4">#REF!</definedName>
    <definedName name="_2806_MU4_5">#REF!</definedName>
    <definedName name="_2807_MU5_1">#REF!</definedName>
    <definedName name="_2808_MU5_2">#REF!</definedName>
    <definedName name="_2809_MU5_3">#REF!</definedName>
    <definedName name="_280pvf100_1_1">#REF!</definedName>
    <definedName name="_280vnt40_1_1">#REF!</definedName>
    <definedName name="_281__daf32_5">#REF!</definedName>
    <definedName name="_2810_MU5_4">#REF!</definedName>
    <definedName name="_2811_MU5_5">#REF!</definedName>
    <definedName name="_2816_N_1">#REF!</definedName>
    <definedName name="_2817_N_2">#REF!</definedName>
    <definedName name="_2818_N_3">#REF!</definedName>
    <definedName name="_2819_NCL100_1">#REF!</definedName>
    <definedName name="_281abpg_1_1">#REF!</definedName>
    <definedName name="_281pvf100_2_1">#REF!</definedName>
    <definedName name="_281vnt40_2_1">#REF!</definedName>
    <definedName name="_282__daf33_1">#REF!</definedName>
    <definedName name="_2820_NCL100_2">#REF!</definedName>
    <definedName name="_2821_NCL100_3">#REF!</definedName>
    <definedName name="_2822_NCL100_4">#REF!</definedName>
    <definedName name="_2823_NCL100_5">#REF!</definedName>
    <definedName name="_2824_NCL200_1">#REF!</definedName>
    <definedName name="_2825_NCL200_2">#REF!</definedName>
    <definedName name="_2826_NCL200_3">#REF!</definedName>
    <definedName name="_2827_NCL200_4">#REF!</definedName>
    <definedName name="_2828_NCL200_5">#REF!</definedName>
    <definedName name="_2829_NCL250_1">#REF!</definedName>
    <definedName name="_282abgv40_2_1">#REF!</definedName>
    <definedName name="_282pvf80_1_1">#REF!</definedName>
    <definedName name="_282vnt50_1_1">#REF!</definedName>
    <definedName name="_283__daf33_2">#REF!</definedName>
    <definedName name="_2830_NCL250_2">#REF!</definedName>
    <definedName name="_2831_NCL250_3">#REF!</definedName>
    <definedName name="_2832_NCL250_4">#REF!</definedName>
    <definedName name="_2833_NCL250_5">#REF!</definedName>
    <definedName name="_2835_ngl3_1">#REF!</definedName>
    <definedName name="_2836_ngl3_2">#REF!</definedName>
    <definedName name="_2837_ngl3_3">#REF!</definedName>
    <definedName name="_2838_ngl3_4">#REF!</definedName>
    <definedName name="_2839_ngl3_5">#REF!</definedName>
    <definedName name="_283pvf80_2_1">#REF!</definedName>
    <definedName name="_283vnt50_2_1">#REF!</definedName>
    <definedName name="_284__daf33_3">#REF!</definedName>
    <definedName name="_2840_ngl4_1">#REF!</definedName>
    <definedName name="_2841_ngl4_2">#REF!</definedName>
    <definedName name="_2842_ngl4_3">#REF!</definedName>
    <definedName name="_2843_ngl4_4">#REF!</definedName>
    <definedName name="_2844_ngl4_5">#REF!</definedName>
    <definedName name="_2845_nin190_1">#REF!</definedName>
    <definedName name="_2846_nin190_2">#REF!</definedName>
    <definedName name="_2847_nin190_3">#REF!</definedName>
    <definedName name="_2848_nin190_4">#REF!</definedName>
    <definedName name="_2849_nin190_5">#REF!</definedName>
    <definedName name="_284abpg_2_1">#REF!</definedName>
    <definedName name="_284vnt80_1_1">#REF!</definedName>
    <definedName name="_285__daf33_4">#REF!</definedName>
    <definedName name="_2850_nyy46_1">#REF!</definedName>
    <definedName name="_2851_O_1">#REF!</definedName>
    <definedName name="_2852_O_2">#REF!</definedName>
    <definedName name="_2853_O_3">#REF!</definedName>
    <definedName name="_2854_OBC6_1">#REF!</definedName>
    <definedName name="_2855_P_1">#REF!</definedName>
    <definedName name="_2856_P_2">#REF!</definedName>
    <definedName name="_2857_P_3">#REF!</definedName>
    <definedName name="_2858_pah150_1">#REF!</definedName>
    <definedName name="_2859_pah150_2">#REF!</definedName>
    <definedName name="_285abgv50_1_1">#REF!</definedName>
    <definedName name="_285vnt80_2_1">#REF!</definedName>
    <definedName name="_286__daf33_5">#REF!</definedName>
    <definedName name="_2860_pah150_3">#REF!</definedName>
    <definedName name="_2861_pah150_4">#REF!</definedName>
    <definedName name="_2862_pah150_5">#REF!</definedName>
    <definedName name="_2863_PF1_1">#REF!</definedName>
    <definedName name="_2864_PF1_2">#REF!</definedName>
    <definedName name="_2865_PF1_3">#REF!</definedName>
    <definedName name="_2866_PF1_4">#REF!</definedName>
    <definedName name="_2867_PF1_5">#REF!</definedName>
    <definedName name="_2868_PF2_1">#REF!</definedName>
    <definedName name="_2869_PF2_2">#REF!</definedName>
    <definedName name="_286vntf100_1_1">#REF!</definedName>
    <definedName name="_287__ddn400_1">#REF!</definedName>
    <definedName name="_2870_PF2_3">#REF!</definedName>
    <definedName name="_2871_PF2_4">#REF!</definedName>
    <definedName name="_2872_PF2_5">#REF!</definedName>
    <definedName name="_2873_ph100_1">#REF!</definedName>
    <definedName name="_2874_ph100_2">#REF!</definedName>
    <definedName name="_2875_ph100_3">#REF!</definedName>
    <definedName name="_2876_ph100_4">#REF!</definedName>
    <definedName name="_2877_ph100_5">#REF!</definedName>
    <definedName name="_2878_ph150_1">#REF!</definedName>
    <definedName name="_2879_ph150_2">#REF!</definedName>
    <definedName name="_287abs100_1_1">#REF!</definedName>
    <definedName name="_287vnt100_1_1">#REF!</definedName>
    <definedName name="_287vntf100_2_1">#REF!</definedName>
    <definedName name="_288__ddn400_2">#REF!</definedName>
    <definedName name="_2880_ph150_3">#REF!</definedName>
    <definedName name="_2881_ph150_4">#REF!</definedName>
    <definedName name="_2882_ph150_5">#REF!</definedName>
    <definedName name="_2883_phf100_1">#REF!</definedName>
    <definedName name="_2884_phf100_2">#REF!</definedName>
    <definedName name="_2885_phf100_3">#REF!</definedName>
    <definedName name="_2886_phf100_4">#REF!</definedName>
    <definedName name="_2887_phf100_5">#REF!</definedName>
    <definedName name="_2888_phf150_1">#REF!</definedName>
    <definedName name="_2889_phf150_2">#REF!</definedName>
    <definedName name="_288abgv50_2_1">#REF!</definedName>
    <definedName name="_288vnt100_2_1">#REF!</definedName>
    <definedName name="_288vntf80_1_1">#REF!</definedName>
    <definedName name="_289__ddn400_3">#REF!</definedName>
    <definedName name="_2890_phf150_3">#REF!</definedName>
    <definedName name="_2891_phf150_4">#REF!</definedName>
    <definedName name="_2892_phf150_5">#REF!</definedName>
    <definedName name="_2893_pv100_1">#REF!</definedName>
    <definedName name="_2894_pv100_2">#REF!</definedName>
    <definedName name="_2895_pv100_3">#REF!</definedName>
    <definedName name="_2896_pv100_4">#REF!</definedName>
    <definedName name="_2897_pv100_5">#REF!</definedName>
    <definedName name="_2898_pv50_1">#REF!</definedName>
    <definedName name="_2899_pv50_2">#REF!</definedName>
    <definedName name="_289vnt40_1_1">#REF!</definedName>
    <definedName name="_289vntf80_2_1">#REF!</definedName>
    <definedName name="_28A_1_1_2">#REF!</definedName>
    <definedName name="_29___A2_3">#REF!</definedName>
    <definedName name="_29_S_1">#REF!</definedName>
    <definedName name="_29_W_1">#REF!</definedName>
    <definedName name="_290__ddn400_4">#REF!</definedName>
    <definedName name="_2900_pv50_3">#REF!</definedName>
    <definedName name="_2901_pv50_4">#REF!</definedName>
    <definedName name="_2902_pv50_5">#REF!</definedName>
    <definedName name="_2903_pv80_1">#REF!</definedName>
    <definedName name="_2904_pv80_2">#REF!</definedName>
    <definedName name="_2905_pv80_3">#REF!</definedName>
    <definedName name="_2906_pv80_4">#REF!</definedName>
    <definedName name="_2907_pv80_5">#REF!</definedName>
    <definedName name="_2908_pvf100_1">#REF!</definedName>
    <definedName name="_2909_pvf100_2">#REF!</definedName>
    <definedName name="_290abs100_2_1">#REF!</definedName>
    <definedName name="_290vnt40_2_1">#REF!</definedName>
    <definedName name="_291__ddn400_5">#REF!</definedName>
    <definedName name="_2910_pvf100_3">#REF!</definedName>
    <definedName name="_2911_pvf100_4">#REF!</definedName>
    <definedName name="_2912_pvf100_5">#REF!</definedName>
    <definedName name="_2913_pvf80_1">#REF!</definedName>
    <definedName name="_2914_pvf80_2">#REF!</definedName>
    <definedName name="_2915_pvf80_3">#REF!</definedName>
    <definedName name="_2916_pvf80_4">#REF!</definedName>
    <definedName name="_2917_pvf80_5">#REF!</definedName>
    <definedName name="_2918_Q_1">#REF!</definedName>
    <definedName name="_2919_Q_10">#REF!</definedName>
    <definedName name="_291abka15_1_1">#REF!</definedName>
    <definedName name="_291vnt50_1_1">#REF!</definedName>
    <definedName name="_292__ddn600_1">#REF!</definedName>
    <definedName name="_2920_Q_11">#REF!</definedName>
    <definedName name="_2921_Q_2">#REF!</definedName>
    <definedName name="_2922_Q_3">#REF!</definedName>
    <definedName name="_2923_Q_4">#REF!</definedName>
    <definedName name="_2924_Q_5">#REF!</definedName>
    <definedName name="_2925_Q_6">#REF!</definedName>
    <definedName name="_2926_Q_7">#REF!</definedName>
    <definedName name="_2927_Q_8">#REF!</definedName>
    <definedName name="_2928_Q_9">#REF!</definedName>
    <definedName name="_2929_Q_1_1">#REF!</definedName>
    <definedName name="_292vnt50_2_1">#REF!</definedName>
    <definedName name="_293__ddn600_2">#REF!</definedName>
    <definedName name="_2930_Q_1_1_1">#REF!</definedName>
    <definedName name="_2931_Q_1_1_2">#REF!</definedName>
    <definedName name="_2932_Q_1_1_3">#REF!</definedName>
    <definedName name="_2933_Q_1_1_4">#REF!</definedName>
    <definedName name="_2934_Q_1_1_5">#REF!</definedName>
    <definedName name="_2935_Q_1_1_6">#REF!</definedName>
    <definedName name="_2936_Q_1_1_7">#REF!</definedName>
    <definedName name="_2937_Q_1_1_8">#REF!</definedName>
    <definedName name="_2938_Q_1_1_9">#REF!</definedName>
    <definedName name="_293abwl_1_1">#REF!</definedName>
    <definedName name="_293vnt80_1_1">#REF!</definedName>
    <definedName name="_294__ddn600_3">#REF!</definedName>
    <definedName name="_294abka15_2_1">#REF!</definedName>
    <definedName name="_294vnt80_2_1">#REF!</definedName>
    <definedName name="_295__ddn600_4">#REF!</definedName>
    <definedName name="_2951_Q_14_15_1">#REF!</definedName>
    <definedName name="_2952_Q_14_15_2">#REF!</definedName>
    <definedName name="_2953_Q_14_15_3">#REF!</definedName>
    <definedName name="_2954_Q_14_15_4">#REF!</definedName>
    <definedName name="_2955_Q_14_15_1_1">#REF!</definedName>
    <definedName name="_2956_Q_14_15_1_2">#REF!</definedName>
    <definedName name="_2957_Q_14_15_1_3">#REF!</definedName>
    <definedName name="_2958_Q_14_15_1_4">#REF!</definedName>
    <definedName name="_2959_Q_14_15_16_1">#REF!</definedName>
    <definedName name="_295vntf100_1_1">#REF!</definedName>
    <definedName name="_296__ddn600_5">#REF!</definedName>
    <definedName name="_2960_Q_14_15_16_2">#REF!</definedName>
    <definedName name="_2961_Q_14_15_16_3">#REF!</definedName>
    <definedName name="_2962_Q_14_15_16_4">#REF!</definedName>
    <definedName name="_2963_Q_14_15_7_1">#REF!</definedName>
    <definedName name="_2964_Q_14_15_7_2">#REF!</definedName>
    <definedName name="_2965_Q_14_15_7_3">#REF!</definedName>
    <definedName name="_2966_Q_14_15_7_4">#REF!</definedName>
    <definedName name="_2967_Q_14_16_1">#REF!</definedName>
    <definedName name="_2968_Q_14_16_2">#REF!</definedName>
    <definedName name="_2969_Q_14_16_3">#REF!</definedName>
    <definedName name="_296abwl_2_1">#REF!</definedName>
    <definedName name="_296vntf100_2_1">#REF!</definedName>
    <definedName name="_2970_Q_14_16_4">#REF!</definedName>
    <definedName name="_2971_Q_15_1">#REF!</definedName>
    <definedName name="_2972_Q_15_2">#REF!</definedName>
    <definedName name="_2973_Q_15_3">#REF!</definedName>
    <definedName name="_2974_Q_15_4">#REF!</definedName>
    <definedName name="_2975_Q_15_1_1">#REF!</definedName>
    <definedName name="_2976_Q_15_1_2">#REF!</definedName>
    <definedName name="_2977_Q_15_1_3">#REF!</definedName>
    <definedName name="_2978_Q_15_1_4">#REF!</definedName>
    <definedName name="_2979_Q_15_16_1">#REF!</definedName>
    <definedName name="_297abpg_1_1">#REF!</definedName>
    <definedName name="_297vntf80_1_1">#REF!</definedName>
    <definedName name="_2980_Q_15_16_2">#REF!</definedName>
    <definedName name="_2981_Q_15_16_3">#REF!</definedName>
    <definedName name="_2982_Q_15_16_4">#REF!</definedName>
    <definedName name="_2983_Q_15_7_1">#REF!</definedName>
    <definedName name="_2984_Q_15_7_2">#REF!</definedName>
    <definedName name="_2985_Q_15_7_3">#REF!</definedName>
    <definedName name="_2986_Q_15_7_4">#REF!</definedName>
    <definedName name="_2987_Q_16_1">#REF!</definedName>
    <definedName name="_2988_Q_16_2">#REF!</definedName>
    <definedName name="_2989_Q_16_3">#REF!</definedName>
    <definedName name="_298vntf80_2_1">#REF!</definedName>
    <definedName name="_2990_Q_16_4">#REF!</definedName>
    <definedName name="_2991_Q_16_1_1">#REF!</definedName>
    <definedName name="_2992_Q_16_1_2">#REF!</definedName>
    <definedName name="_2993_Q_16_1_3">#REF!</definedName>
    <definedName name="_2994_Q_16_1_4">#REF!</definedName>
    <definedName name="_2995_Q_2_1">#REF!</definedName>
    <definedName name="_2996_Q_2_2">#REF!</definedName>
    <definedName name="_2997_Q_2_3">#REF!</definedName>
    <definedName name="_2998_Q_2_4">#REF!</definedName>
    <definedName name="_2999_Q_2_1_1">#REF!</definedName>
    <definedName name="_299ahrd100_1_1">#REF!</definedName>
    <definedName name="_29A_2_1">#REF!</definedName>
    <definedName name="_2Excel_BuiltIn_Print_Area_4_1_1_1_1">"$#REF!.$A$16:$AJ$523"</definedName>
    <definedName name="_2Excel_BuiltIn_Print_Titles_14_1" localSheetId="8">#REF!</definedName>
    <definedName name="_2Excel_BuiltIn_Print_Titles_14_1" localSheetId="7">#REF!</definedName>
    <definedName name="_2Excel_BuiltIn_Print_Titles_14_1" localSheetId="4">#REF!</definedName>
    <definedName name="_2Excel_BuiltIn_Print_Titles_14_1" localSheetId="6">#REF!</definedName>
    <definedName name="_2Excel_BuiltIn_Print_Titles_14_1" localSheetId="9">#REF!</definedName>
    <definedName name="_2Excel_BuiltIn_Print_Titles_14_1" localSheetId="5">#REF!</definedName>
    <definedName name="_2Excel_BuiltIn_Print_Titles_14_1" localSheetId="14">#REF!</definedName>
    <definedName name="_2Excel_BuiltIn_Print_Titles_14_1" localSheetId="3">#REF!</definedName>
    <definedName name="_2Excel_BuiltIn_Print_Titles_14_1" localSheetId="11">#REF!</definedName>
    <definedName name="_2Excel_BuiltIn_Print_Titles_14_1" localSheetId="13">#REF!</definedName>
    <definedName name="_2Excel_BuiltIn_Print_Titles_14_1" localSheetId="10">#REF!</definedName>
    <definedName name="_2Excel_BuiltIn_Print_Titles_14_1" localSheetId="0">#REF!</definedName>
    <definedName name="_2Excel_BuiltIn_Print_Titles_14_1" localSheetId="2">#REF!</definedName>
    <definedName name="_2Excel_BuiltIn_Print_Titles_14_1">#REF!</definedName>
    <definedName name="_2Excel_BuiltIn_Print_Titles_3_1_1" localSheetId="8">#REF!</definedName>
    <definedName name="_2Excel_BuiltIn_Print_Titles_3_1_1" localSheetId="14">#REF!</definedName>
    <definedName name="_2Excel_BuiltIn_Print_Titles_3_1_1" localSheetId="11">#REF!</definedName>
    <definedName name="_2Excel_BuiltIn_Print_Titles_3_1_1" localSheetId="13">#REF!</definedName>
    <definedName name="_2Excel_BuiltIn_Print_Titles_3_1_1" localSheetId="10">#REF!</definedName>
    <definedName name="_2Excel_BuiltIn_Print_Titles_3_1_1" localSheetId="0">#REF!</definedName>
    <definedName name="_2Excel_BuiltIn_Print_Titles_3_1_1" localSheetId="2">#REF!</definedName>
    <definedName name="_2Excel_BuiltIn_Print_Titles_3_1_1">#REF!</definedName>
    <definedName name="_3">#N/A</definedName>
    <definedName name="_3_?" localSheetId="8">#REF!</definedName>
    <definedName name="_3_?" localSheetId="7">#REF!</definedName>
    <definedName name="_3_?" localSheetId="4">#REF!</definedName>
    <definedName name="_3_?" localSheetId="6">#REF!</definedName>
    <definedName name="_3_?" localSheetId="9">#REF!</definedName>
    <definedName name="_3_?" localSheetId="5">#REF!</definedName>
    <definedName name="_3_?" localSheetId="14">#REF!</definedName>
    <definedName name="_3_?" localSheetId="3">#REF!</definedName>
    <definedName name="_3_?" localSheetId="11">#REF!</definedName>
    <definedName name="_3_?" localSheetId="13">#REF!</definedName>
    <definedName name="_3_?" localSheetId="10">#REF!</definedName>
    <definedName name="_3_?" localSheetId="0">#REF!</definedName>
    <definedName name="_3_?" localSheetId="2">#REF!</definedName>
    <definedName name="_3_?">#REF!</definedName>
    <definedName name="_3_?_2" localSheetId="8">#REF!</definedName>
    <definedName name="_3_?_2" localSheetId="14">#REF!</definedName>
    <definedName name="_3_?_2" localSheetId="11">#REF!</definedName>
    <definedName name="_3_?_2" localSheetId="13">#REF!</definedName>
    <definedName name="_3_?_2" localSheetId="10">#REF!</definedName>
    <definedName name="_3_?_2" localSheetId="0">#REF!</definedName>
    <definedName name="_3_?_2" localSheetId="2">#REF!</definedName>
    <definedName name="_3_?_2">#REF!</definedName>
    <definedName name="_3_??" localSheetId="8">#REF!</definedName>
    <definedName name="_3_??" localSheetId="14">#REF!</definedName>
    <definedName name="_3_??" localSheetId="11">#REF!</definedName>
    <definedName name="_3_??" localSheetId="13">#REF!</definedName>
    <definedName name="_3_??" localSheetId="10">#REF!</definedName>
    <definedName name="_3_??" localSheetId="0">#REF!</definedName>
    <definedName name="_3_??" localSheetId="2">#REF!</definedName>
    <definedName name="_3_??">#REF!</definedName>
    <definedName name="_3_初期画面に戻">#REF!</definedName>
    <definedName name="_3_総括資_A_4縦">#REF!</definedName>
    <definedName name="_30___A2_4">#REF!</definedName>
    <definedName name="_30_S_1_1">#REF!</definedName>
    <definedName name="_3000_Q_2_1_2">#REF!</definedName>
    <definedName name="_3001_Q_2_1_3">#REF!</definedName>
    <definedName name="_3002_Q_2_1_4">#REF!</definedName>
    <definedName name="_3007_Q_22_1">#REF!</definedName>
    <definedName name="_3008_Q_22_2">#REF!</definedName>
    <definedName name="_3009_Q_22_3">#REF!</definedName>
    <definedName name="_300abpg_2_1">#REF!</definedName>
    <definedName name="_3010_Q_22_4">#REF!</definedName>
    <definedName name="_3019_Q_4_1">#REF!</definedName>
    <definedName name="_302__dia6_1">#REF!</definedName>
    <definedName name="_3020_Q_4_2">#REF!</definedName>
    <definedName name="_3021_Q_4_3">#REF!</definedName>
    <definedName name="_3022_Q_4_4">#REF!</definedName>
    <definedName name="_3023_Q_5_1">#REF!</definedName>
    <definedName name="_3024_Q_5_2">#REF!</definedName>
    <definedName name="_3025_Q_5_3">#REF!</definedName>
    <definedName name="_3026_Q_5_4">#REF!</definedName>
    <definedName name="_3027_Q_5_15_1">#REF!</definedName>
    <definedName name="_3028_Q_5_15_2">#REF!</definedName>
    <definedName name="_3029_Q_5_15_3">#REF!</definedName>
    <definedName name="_302ahrd100_2_1">#REF!</definedName>
    <definedName name="_303__dia6_2">#REF!</definedName>
    <definedName name="_3030_Q_5_15_4">#REF!</definedName>
    <definedName name="_3031_Q_5_15_1_1">#REF!</definedName>
    <definedName name="_3032_Q_5_15_1_2">#REF!</definedName>
    <definedName name="_3033_Q_5_15_1_3">#REF!</definedName>
    <definedName name="_3034_Q_5_15_1_4">#REF!</definedName>
    <definedName name="_3035_Q_5_15_16_1">#REF!</definedName>
    <definedName name="_3036_Q_5_15_16_2">#REF!</definedName>
    <definedName name="_3037_Q_5_15_16_3">#REF!</definedName>
    <definedName name="_3038_Q_5_15_16_4">#REF!</definedName>
    <definedName name="_3039_Q_5_15_7_1">#REF!</definedName>
    <definedName name="_303abs100_1_1">#REF!</definedName>
    <definedName name="_304__dia6_3">#REF!</definedName>
    <definedName name="_3040_Q_5_15_7_2">#REF!</definedName>
    <definedName name="_3041_Q_5_15_7_3">#REF!</definedName>
    <definedName name="_3042_Q_5_15_7_4">#REF!</definedName>
    <definedName name="_3043_Q_5_16_1">#REF!</definedName>
    <definedName name="_3044_Q_5_16_2">#REF!</definedName>
    <definedName name="_3045_Q_5_16_3">#REF!</definedName>
    <definedName name="_3046_Q_5_16_4">#REF!</definedName>
    <definedName name="_3047_Q_6_1">#REF!</definedName>
    <definedName name="_3048_Q_6_2">#REF!</definedName>
    <definedName name="_3049_Q_6_3">#REF!</definedName>
    <definedName name="_305__dia6_4">#REF!</definedName>
    <definedName name="_3050_Q_6_4">#REF!</definedName>
    <definedName name="_3051_Q_6_15_1">#REF!</definedName>
    <definedName name="_3052_Q_6_15_2">#REF!</definedName>
    <definedName name="_3053_Q_6_15_3">#REF!</definedName>
    <definedName name="_3054_Q_6_15_4">#REF!</definedName>
    <definedName name="_3055_Q_6_15_1_1">#REF!</definedName>
    <definedName name="_3056_Q_6_15_1_2">#REF!</definedName>
    <definedName name="_3057_Q_6_15_1_3">#REF!</definedName>
    <definedName name="_3058_Q_6_15_1_4">#REF!</definedName>
    <definedName name="_3059_Q_6_15_16_1">#REF!</definedName>
    <definedName name="_305ahrd150_1_1">#REF!</definedName>
    <definedName name="_306__dia6_5">#REF!</definedName>
    <definedName name="_3060_Q_6_15_16_2">#REF!</definedName>
    <definedName name="_3061_Q_6_15_16_3">#REF!</definedName>
    <definedName name="_3062_Q_6_15_16_4">#REF!</definedName>
    <definedName name="_3063_Q_6_15_7_1">#REF!</definedName>
    <definedName name="_3064_Q_6_15_7_2">#REF!</definedName>
    <definedName name="_3065_Q_6_15_7_3">#REF!</definedName>
    <definedName name="_3066_Q_6_15_7_4">#REF!</definedName>
    <definedName name="_3067_Q_6_16_1">#REF!</definedName>
    <definedName name="_3068_Q_6_16_2">#REF!</definedName>
    <definedName name="_3069_Q_6_16_3">#REF!</definedName>
    <definedName name="_306abs100_2_1">#REF!</definedName>
    <definedName name="_3070_Q_6_16_4">#REF!</definedName>
    <definedName name="_3071_Q_7_1">#REF!</definedName>
    <definedName name="_3072_Q_7_2">#REF!</definedName>
    <definedName name="_3073_Q_7_3">#REF!</definedName>
    <definedName name="_3074_Q_7_4">#REF!</definedName>
    <definedName name="_3075_Q_7_15_1">#REF!</definedName>
    <definedName name="_3076_Q_7_15_2">#REF!</definedName>
    <definedName name="_3077_Q_7_15_3">#REF!</definedName>
    <definedName name="_3078_Q_7_15_4">#REF!</definedName>
    <definedName name="_3079_Q_7_15_1_1">#REF!</definedName>
    <definedName name="_3080_Q_7_15_1_2">#REF!</definedName>
    <definedName name="_3081_Q_7_15_1_3">#REF!</definedName>
    <definedName name="_3082_Q_7_15_1_4">#REF!</definedName>
    <definedName name="_3083_Q_7_15_16_1">#REF!</definedName>
    <definedName name="_3084_Q_7_15_16_2">#REF!</definedName>
    <definedName name="_3085_Q_7_15_16_3">#REF!</definedName>
    <definedName name="_3086_Q_7_15_16_4">#REF!</definedName>
    <definedName name="_3087_Q_7_15_7_1">#REF!</definedName>
    <definedName name="_3088_Q_7_15_7_2">#REF!</definedName>
    <definedName name="_3089_Q_7_15_7_3">#REF!</definedName>
    <definedName name="_308ahrd150_2_1">#REF!</definedName>
    <definedName name="_3090_Q_7_15_7_4">#REF!</definedName>
    <definedName name="_3091_Q_7_16_1">#REF!</definedName>
    <definedName name="_3092_Q_7_16_2">#REF!</definedName>
    <definedName name="_3093_Q_7_16_3">#REF!</definedName>
    <definedName name="_3094_Q_7_16_4">#REF!</definedName>
    <definedName name="_3095_qty1_1">#REF!</definedName>
    <definedName name="_3096_qty1_2">#REF!</definedName>
    <definedName name="_3097_qty1_3">#REF!</definedName>
    <definedName name="_3098_qty1_4">#REF!</definedName>
    <definedName name="_3099_qty1_5">#REF!</definedName>
    <definedName name="_309abwl_1_1">#REF!</definedName>
    <definedName name="_30A_2_1_1">#REF!</definedName>
    <definedName name="_31___A2_5">#REF!</definedName>
    <definedName name="_3100_qty2_1">#REF!</definedName>
    <definedName name="_3101_qty2_2">#REF!</definedName>
    <definedName name="_3102_qty2_3">#REF!</definedName>
    <definedName name="_3103_qty2_4">#REF!</definedName>
    <definedName name="_3104_qty2_5">#REF!</definedName>
    <definedName name="_3105_qty3_1">#REF!</definedName>
    <definedName name="_3106_qty3_2">#REF!</definedName>
    <definedName name="_3107_qty3_3">#REF!</definedName>
    <definedName name="_3108_qty3_4">#REF!</definedName>
    <definedName name="_3109_qty3_5">#REF!</definedName>
    <definedName name="_311__din1_1">#REF!</definedName>
    <definedName name="_3110_qty4_1">#REF!</definedName>
    <definedName name="_3111_qty4_2">#REF!</definedName>
    <definedName name="_3112_qty4_3">#REF!</definedName>
    <definedName name="_3113_qty4_4">#REF!</definedName>
    <definedName name="_3114_qty4_5">#REF!</definedName>
    <definedName name="_3115_R_1">#REF!</definedName>
    <definedName name="_3116_R_2">#REF!</definedName>
    <definedName name="_3117_R_3">#REF!</definedName>
    <definedName name="_3118_rkl1000_1">#REF!</definedName>
    <definedName name="_3119_rkl1000_2">#REF!</definedName>
    <definedName name="_311ahuf100_1_1">#REF!</definedName>
    <definedName name="_312__din1_2">#REF!</definedName>
    <definedName name="_3120_rkl1000_3">#REF!</definedName>
    <definedName name="_3121_rkl1000_4">#REF!</definedName>
    <definedName name="_3122_rkl1000_5">#REF!</definedName>
    <definedName name="_3123_rkl200_1">#REF!</definedName>
    <definedName name="_3124_rkl200_2">#REF!</definedName>
    <definedName name="_3125_rkl200_3">#REF!</definedName>
    <definedName name="_3126_rkl200_4">#REF!</definedName>
    <definedName name="_3127_rkl200_5">#REF!</definedName>
    <definedName name="_3128_rkl300_1">#REF!</definedName>
    <definedName name="_3129_rkl300_2">#REF!</definedName>
    <definedName name="_312abwl_2_1">#REF!</definedName>
    <definedName name="_313__din1_3">#REF!</definedName>
    <definedName name="_3130_rkl300_3">#REF!</definedName>
    <definedName name="_3131_rkl300_4">#REF!</definedName>
    <definedName name="_3132_rkl300_5">#REF!</definedName>
    <definedName name="_3133_rkl400_1">#REF!</definedName>
    <definedName name="_3134_rkl400_2">#REF!</definedName>
    <definedName name="_3135_rkl400_3">#REF!</definedName>
    <definedName name="_3136_rkl400_4">#REF!</definedName>
    <definedName name="_3137_rkl400_5">#REF!</definedName>
    <definedName name="_3138_rkl500_1">#REF!</definedName>
    <definedName name="_3139_rkl500_2">#REF!</definedName>
    <definedName name="_314__din1_4">#REF!</definedName>
    <definedName name="_3140_rkl500_3">#REF!</definedName>
    <definedName name="_3141_rkl500_4">#REF!</definedName>
    <definedName name="_3142_rkl500_5">#REF!</definedName>
    <definedName name="_3143_rkl600_1">#REF!</definedName>
    <definedName name="_3144_rkl600_2">#REF!</definedName>
    <definedName name="_3145_rkl600_3">#REF!</definedName>
    <definedName name="_3146_rkl600_4">#REF!</definedName>
    <definedName name="_3147_rkl600_5">#REF!</definedName>
    <definedName name="_3148_rkl700_1">#REF!</definedName>
    <definedName name="_3149_rkl700_2">#REF!</definedName>
    <definedName name="_314ahuf100_2_1">#REF!</definedName>
    <definedName name="_315__din1_5">#REF!</definedName>
    <definedName name="_3150_rkl700_3">#REF!</definedName>
    <definedName name="_3151_rkl700_4">#REF!</definedName>
    <definedName name="_3152_rkl700_5">#REF!</definedName>
    <definedName name="_3153_rkl800_1">#REF!</definedName>
    <definedName name="_3154_rkl800_2">#REF!</definedName>
    <definedName name="_3155_rkl800_3">#REF!</definedName>
    <definedName name="_3156_rkl800_4">#REF!</definedName>
    <definedName name="_3157_rkl800_5">#REF!</definedName>
    <definedName name="_3158_S_1">#REF!</definedName>
    <definedName name="_3159_S_1_1">#REF!</definedName>
    <definedName name="_315ahrd100_1_1">#REF!</definedName>
    <definedName name="_316__din2_1">#REF!</definedName>
    <definedName name="_3160_S_1_2">#REF!</definedName>
    <definedName name="_3161_S_1_3">#REF!</definedName>
    <definedName name="_3162_S_1_4">#REF!</definedName>
    <definedName name="_3163_S_1_5">#REF!</definedName>
    <definedName name="_3164_S_1_1_1">#REF!</definedName>
    <definedName name="_3165_S_1_1_2">#REF!</definedName>
    <definedName name="_3166_S_1_1_3">#REF!</definedName>
    <definedName name="_3167_S_1_1_4">#REF!</definedName>
    <definedName name="_3168_S_1_1_5">#REF!</definedName>
    <definedName name="_317__din2_2">#REF!</definedName>
    <definedName name="_3173_S_1_2_1">#REF!</definedName>
    <definedName name="_3174_S_1_2_2">#REF!</definedName>
    <definedName name="_3175_S_1_2_3">#REF!</definedName>
    <definedName name="_3176_S_1_2_4">#REF!</definedName>
    <definedName name="_317ahuf150_1_1">#REF!</definedName>
    <definedName name="_318__din2_3">#REF!</definedName>
    <definedName name="_3182_S_14_1">#REF!</definedName>
    <definedName name="_3183_S_14_2">#REF!</definedName>
    <definedName name="_3184_S_14_3">#REF!</definedName>
    <definedName name="_3185_S_14_4">#REF!</definedName>
    <definedName name="_3186_S_14_15_1">#REF!</definedName>
    <definedName name="_3187_S_14_15_2">#REF!</definedName>
    <definedName name="_3188_S_14_15_3">#REF!</definedName>
    <definedName name="_3189_S_14_15_4">#REF!</definedName>
    <definedName name="_318ahrd100_2_1">#REF!</definedName>
    <definedName name="_319__din2_4">#REF!</definedName>
    <definedName name="_3190_S_14_15_1_1">#REF!</definedName>
    <definedName name="_3191_S_14_15_1_2">#REF!</definedName>
    <definedName name="_3192_S_14_15_1_3">#REF!</definedName>
    <definedName name="_3193_S_14_15_1_4">#REF!</definedName>
    <definedName name="_3194_S_14_15_16_1">#REF!</definedName>
    <definedName name="_3195_S_14_15_16_2">#REF!</definedName>
    <definedName name="_3196_S_14_15_16_3">#REF!</definedName>
    <definedName name="_3197_S_14_15_16_4">#REF!</definedName>
    <definedName name="_3198_S_14_15_7_1">#REF!</definedName>
    <definedName name="_3199_S_14_15_7_2">#REF!</definedName>
    <definedName name="_31abch100_1_1">#REF!</definedName>
    <definedName name="_32___A3_1">#REF!</definedName>
    <definedName name="_32_W_1_1">#REF!</definedName>
    <definedName name="_320__din2_5">#REF!</definedName>
    <definedName name="_3200_S_14_15_7_3">#REF!</definedName>
    <definedName name="_3201_S_14_15_7_4">#REF!</definedName>
    <definedName name="_3202_S_14_16_1">#REF!</definedName>
    <definedName name="_3203_S_14_16_2">#REF!</definedName>
    <definedName name="_3204_S_14_16_3">#REF!</definedName>
    <definedName name="_3205_S_14_16_4">#REF!</definedName>
    <definedName name="_3206_S_15_1">#REF!</definedName>
    <definedName name="_3207_S_15_2">#REF!</definedName>
    <definedName name="_3208_S_15_3">#REF!</definedName>
    <definedName name="_3209_S_15_4">#REF!</definedName>
    <definedName name="_320ahuf150_2_1">#REF!</definedName>
    <definedName name="_3210_S_15_1_1">#REF!</definedName>
    <definedName name="_3211_S_15_1_2">#REF!</definedName>
    <definedName name="_3212_S_15_1_3">#REF!</definedName>
    <definedName name="_3213_S_15_1_4">#REF!</definedName>
    <definedName name="_3214_S_15_16_1">#REF!</definedName>
    <definedName name="_3215_S_15_16_2">#REF!</definedName>
    <definedName name="_3216_S_15_16_3">#REF!</definedName>
    <definedName name="_3217_S_15_16_4">#REF!</definedName>
    <definedName name="_3218_S_15_7_1">#REF!</definedName>
    <definedName name="_3219_S_15_7_2">#REF!</definedName>
    <definedName name="_321ahrd150_1_1">#REF!</definedName>
    <definedName name="_3220_S_15_7_3">#REF!</definedName>
    <definedName name="_3221_S_15_7_4">#REF!</definedName>
    <definedName name="_3222_S_16_1">#REF!</definedName>
    <definedName name="_3223_S_16_2">#REF!</definedName>
    <definedName name="_3224_S_16_3">#REF!</definedName>
    <definedName name="_3225_S_16_4">#REF!</definedName>
    <definedName name="_3226_S_16_1_1">#REF!</definedName>
    <definedName name="_3227_S_16_1_2">#REF!</definedName>
    <definedName name="_3228_S_16_1_3">#REF!</definedName>
    <definedName name="_3229_S_16_1_4">#REF!</definedName>
    <definedName name="_3230_S_2_1">#REF!</definedName>
    <definedName name="_3231_S_2_2">#REF!</definedName>
    <definedName name="_3232_S_2_3">#REF!</definedName>
    <definedName name="_3233_S_2_4">#REF!</definedName>
    <definedName name="_3234_S_2_1_1">#REF!</definedName>
    <definedName name="_3235_S_2_1_2">#REF!</definedName>
    <definedName name="_3236_S_2_1_3">#REF!</definedName>
    <definedName name="_3237_S_2_1_4">#REF!</definedName>
    <definedName name="_3238_S_2_1_5">#REF!</definedName>
    <definedName name="_3239_S_2_1_6">#REF!</definedName>
    <definedName name="_323ahuf150ahuf150_1_1">#REF!</definedName>
    <definedName name="_3240_S_2_1_7">#REF!</definedName>
    <definedName name="_3241_S_2_1_8">#REF!</definedName>
    <definedName name="_3242_S_2_1_9">#REF!</definedName>
    <definedName name="_324ahrd150_2_1">#REF!</definedName>
    <definedName name="_3251_S_4_1">#REF!</definedName>
    <definedName name="_3252_S_4_2">#REF!</definedName>
    <definedName name="_3253_S_4_3">#REF!</definedName>
    <definedName name="_3254_S_4_4">#REF!</definedName>
    <definedName name="_3255_sc1_1">#REF!</definedName>
    <definedName name="_3256_sc1_2">#REF!</definedName>
    <definedName name="_3257_sc1_3">#REF!</definedName>
    <definedName name="_3258_sc1_4">#REF!</definedName>
    <definedName name="_3259_sc1_5">#REF!</definedName>
    <definedName name="_3260_SC2_1">#REF!</definedName>
    <definedName name="_3261_SC2_2">#REF!</definedName>
    <definedName name="_3262_SC2_3">#REF!</definedName>
    <definedName name="_3263_SC2_4">#REF!</definedName>
    <definedName name="_3264_SC2_5">#REF!</definedName>
    <definedName name="_3265_sc3_1">#REF!</definedName>
    <definedName name="_3266_sc3_2">#REF!</definedName>
    <definedName name="_3267_sc3_3">#REF!</definedName>
    <definedName name="_3268_sc3_4">#REF!</definedName>
    <definedName name="_3269_sc3_5">#REF!</definedName>
    <definedName name="_326ahuf150ahuf150_2_1">#REF!</definedName>
    <definedName name="_3270_SFL1_1">#REF!</definedName>
    <definedName name="_3271_SFL2_1">#REF!</definedName>
    <definedName name="_3272_SFL3_1">#REF!</definedName>
    <definedName name="_3273_SFM1_1">#REF!</definedName>
    <definedName name="_3274_SFM2_1">#REF!</definedName>
    <definedName name="_3275_SFM3_1">#REF!</definedName>
    <definedName name="_3276_SFM4_1">#REF!</definedName>
    <definedName name="_3277_SFM5_1">#REF!</definedName>
    <definedName name="_3278_SFM6_1">#REF!</definedName>
    <definedName name="_3279_SFM7_1">#REF!</definedName>
    <definedName name="_327ahuf100_1_1">#REF!</definedName>
    <definedName name="_3280_SFQ1_1">#REF!</definedName>
    <definedName name="_3281_SFQ2_1">#REF!</definedName>
    <definedName name="_3282_SFQ3_1">#REF!</definedName>
    <definedName name="_3283_SFQ4_1">#REF!</definedName>
    <definedName name="_3284_SN3_1">#REF!</definedName>
    <definedName name="_3285_SN3_2">#REF!</definedName>
    <definedName name="_3286_SN3_3">#REF!</definedName>
    <definedName name="_3287_SN3_4">#REF!</definedName>
    <definedName name="_3288_SN3_5">#REF!</definedName>
    <definedName name="_3289_Sort_1">#REF!</definedName>
    <definedName name="_3290_SUM1_1">#REF!</definedName>
    <definedName name="_3291_SUM2_1">#REF!</definedName>
    <definedName name="_3292_SUM3_1">#REF!</definedName>
    <definedName name="_3293_T_1">#REF!</definedName>
    <definedName name="_3294_T_2">#REF!</definedName>
    <definedName name="_3295_T_3">#REF!</definedName>
    <definedName name="_329akco150_1_1">#REF!</definedName>
    <definedName name="_32abch100_2_1">#REF!</definedName>
    <definedName name="_33___A3_2">#REF!</definedName>
    <definedName name="_33_S_1_2">#REF!</definedName>
    <definedName name="_330ahuf100_2_1">#REF!</definedName>
    <definedName name="_3322_TL1_1">#REF!</definedName>
    <definedName name="_3323_TL1_2">#REF!</definedName>
    <definedName name="_3324_TL1_3">#REF!</definedName>
    <definedName name="_3325_TL1_4">#REF!</definedName>
    <definedName name="_3326_TL1_5">#REF!</definedName>
    <definedName name="_3327_TL2_1">#REF!</definedName>
    <definedName name="_3328_TL2_2">#REF!</definedName>
    <definedName name="_3329_TL2_3">#REF!</definedName>
    <definedName name="_332akco150_2_1">#REF!</definedName>
    <definedName name="_3330_TL2_4">#REF!</definedName>
    <definedName name="_3331_TL2_5">#REF!</definedName>
    <definedName name="_3332_TL3_1">#REF!</definedName>
    <definedName name="_3333_TL3_2">#REF!</definedName>
    <definedName name="_3334_TL3_3">#REF!</definedName>
    <definedName name="_3335_TL3_4">#REF!</definedName>
    <definedName name="_3336_TL3_5">#REF!</definedName>
    <definedName name="_3337_TLA120_1">#REF!</definedName>
    <definedName name="_3338_TLA120_2">#REF!</definedName>
    <definedName name="_3339_TLA120_3">#REF!</definedName>
    <definedName name="_333ahuf150_1_1">#REF!</definedName>
    <definedName name="_3340_TLA120_4">#REF!</definedName>
    <definedName name="_3341_TLA120_5">#REF!</definedName>
    <definedName name="_3342_TLA35_1">#REF!</definedName>
    <definedName name="_3343_TLA35_2">#REF!</definedName>
    <definedName name="_3344_TLA35_3">#REF!</definedName>
    <definedName name="_3345_TLA35_4">#REF!</definedName>
    <definedName name="_3346_TLA35_5">#REF!</definedName>
    <definedName name="_3347_TLA50_1">#REF!</definedName>
    <definedName name="_3348_TLA50_2">#REF!</definedName>
    <definedName name="_3349_TLA50_3">#REF!</definedName>
    <definedName name="_3350_TLA50_4">#REF!</definedName>
    <definedName name="_3351_TLA50_5">#REF!</definedName>
    <definedName name="_3352_TLA70_1">#REF!</definedName>
    <definedName name="_3353_TLA70_2">#REF!</definedName>
    <definedName name="_3354_TLA70_3">#REF!</definedName>
    <definedName name="_3355_TLA70_4">#REF!</definedName>
    <definedName name="_3356_TLA70_5">#REF!</definedName>
    <definedName name="_3357_TLA95_1">#REF!</definedName>
    <definedName name="_3358_TLA95_2">#REF!</definedName>
    <definedName name="_3359_TLA95_3">#REF!</definedName>
    <definedName name="_335akco80_1_1">#REF!</definedName>
    <definedName name="_3360_TLA95_4">#REF!</definedName>
    <definedName name="_3361_TLA95_5">#REF!</definedName>
    <definedName name="_3362_tlc20_1">#REF!</definedName>
    <definedName name="_3363_tlc20_2">#REF!</definedName>
    <definedName name="_3364_tlc20_3">#REF!</definedName>
    <definedName name="_3365_tlc20_4">#REF!</definedName>
    <definedName name="_3366_tlc20_5">#REF!</definedName>
    <definedName name="_3367_TOP2_1">#REF!</definedName>
    <definedName name="_336ahuf150_2_1">#REF!</definedName>
    <definedName name="_337__fjd100_1">#REF!</definedName>
    <definedName name="_3378_U_1">#REF!</definedName>
    <definedName name="_3379_U_2">#REF!</definedName>
    <definedName name="_338__fjd100_2">#REF!</definedName>
    <definedName name="_3380_U_3">#REF!</definedName>
    <definedName name="_3381_V_1">#REF!</definedName>
    <definedName name="_3382_V_10">#REF!</definedName>
    <definedName name="_3383_V_11">#REF!</definedName>
    <definedName name="_3384_V_2">#REF!</definedName>
    <definedName name="_3385_V_3">#REF!</definedName>
    <definedName name="_3386_V_4">#REF!</definedName>
    <definedName name="_3387_V_5">#REF!</definedName>
    <definedName name="_3388_V_6">#REF!</definedName>
    <definedName name="_3389_V_7">#REF!</definedName>
    <definedName name="_338akco80_2_1">#REF!</definedName>
    <definedName name="_339__fjd100_3">#REF!</definedName>
    <definedName name="_3390_V_8">#REF!</definedName>
    <definedName name="_3391_V_9">#REF!</definedName>
    <definedName name="_3392_VL100_1">#REF!</definedName>
    <definedName name="_3393_VL100_2">#REF!</definedName>
    <definedName name="_3394_VL100_3">#REF!</definedName>
    <definedName name="_3395_VL100_4">#REF!</definedName>
    <definedName name="_3396_VL100_5">#REF!</definedName>
    <definedName name="_3397_VL200_1">#REF!</definedName>
    <definedName name="_3398_VL200_2">#REF!</definedName>
    <definedName name="_3399_VL200_3">#REF!</definedName>
    <definedName name="_339ahuf150ahuf150_1_1">#REF!</definedName>
    <definedName name="_33aber100_1_1">#REF!</definedName>
    <definedName name="_34___A3_3">#REF!</definedName>
    <definedName name="_340__fjd100_4">#REF!</definedName>
    <definedName name="_3400_VL200_4">#REF!</definedName>
    <definedName name="_3401_VL200_5">#REF!</definedName>
    <definedName name="_3402_VL250_1">#REF!</definedName>
    <definedName name="_3403_VL250_2">#REF!</definedName>
    <definedName name="_3404_VL250_3">#REF!</definedName>
    <definedName name="_3405_VL250_4">#REF!</definedName>
    <definedName name="_3406_VL250_5">#REF!</definedName>
    <definedName name="_3407_vnt100_1">#REF!</definedName>
    <definedName name="_3408_vnt100_2">#REF!</definedName>
    <definedName name="_3409_vnt100_3">#REF!</definedName>
    <definedName name="_341__fjd100_5">#REF!</definedName>
    <definedName name="_3410_vnt100_4">#REF!</definedName>
    <definedName name="_3411_vnt100_5">#REF!</definedName>
    <definedName name="_3412_vnt50_1">#REF!</definedName>
    <definedName name="_3413_vnt50_2">#REF!</definedName>
    <definedName name="_3414_vnt50_3">#REF!</definedName>
    <definedName name="_3415_vnt50_4">#REF!</definedName>
    <definedName name="_3416_vnt50_5">#REF!</definedName>
    <definedName name="_3417_vnt80_1">#REF!</definedName>
    <definedName name="_3418_vnt80_2">#REF!</definedName>
    <definedName name="_3419_vnt80_3">#REF!</definedName>
    <definedName name="_341akgv80_1_1">#REF!</definedName>
    <definedName name="_342__fjd150_1">#REF!</definedName>
    <definedName name="_3420_vnt80_4">#REF!</definedName>
    <definedName name="_3421_vnt80_5">#REF!</definedName>
    <definedName name="_3422_W_1">#REF!</definedName>
    <definedName name="_3423_W_10">#REF!</definedName>
    <definedName name="_3424_W_11">#REF!</definedName>
    <definedName name="_3425_W_2">#REF!</definedName>
    <definedName name="_3426_W_3">#REF!</definedName>
    <definedName name="_3427_W_4">#REF!</definedName>
    <definedName name="_3428_W_5">#REF!</definedName>
    <definedName name="_3429_W_6">#REF!</definedName>
    <definedName name="_342ahuf150ahuf150_2_1">#REF!</definedName>
    <definedName name="_343__fjd150_2">#REF!</definedName>
    <definedName name="_3430_W_7">#REF!</definedName>
    <definedName name="_3431_W_8">#REF!</definedName>
    <definedName name="_3432_W_9">#REF!</definedName>
    <definedName name="_3433_W_1_1">#REF!</definedName>
    <definedName name="_3434_W_1_2">#REF!</definedName>
    <definedName name="_3435_W_1_3">#REF!</definedName>
    <definedName name="_3436_W_1_4">#REF!</definedName>
    <definedName name="_3437_W_1_5">#REF!</definedName>
    <definedName name="_3438_W_1_6">#REF!</definedName>
    <definedName name="_3439_W_1_7">#REF!</definedName>
    <definedName name="_344__fjd150_3">#REF!</definedName>
    <definedName name="_3440_W_1_8">#REF!</definedName>
    <definedName name="_3441_W_1_9">#REF!</definedName>
    <definedName name="_3442_W_1_1_1">#REF!</definedName>
    <definedName name="_3443_W_1_1_2">#REF!</definedName>
    <definedName name="_3444_W_1_1_3">#REF!</definedName>
    <definedName name="_3445_W_1_1_4">#REF!</definedName>
    <definedName name="_3446_W_1_1_5">#REF!</definedName>
    <definedName name="_3447_W_1_1_6">#REF!</definedName>
    <definedName name="_3448_W_1_1_7">#REF!</definedName>
    <definedName name="_3449_W_1_1_8">#REF!</definedName>
    <definedName name="_344akgv80_2_1">#REF!</definedName>
    <definedName name="_345__fjd150_4">#REF!</definedName>
    <definedName name="_3450_W_1_1_9">#REF!</definedName>
    <definedName name="_3459_W_15_1">#REF!</definedName>
    <definedName name="_345akco150_1_1">#REF!</definedName>
    <definedName name="_346__fjd150_5">#REF!</definedName>
    <definedName name="_3460_W_15_2">#REF!</definedName>
    <definedName name="_3461_W_15_3">#REF!</definedName>
    <definedName name="_3462_W_15_4">#REF!</definedName>
    <definedName name="_3463_W_15_1_1">#REF!</definedName>
    <definedName name="_3464_W_15_1_2">#REF!</definedName>
    <definedName name="_3465_W_15_1_3">#REF!</definedName>
    <definedName name="_3466_W_15_1_4">#REF!</definedName>
    <definedName name="_3467_W_15_16_1">#REF!</definedName>
    <definedName name="_3468_W_15_16_2">#REF!</definedName>
    <definedName name="_3469_W_15_16_3">#REF!</definedName>
    <definedName name="_347__fjd50_1">#REF!</definedName>
    <definedName name="_3470_W_15_16_4">#REF!</definedName>
    <definedName name="_3471_W_15_7_1">#REF!</definedName>
    <definedName name="_3472_W_15_7_2">#REF!</definedName>
    <definedName name="_3473_W_15_7_3">#REF!</definedName>
    <definedName name="_3474_W_15_7_4">#REF!</definedName>
    <definedName name="_3475_W_16_1">#REF!</definedName>
    <definedName name="_3476_W_16_2">#REF!</definedName>
    <definedName name="_3477_W_16_3">#REF!</definedName>
    <definedName name="_3478_W_16_4">#REF!</definedName>
    <definedName name="_3479_W_16_1_1">#REF!</definedName>
    <definedName name="_347ako100_1_1">#REF!</definedName>
    <definedName name="_348__fjd50_2">#REF!</definedName>
    <definedName name="_3480_W_16_1_2">#REF!</definedName>
    <definedName name="_3481_W_16_1_3">#REF!</definedName>
    <definedName name="_3482_W_16_1_4">#REF!</definedName>
    <definedName name="_3483_W_2_1">#REF!</definedName>
    <definedName name="_3484_W_2_2">#REF!</definedName>
    <definedName name="_3485_W_2_3">#REF!</definedName>
    <definedName name="_3486_W_2_4">#REF!</definedName>
    <definedName name="_348akco150_2_1">#REF!</definedName>
    <definedName name="_349__fjd50_3">#REF!</definedName>
    <definedName name="_3495_W_4_1">#REF!</definedName>
    <definedName name="_3496_W_4_2">#REF!</definedName>
    <definedName name="_3497_W_4_3">#REF!</definedName>
    <definedName name="_3498_W_4_4">#REF!</definedName>
    <definedName name="_34aber100_2_1">#REF!</definedName>
    <definedName name="_35___A3_4">#REF!</definedName>
    <definedName name="_350__fjd50_4">#REF!</definedName>
    <definedName name="_350ako100_2_1">#REF!</definedName>
    <definedName name="_351__fjd50_5">#REF!</definedName>
    <definedName name="_351akco80_1_1">#REF!</definedName>
    <definedName name="_352__fjd65_1">#REF!</definedName>
    <definedName name="_353__fjd65_2">#REF!</definedName>
    <definedName name="_353ako150_1_1">#REF!</definedName>
    <definedName name="_354__fjd65_3">#REF!</definedName>
    <definedName name="_354akco80_2_1">#REF!</definedName>
    <definedName name="_355__fjd65_4">#REF!</definedName>
    <definedName name="_356__fjd65_5">#REF!</definedName>
    <definedName name="_356ako150_2_1">#REF!</definedName>
    <definedName name="_357__fmd150_1">#REF!</definedName>
    <definedName name="_357akgv80_1_1">#REF!</definedName>
    <definedName name="_358__fmd150_2">#REF!</definedName>
    <definedName name="_3581_x_1">#REF!</definedName>
    <definedName name="_3582_x_10">#REF!</definedName>
    <definedName name="_3583_x_11">#REF!</definedName>
    <definedName name="_3584_x_12">#REF!</definedName>
    <definedName name="_3585_x_13">#REF!</definedName>
    <definedName name="_3586_x_14">#REF!</definedName>
    <definedName name="_3587_x_2">#REF!</definedName>
    <definedName name="_3588_x_3">#REF!</definedName>
    <definedName name="_3589_x_4">#REF!</definedName>
    <definedName name="_359__fmd150_3">#REF!</definedName>
    <definedName name="_3590_x_5">#REF!</definedName>
    <definedName name="_3591_x_6">#REF!</definedName>
    <definedName name="_3592_x_7">#REF!</definedName>
    <definedName name="_3593_x_8">#REF!</definedName>
    <definedName name="_3594_x_9">#REF!</definedName>
    <definedName name="_3595_x2_1">#REF!</definedName>
    <definedName name="_3596_x2_2">#REF!</definedName>
    <definedName name="_3597_x2_3">#REF!</definedName>
    <definedName name="_3598_x2_4">#REF!</definedName>
    <definedName name="_3599_x2_5">#REF!</definedName>
    <definedName name="_359ako50_1_1">#REF!</definedName>
    <definedName name="_35A_1_1">#REF!</definedName>
    <definedName name="_35aber15_1_1">#REF!</definedName>
    <definedName name="_36___A3_5">#REF!</definedName>
    <definedName name="_360__fmd150_4">#REF!</definedName>
    <definedName name="_3600_Y_1">#REF!</definedName>
    <definedName name="_3601_Y_2">#REF!</definedName>
    <definedName name="_3602_Y_3">#REF!</definedName>
    <definedName name="_3603_Z_1">#REF!</definedName>
    <definedName name="_3604_Z_2">#REF!</definedName>
    <definedName name="_3605_Z_3">#REF!</definedName>
    <definedName name="_3606A_1">#REF!</definedName>
    <definedName name="_3607A_2">#REF!</definedName>
    <definedName name="_3608A_3">#REF!</definedName>
    <definedName name="_3609A_4">#REF!</definedName>
    <definedName name="_360akgv80_2_1">#REF!</definedName>
    <definedName name="_361__fmd150_5">#REF!</definedName>
    <definedName name="_3610A_5">#REF!</definedName>
    <definedName name="_3611A_6">#REF!</definedName>
    <definedName name="_3612A_7">#REF!</definedName>
    <definedName name="_3613A_8">#REF!</definedName>
    <definedName name="_3619A.cctv_1">#REF!</definedName>
    <definedName name="_3620A.DATA_1">#REF!</definedName>
    <definedName name="_3621A.LAMP_1">#REF!</definedName>
    <definedName name="_3622A.LAMPlogo_1">#REF!</definedName>
    <definedName name="_3623A.POWERAC_1">#REF!</definedName>
    <definedName name="_3624A.SECURITY_1">#REF!</definedName>
    <definedName name="_3625A.SK.1P_1">#REF!</definedName>
    <definedName name="_3626A.SK.KHS_1">#REF!</definedName>
    <definedName name="_3627A.TLP_1">#REF!</definedName>
    <definedName name="_3628A_04_2_1">#REF!</definedName>
    <definedName name="_3629A_04_3_1">#REF!</definedName>
    <definedName name="_362ako50_2_1">#REF!</definedName>
    <definedName name="_3630A_04_4_1">#REF!</definedName>
    <definedName name="_3631A_1_1_1">#REF!</definedName>
    <definedName name="_3632A_1_1_2">#REF!</definedName>
    <definedName name="_3633A_1_1_3">#REF!</definedName>
    <definedName name="_3634A_1_1_4">#REF!</definedName>
    <definedName name="_3635A_1_1_5">#REF!</definedName>
    <definedName name="_363ako100_1_1">#REF!</definedName>
    <definedName name="_3656A_14_15_1">#REF!</definedName>
    <definedName name="_3657A_14_15_2">#REF!</definedName>
    <definedName name="_3658A_14_15_3">#REF!</definedName>
    <definedName name="_3659A_14_15_4">#REF!</definedName>
    <definedName name="_365ako80_1_1">#REF!</definedName>
    <definedName name="_3660A_14_15_1_1">#REF!</definedName>
    <definedName name="_3661A_14_15_1_2">#REF!</definedName>
    <definedName name="_3662A_14_15_1_3">#REF!</definedName>
    <definedName name="_3663A_14_15_1_4">#REF!</definedName>
    <definedName name="_3664A_14_15_16_1">#REF!</definedName>
    <definedName name="_3665A_14_15_16_2">#REF!</definedName>
    <definedName name="_3666A_14_15_16_3">#REF!</definedName>
    <definedName name="_3667A_14_15_16_4">#REF!</definedName>
    <definedName name="_3668A_14_15_7_1">#REF!</definedName>
    <definedName name="_3669A_14_15_7_2">#REF!</definedName>
    <definedName name="_366ako100_2_1">#REF!</definedName>
    <definedName name="_367__grc1_1">#REF!</definedName>
    <definedName name="_3670A_14_15_7_3">#REF!</definedName>
    <definedName name="_3671A_14_15_7_4">#REF!</definedName>
    <definedName name="_3672A_14_16_1">#REF!</definedName>
    <definedName name="_3673A_14_16_2">#REF!</definedName>
    <definedName name="_3674A_14_16_3">#REF!</definedName>
    <definedName name="_3675A_14_16_4">#REF!</definedName>
    <definedName name="_3676A_15_1">#REF!</definedName>
    <definedName name="_3677A_15_2">#REF!</definedName>
    <definedName name="_3678A_15_3">#REF!</definedName>
    <definedName name="_3679A_15_4">#REF!</definedName>
    <definedName name="_368__grc1_2">#REF!</definedName>
    <definedName name="_3680A_15_1_1">#REF!</definedName>
    <definedName name="_3681A_15_1_2">#REF!</definedName>
    <definedName name="_3682A_15_1_3">#REF!</definedName>
    <definedName name="_3683A_15_1_4">#REF!</definedName>
    <definedName name="_3684A_15_16_1">#REF!</definedName>
    <definedName name="_3685A_15_16_2">#REF!</definedName>
    <definedName name="_3686A_15_16_3">#REF!</definedName>
    <definedName name="_3687A_15_16_4">#REF!</definedName>
    <definedName name="_3688A_15_7_1">#REF!</definedName>
    <definedName name="_3689A_15_7_2">#REF!</definedName>
    <definedName name="_368ako80_2_1">#REF!</definedName>
    <definedName name="_369__grc1_3">#REF!</definedName>
    <definedName name="_3690A_15_7_3">#REF!</definedName>
    <definedName name="_3691A_15_7_4">#REF!</definedName>
    <definedName name="_3692A_16_1">#REF!</definedName>
    <definedName name="_3693A_16_2">#REF!</definedName>
    <definedName name="_3694A_16_3">#REF!</definedName>
    <definedName name="_3695A_16_4">#REF!</definedName>
    <definedName name="_369ako150_1_1">#REF!</definedName>
    <definedName name="_36A_1_1_1">#REF!</definedName>
    <definedName name="_36aber15_2_1">#REF!</definedName>
    <definedName name="_37___A5_1">#REF!</definedName>
    <definedName name="_370__grc1_4">#REF!</definedName>
    <definedName name="_3700A_2_1_1">#REF!</definedName>
    <definedName name="_3701A_2_1_2">#REF!</definedName>
    <definedName name="_3702A_2_1_3">#REF!</definedName>
    <definedName name="_3703A_2_1_4">#REF!</definedName>
    <definedName name="_3704A_2_1_5">#REF!</definedName>
    <definedName name="_3705A_2_1_1_1">#REF!</definedName>
    <definedName name="_3706A_2_1_1_2">#REF!</definedName>
    <definedName name="_3707A_2_1_1_3">#REF!</definedName>
    <definedName name="_3708A_2_1_1_4">#REF!</definedName>
    <definedName name="_371__gti50_1">#REF!</definedName>
    <definedName name="_3713A_2_3_1">#REF!</definedName>
    <definedName name="_3714A_2_3_2">#REF!</definedName>
    <definedName name="_3715A_2_3_3">#REF!</definedName>
    <definedName name="_3716A_2_3_4">#REF!</definedName>
    <definedName name="_3717A_22_1">#REF!</definedName>
    <definedName name="_3718A_22_2">#REF!</definedName>
    <definedName name="_3719A_22_3">#REF!</definedName>
    <definedName name="_371akof100_1_1">#REF!</definedName>
    <definedName name="_372__gti50_2">#REF!</definedName>
    <definedName name="_3720A_22_4">#REF!</definedName>
    <definedName name="_3729A_3_1_1">#REF!</definedName>
    <definedName name="_372ako150_2_1">#REF!</definedName>
    <definedName name="_373__gti50_3">#REF!</definedName>
    <definedName name="_3730A_3_1_2">#REF!</definedName>
    <definedName name="_3731A_3_1_3">#REF!</definedName>
    <definedName name="_3732A_3_1_4">#REF!</definedName>
    <definedName name="_3733A_3_2_1">#REF!</definedName>
    <definedName name="_3734A_3_2_2">#REF!</definedName>
    <definedName name="_3735A_3_2_3">#REF!</definedName>
    <definedName name="_3736A_3_2_4">#REF!</definedName>
    <definedName name="_3737A_5_1">#REF!</definedName>
    <definedName name="_3738A_5_2">#REF!</definedName>
    <definedName name="_3739A_5_3">#REF!</definedName>
    <definedName name="_374__gti50_4">#REF!</definedName>
    <definedName name="_3740A_5_4">#REF!</definedName>
    <definedName name="_3741A_5_15_1">#REF!</definedName>
    <definedName name="_3742A_5_15_2">#REF!</definedName>
    <definedName name="_3743A_5_15_3">#REF!</definedName>
    <definedName name="_3744A_5_15_4">#REF!</definedName>
    <definedName name="_3745A_5_15_1_1">#REF!</definedName>
    <definedName name="_3746A_5_15_1_2">#REF!</definedName>
    <definedName name="_3747A_5_15_1_3">#REF!</definedName>
    <definedName name="_3748A_5_15_1_4">#REF!</definedName>
    <definedName name="_3749A_5_15_16_1">#REF!</definedName>
    <definedName name="_374akof100_2_1">#REF!</definedName>
    <definedName name="_375__gti50_5">#REF!</definedName>
    <definedName name="_3750A_5_15_16_2">#REF!</definedName>
    <definedName name="_3751A_5_15_16_3">#REF!</definedName>
    <definedName name="_3752A_5_15_16_4">#REF!</definedName>
    <definedName name="_3753A_5_15_7_1">#REF!</definedName>
    <definedName name="_3754A_5_15_7_2">#REF!</definedName>
    <definedName name="_3755A_5_15_7_3">#REF!</definedName>
    <definedName name="_3756A_5_15_7_4">#REF!</definedName>
    <definedName name="_3757A_5_16_1">#REF!</definedName>
    <definedName name="_3758A_5_16_2">#REF!</definedName>
    <definedName name="_3759A_5_16_3">#REF!</definedName>
    <definedName name="_375ako50_1_1">#REF!</definedName>
    <definedName name="_376__gti60_1">#REF!</definedName>
    <definedName name="_3760A_5_16_4">#REF!</definedName>
    <definedName name="_3761A_6_1">#REF!</definedName>
    <definedName name="_3762A_6_2">#REF!</definedName>
    <definedName name="_3763A_6_3">#REF!</definedName>
    <definedName name="_3764A_6_4">#REF!</definedName>
    <definedName name="_3765A_6_15_1">#REF!</definedName>
    <definedName name="_3766A_6_15_2">#REF!</definedName>
    <definedName name="_3767A_6_15_3">#REF!</definedName>
    <definedName name="_3768A_6_15_4">#REF!</definedName>
    <definedName name="_3769A_6_15_1_1">#REF!</definedName>
    <definedName name="_377__gti60_2">#REF!</definedName>
    <definedName name="_3770A_6_15_1_2">#REF!</definedName>
    <definedName name="_3771A_6_15_1_3">#REF!</definedName>
    <definedName name="_3772A_6_15_1_4">#REF!</definedName>
    <definedName name="_3773A_6_15_16_1">#REF!</definedName>
    <definedName name="_3774A_6_15_16_2">#REF!</definedName>
    <definedName name="_3775A_6_15_16_3">#REF!</definedName>
    <definedName name="_3776A_6_15_16_4">#REF!</definedName>
    <definedName name="_3777A_6_15_7_1">#REF!</definedName>
    <definedName name="_3778A_6_15_7_2">#REF!</definedName>
    <definedName name="_3779A_6_15_7_3">#REF!</definedName>
    <definedName name="_377akof150_1_1">#REF!</definedName>
    <definedName name="_378__gti60_3">#REF!</definedName>
    <definedName name="_3780A_6_15_7_4">#REF!</definedName>
    <definedName name="_3781A_6_16_1">#REF!</definedName>
    <definedName name="_3782A_6_16_2">#REF!</definedName>
    <definedName name="_3783A_6_16_3">#REF!</definedName>
    <definedName name="_3784A_6_16_4">#REF!</definedName>
    <definedName name="_3785A_7_1">#REF!</definedName>
    <definedName name="_3786A_7_2">#REF!</definedName>
    <definedName name="_3787A_7_3">#REF!</definedName>
    <definedName name="_3788A_7_4">#REF!</definedName>
    <definedName name="_3789A_7_15_1">#REF!</definedName>
    <definedName name="_378ako50_2_1">#REF!</definedName>
    <definedName name="_379__gti60_4">#REF!</definedName>
    <definedName name="_3790A_7_15_2">#REF!</definedName>
    <definedName name="_3791A_7_15_3">#REF!</definedName>
    <definedName name="_3792A_7_15_4">#REF!</definedName>
    <definedName name="_3793A_7_15_1_1">#REF!</definedName>
    <definedName name="_3794A_7_15_1_2">#REF!</definedName>
    <definedName name="_3795A_7_15_1_3">#REF!</definedName>
    <definedName name="_3796A_7_15_1_4">#REF!</definedName>
    <definedName name="_3797A_7_15_16_1">#REF!</definedName>
    <definedName name="_3798A_7_15_16_2">#REF!</definedName>
    <definedName name="_3799A_7_15_16_3">#REF!</definedName>
    <definedName name="_37A_1_1_2">#REF!</definedName>
    <definedName name="_37Aber150_1_1">#REF!</definedName>
    <definedName name="_38___A5_2">#REF!</definedName>
    <definedName name="_380__gti60_5">#REF!</definedName>
    <definedName name="_3800A_7_15_16_4">#REF!</definedName>
    <definedName name="_3801A_7_15_7_1">#REF!</definedName>
    <definedName name="_3802A_7_15_7_2">#REF!</definedName>
    <definedName name="_3803A_7_15_7_3">#REF!</definedName>
    <definedName name="_3804A_7_15_7_4">#REF!</definedName>
    <definedName name="_3805A_7_16_1">#REF!</definedName>
    <definedName name="_3806A_7_16_2">#REF!</definedName>
    <definedName name="_3807A_7_16_3">#REF!</definedName>
    <definedName name="_3808A_7_16_4">#REF!</definedName>
    <definedName name="_3809a10sw30besi_1">#REF!</definedName>
    <definedName name="_380akof150_2_1">#REF!</definedName>
    <definedName name="_381__gvd1_1">#REF!</definedName>
    <definedName name="_3810a10sw35besi_1">#REF!</definedName>
    <definedName name="_3811a10sw40besi_1">#REF!</definedName>
    <definedName name="_3812a11sw30besi_1">#REF!</definedName>
    <definedName name="_3813a11sw35besi_1">#REF!</definedName>
    <definedName name="_3814a11sw40besi_1">#REF!</definedName>
    <definedName name="_3815A120__1">#REF!</definedName>
    <definedName name="_3816a12sw30besi_1">#REF!</definedName>
    <definedName name="_3817a12sw35besi_1">#REF!</definedName>
    <definedName name="_3818a12sw40besi_1">#REF!</definedName>
    <definedName name="_3819a13sw30besi_1">#REF!</definedName>
    <definedName name="_381ako80_1_1">#REF!</definedName>
    <definedName name="_382__gvd1_2">#REF!</definedName>
    <definedName name="_3820a13sw35besi_1">#REF!</definedName>
    <definedName name="_3821a13sw40besi_1">#REF!</definedName>
    <definedName name="_3822a14sw30besi_1">#REF!</definedName>
    <definedName name="_3823a14sw35besi_1">#REF!</definedName>
    <definedName name="_3824a14sw40besi_1">#REF!</definedName>
    <definedName name="_3825a15sw30besi_1">#REF!</definedName>
    <definedName name="_3826a15sw35besi_1">#REF!</definedName>
    <definedName name="_3827a15sw40besi_1">#REF!</definedName>
    <definedName name="_3828a16sw30besi_1">#REF!</definedName>
    <definedName name="_3829a16sw35besi_1">#REF!</definedName>
    <definedName name="_383__gvd1_3">#REF!</definedName>
    <definedName name="_3830a16sw40besi_1">#REF!</definedName>
    <definedName name="_3831a17sw30besi_1">#REF!</definedName>
    <definedName name="_3832a17sw35besi_1">#REF!</definedName>
    <definedName name="_3833a17sw40besi_1">#REF!</definedName>
    <definedName name="_3834a18sw30besi_1">#REF!</definedName>
    <definedName name="_3835a18sw35besi_1">#REF!</definedName>
    <definedName name="_3836a18sw40besi_1">#REF!</definedName>
    <definedName name="_3837a19sw30besi_1">#REF!</definedName>
    <definedName name="_3838a19sw35besi_1">#REF!</definedName>
    <definedName name="_3839a19sw40besi_1">#REF!</definedName>
    <definedName name="_383akof4_1_1">#REF!</definedName>
    <definedName name="_384__gvd1_4">#REF!</definedName>
    <definedName name="_3840a20sw30besi_1">#REF!</definedName>
    <definedName name="_3841a20sw35besi_1">#REF!</definedName>
    <definedName name="_3842a20sw40besi_1">#REF!</definedName>
    <definedName name="_3843a21sw30besi_1">#REF!</definedName>
    <definedName name="_3844a21sw35besi_1">#REF!</definedName>
    <definedName name="_3845a21sw40besi_1">#REF!</definedName>
    <definedName name="_3846a22sw30besi_1">#REF!</definedName>
    <definedName name="_3847a22sw35besi_1">#REF!</definedName>
    <definedName name="_3848a22sw40besi_1">#REF!</definedName>
    <definedName name="_3849a23sw30besi_1">#REF!</definedName>
    <definedName name="_384ako80_2_1">#REF!</definedName>
    <definedName name="_385__gvd10_1">#REF!</definedName>
    <definedName name="_3850a23sw35besi_1">#REF!</definedName>
    <definedName name="_3851a23sw40besi_1">#REF!</definedName>
    <definedName name="_3852a24sw30besi_1">#REF!</definedName>
    <definedName name="_3853a24sw35besi_1">#REF!</definedName>
    <definedName name="_3854a24sw40besi_1">#REF!</definedName>
    <definedName name="_3855a25sw30besi_1">#REF!</definedName>
    <definedName name="_3856a25sw35besi_1">#REF!</definedName>
    <definedName name="_3857a25sw40besi_1">#REF!</definedName>
    <definedName name="_3858a26sw30besi_1">#REF!</definedName>
    <definedName name="_3859a26sw35besi_1">#REF!</definedName>
    <definedName name="_386__gvd10_2">#REF!</definedName>
    <definedName name="_3860a26sw40besi_1">#REF!</definedName>
    <definedName name="_3861a27sw30besi_1">#REF!</definedName>
    <definedName name="_3862a27sw35besi_1">#REF!</definedName>
    <definedName name="_3863a27sw40besi_1">#REF!</definedName>
    <definedName name="_3864a28sw30besi_1">#REF!</definedName>
    <definedName name="_3865a28sw35besi_1">#REF!</definedName>
    <definedName name="_3866a28sw40besi_1">#REF!</definedName>
    <definedName name="_3867a29sw30besi_1">#REF!</definedName>
    <definedName name="_3868a29sw35besi_1">#REF!</definedName>
    <definedName name="_3869a29sw40besi_1">#REF!</definedName>
    <definedName name="_386akof4_2_1">#REF!</definedName>
    <definedName name="_387__gvd10_3">#REF!</definedName>
    <definedName name="_3870a30sw30besi_1">#REF!</definedName>
    <definedName name="_3871a30sw35besi_1">#REF!</definedName>
    <definedName name="_3872a30sw40besi_1">#REF!</definedName>
    <definedName name="_3873a31sw30besi_1">#REF!</definedName>
    <definedName name="_3874a31sw35besi_1">#REF!</definedName>
    <definedName name="_3875a31sw40besi_1">#REF!</definedName>
    <definedName name="_3876a32sw30besi_1">#REF!</definedName>
    <definedName name="_3877a32sw35besi_1">#REF!</definedName>
    <definedName name="_3878a32sw40besi_1">#REF!</definedName>
    <definedName name="_3879A35__1">#REF!</definedName>
    <definedName name="_387akof100_1_1">#REF!</definedName>
    <definedName name="_388__gvd10_4">#REF!</definedName>
    <definedName name="_3880A50__1">#REF!</definedName>
    <definedName name="_3881a6cb1beton_1">#REF!</definedName>
    <definedName name="_3882a6cb3beton_1">#REF!</definedName>
    <definedName name="_3883a6lisbeton_1">#REF!</definedName>
    <definedName name="_3884a6pbbeton_1">#REF!</definedName>
    <definedName name="_3885a6platbeton_1">#REF!</definedName>
    <definedName name="_3886a6sw30besi_1">#REF!</definedName>
    <definedName name="_3887a6sw30beton_1">#REF!</definedName>
    <definedName name="_3888a6sw35besi_1">#REF!</definedName>
    <definedName name="_3889a6sw35beton_1">#REF!</definedName>
    <definedName name="_389__gvd100_1">#REF!</definedName>
    <definedName name="_3890a6sw40besi_1">#REF!</definedName>
    <definedName name="_3891a6sw40beton_1">#REF!</definedName>
    <definedName name="_3892a6sw45besia7sw45besia8sw45besi_1">#REF!</definedName>
    <definedName name="_3893a6sw45beton_1">#REF!</definedName>
    <definedName name="_3894A70__1">#REF!</definedName>
    <definedName name="_3895a7sw30besi_1">#REF!</definedName>
    <definedName name="_3896a7sw35besi_1">#REF!</definedName>
    <definedName name="_3897a7sw40besi_1">#REF!</definedName>
    <definedName name="_3898a8sw30besi_1">#REF!</definedName>
    <definedName name="_3899a8sw35besi_1">#REF!</definedName>
    <definedName name="_389akof6_1_1">#REF!</definedName>
    <definedName name="_38A_2_1">#REF!</definedName>
    <definedName name="_38Aber150_2_1">#REF!</definedName>
    <definedName name="_39___A5_3">#REF!</definedName>
    <definedName name="_39_S_2_1">#REF!</definedName>
    <definedName name="_390__gvd100_2">#REF!</definedName>
    <definedName name="_3900a8sw40besi_1">#REF!</definedName>
    <definedName name="_3901A95__1">#REF!</definedName>
    <definedName name="_3902a9sw30besi_1">#REF!</definedName>
    <definedName name="_3903a9sw35besi_1">#REF!</definedName>
    <definedName name="_3904a9sw40besi_1">#REF!</definedName>
    <definedName name="_390akof100_2_1">#REF!</definedName>
    <definedName name="_391__gvd100_3">#REF!</definedName>
    <definedName name="_3910aaa_1">#REF!</definedName>
    <definedName name="_3911aaa_2">#REF!</definedName>
    <definedName name="_3912aaa_3">#REF!</definedName>
    <definedName name="_3913aaa_4">#REF!</definedName>
    <definedName name="_3914aaa_5">#REF!</definedName>
    <definedName name="_3916Aanstm_1">#REF!</definedName>
    <definedName name="_3917Aanstm_2">#REF!</definedName>
    <definedName name="_3918Aanstm_3">#REF!</definedName>
    <definedName name="_3919Aanstm_4">#REF!</definedName>
    <definedName name="_392__gvd100_4">#REF!</definedName>
    <definedName name="_3924aax_3_1">#REF!</definedName>
    <definedName name="_3925aax_3_2">#REF!</definedName>
    <definedName name="_3926aax_3_3">#REF!</definedName>
    <definedName name="_3927aax_3_4">#REF!</definedName>
    <definedName name="_3928ab_3_1">#REF!</definedName>
    <definedName name="_3929ab_3_2">#REF!</definedName>
    <definedName name="_392akof6_2_1">#REF!</definedName>
    <definedName name="_393__gvd100_5">#REF!</definedName>
    <definedName name="_3930ab_3_3">#REF!</definedName>
    <definedName name="_3931ab_3_4">#REF!</definedName>
    <definedName name="_3936abch100_1_1">#REF!</definedName>
    <definedName name="_3937abch100_1_2">#REF!</definedName>
    <definedName name="_3938abch100_1_3">#REF!</definedName>
    <definedName name="_3939abch100_1_4">#REF!</definedName>
    <definedName name="_393akof150_1_1">#REF!</definedName>
    <definedName name="_394__gvd15_1">#REF!</definedName>
    <definedName name="_3940abch100_1_1_1">#REF!</definedName>
    <definedName name="_3941abch100_1_1_2">#REF!</definedName>
    <definedName name="_3942abch100_1_1_3">#REF!</definedName>
    <definedName name="_3943abch100_1_1_4">#REF!</definedName>
    <definedName name="_3944abch100_2_1">#REF!</definedName>
    <definedName name="_3945abch100_2_2">#REF!</definedName>
    <definedName name="_3946abch100_2_3">#REF!</definedName>
    <definedName name="_3947abch100_2_4">#REF!</definedName>
    <definedName name="_3948abch100_2_1_1">#REF!</definedName>
    <definedName name="_3949abch100_2_1_2">#REF!</definedName>
    <definedName name="_395__gvd15_2">#REF!</definedName>
    <definedName name="_3950abch100_2_1_3">#REF!</definedName>
    <definedName name="_3951abch100_2_1_4">#REF!</definedName>
    <definedName name="_3952abch100_3_1">#REF!</definedName>
    <definedName name="_3953abch100_3_2">#REF!</definedName>
    <definedName name="_3954abch100_3_3">#REF!</definedName>
    <definedName name="_3955abch100_3_4">#REF!</definedName>
    <definedName name="_395akof80_1_1">#REF!</definedName>
    <definedName name="_396__gvd15_3">#REF!</definedName>
    <definedName name="_3965aber100_1_1_1">#REF!</definedName>
    <definedName name="_3966aber100_1_1_2">#REF!</definedName>
    <definedName name="_3967aber100_1_1_3">#REF!</definedName>
    <definedName name="_3968aber100_1_1_4">#REF!</definedName>
    <definedName name="_396akof150_2_1">#REF!</definedName>
    <definedName name="_397__gvd15_4">#REF!</definedName>
    <definedName name="_3973aber100_2_1_1">#REF!</definedName>
    <definedName name="_3974aber100_2_1_2">#REF!</definedName>
    <definedName name="_3975aber100_2_1_3">#REF!</definedName>
    <definedName name="_3976aber100_2_1_4">#REF!</definedName>
    <definedName name="_398__gvd15_5">#REF!</definedName>
    <definedName name="_3981aber15_1_1">#REF!</definedName>
    <definedName name="_3982aber15_1_2">#REF!</definedName>
    <definedName name="_3983aber15_1_3">#REF!</definedName>
    <definedName name="_3984aber15_1_4">#REF!</definedName>
    <definedName name="_3985aber15_1_1_1">#REF!</definedName>
    <definedName name="_3986aber15_1_1_2">#REF!</definedName>
    <definedName name="_3987aber15_1_1_3">#REF!</definedName>
    <definedName name="_3988aber15_1_1_4">#REF!</definedName>
    <definedName name="_3989aber15_2_1">#REF!</definedName>
    <definedName name="_398akof80_2_1">#REF!</definedName>
    <definedName name="_399__gvd150_1">#REF!</definedName>
    <definedName name="_3990aber15_2_2">#REF!</definedName>
    <definedName name="_3991aber15_2_3">#REF!</definedName>
    <definedName name="_3992aber15_2_4">#REF!</definedName>
    <definedName name="_3993aber15_2_1_1">#REF!</definedName>
    <definedName name="_3994aber15_2_1_2">#REF!</definedName>
    <definedName name="_3995aber15_2_1_3">#REF!</definedName>
    <definedName name="_3996aber15_2_1_4">#REF!</definedName>
    <definedName name="_3997aber15_3_1">#REF!</definedName>
    <definedName name="_3998aber15_3_2">#REF!</definedName>
    <definedName name="_3999aber15_3_3">#REF!</definedName>
    <definedName name="_399akof4_1_1">#REF!</definedName>
    <definedName name="_39A_2_1_1">#REF!</definedName>
    <definedName name="_39aber2_1_1">#REF!</definedName>
    <definedName name="_39Excel_BuiltIn_Print_Titles_4_1_1" localSheetId="8">#REF!,#REF!</definedName>
    <definedName name="_39Excel_BuiltIn_Print_Titles_4_1_1" localSheetId="7">#REF!,#REF!</definedName>
    <definedName name="_39Excel_BuiltIn_Print_Titles_4_1_1" localSheetId="4">#REF!,#REF!</definedName>
    <definedName name="_39Excel_BuiltIn_Print_Titles_4_1_1" localSheetId="6">#REF!,#REF!</definedName>
    <definedName name="_39Excel_BuiltIn_Print_Titles_4_1_1" localSheetId="9">#REF!,#REF!</definedName>
    <definedName name="_39Excel_BuiltIn_Print_Titles_4_1_1" localSheetId="5">#REF!,#REF!</definedName>
    <definedName name="_39Excel_BuiltIn_Print_Titles_4_1_1" localSheetId="14">#REF!,#REF!</definedName>
    <definedName name="_39Excel_BuiltIn_Print_Titles_4_1_1" localSheetId="3">#REF!,#REF!</definedName>
    <definedName name="_39Excel_BuiltIn_Print_Titles_4_1_1" localSheetId="11">#REF!,#REF!</definedName>
    <definedName name="_39Excel_BuiltIn_Print_Titles_4_1_1" localSheetId="13">#REF!,#REF!</definedName>
    <definedName name="_39Excel_BuiltIn_Print_Titles_4_1_1" localSheetId="10">#REF!,#REF!</definedName>
    <definedName name="_39Excel_BuiltIn_Print_Titles_4_1_1" localSheetId="0">#REF!,#REF!</definedName>
    <definedName name="_39Excel_BuiltIn_Print_Titles_4_1_1" localSheetId="2">#REF!,#REF!</definedName>
    <definedName name="_39Excel_BuiltIn_Print_Titles_4_1_1">#REF!,#REF!</definedName>
    <definedName name="_3Excel_BuiltIn_Print_Titles_4_1_1_1_1">"$#REF!.$A$16:$IV$19"</definedName>
    <definedName name="_4">#N/A</definedName>
    <definedName name="_4_?_3" localSheetId="8">#REF!</definedName>
    <definedName name="_4_?_3" localSheetId="7">#REF!</definedName>
    <definedName name="_4_?_3" localSheetId="4">#REF!</definedName>
    <definedName name="_4_?_3" localSheetId="6">#REF!</definedName>
    <definedName name="_4_?_3" localSheetId="9">#REF!</definedName>
    <definedName name="_4_?_3" localSheetId="5">#REF!</definedName>
    <definedName name="_4_?_3" localSheetId="14">#REF!</definedName>
    <definedName name="_4_?_3" localSheetId="11">#REF!</definedName>
    <definedName name="_4_?_3" localSheetId="13">#REF!</definedName>
    <definedName name="_4_?_3" localSheetId="10">#REF!</definedName>
    <definedName name="_4_?_3" localSheetId="0">#REF!</definedName>
    <definedName name="_4_?_3" localSheetId="2">#REF!</definedName>
    <definedName name="_4_?_3">#REF!</definedName>
    <definedName name="_4_??" localSheetId="8">#REF!</definedName>
    <definedName name="_4_??" localSheetId="14">#REF!</definedName>
    <definedName name="_4_??" localSheetId="3">#REF!</definedName>
    <definedName name="_4_??" localSheetId="11">#REF!</definedName>
    <definedName name="_4_??" localSheetId="13">#REF!</definedName>
    <definedName name="_4_??" localSheetId="10">#REF!</definedName>
    <definedName name="_4_??" localSheetId="0">#REF!</definedName>
    <definedName name="_4_??" localSheetId="2">#REF!</definedName>
    <definedName name="_4_??">#REF!</definedName>
    <definedName name="_4_事業資_A_4縦" localSheetId="8">#REF!</definedName>
    <definedName name="_4_事業資_A_4縦" localSheetId="14">#REF!</definedName>
    <definedName name="_4_事業資_A_4縦" localSheetId="11">#REF!</definedName>
    <definedName name="_4_事業資_A_4縦" localSheetId="13">#REF!</definedName>
    <definedName name="_4_事業資_A_4縦" localSheetId="10">#REF!</definedName>
    <definedName name="_4_事業資_A_4縦" localSheetId="0">#REF!</definedName>
    <definedName name="_4_事業資_A_4縦" localSheetId="2">#REF!</definedName>
    <definedName name="_4_事業資_A_4縦">#REF!</definedName>
    <definedName name="_4_印刷">#REF!</definedName>
    <definedName name="_40___A5_4">#REF!</definedName>
    <definedName name="_400__gvd150_2">#REF!</definedName>
    <definedName name="_4000aber15_3_4">#REF!</definedName>
    <definedName name="_4005Aber150_1_1_1">#REF!</definedName>
    <definedName name="_4006Aber150_1_1_2">#REF!</definedName>
    <definedName name="_4007Aber150_1_1_3">#REF!</definedName>
    <definedName name="_4008Aber150_1_1_4">#REF!</definedName>
    <definedName name="_401__gvd150_3">#REF!</definedName>
    <definedName name="_4013Aber150_2_1_1">#REF!</definedName>
    <definedName name="_4014Aber150_2_1_2">#REF!</definedName>
    <definedName name="_4015Aber150_2_1_3">#REF!</definedName>
    <definedName name="_4016Aber150_2_1_4">#REF!</definedName>
    <definedName name="_401akofl80_1_1">#REF!</definedName>
    <definedName name="_402__gvd150_4">#REF!</definedName>
    <definedName name="_4025aber2_1_1_1">#REF!</definedName>
    <definedName name="_4026aber2_1_1_2">#REF!</definedName>
    <definedName name="_4027aber2_1_1_3">#REF!</definedName>
    <definedName name="_4028aber2_1_1_4">#REF!</definedName>
    <definedName name="_402akof4_2_1">#REF!</definedName>
    <definedName name="_403__gvd150_5">#REF!</definedName>
    <definedName name="_4033aber2_2_1_1">#REF!</definedName>
    <definedName name="_4034aber2_2_1_2">#REF!</definedName>
    <definedName name="_4035aber2_2_1_3">#REF!</definedName>
    <definedName name="_4036aber2_2_1_4">#REF!</definedName>
    <definedName name="_404__gvd2_1">#REF!</definedName>
    <definedName name="_4045aber20_1_1_1">#REF!</definedName>
    <definedName name="_4046aber20_1_1_2">#REF!</definedName>
    <definedName name="_4047aber20_1_1_3">#REF!</definedName>
    <definedName name="_4048aber20_1_1_4">#REF!</definedName>
    <definedName name="_404akofl80_2_1">#REF!</definedName>
    <definedName name="_405__gvd2_2">#REF!</definedName>
    <definedName name="_4053aber20_2_1_1">#REF!</definedName>
    <definedName name="_4054aber20_2_1_2">#REF!</definedName>
    <definedName name="_4055aber20_2_1_3">#REF!</definedName>
    <definedName name="_4056aber20_2_1_4">#REF!</definedName>
    <definedName name="_405akof6_1_1">#REF!</definedName>
    <definedName name="_406__gvd2_3">#REF!</definedName>
    <definedName name="_4061aber25_1_1">#REF!</definedName>
    <definedName name="_4062aber25_1_2">#REF!</definedName>
    <definedName name="_4063aber25_1_3">#REF!</definedName>
    <definedName name="_4064aber25_1_4">#REF!</definedName>
    <definedName name="_4065aber25_1_1_1">#REF!</definedName>
    <definedName name="_4066aber25_1_1_2">#REF!</definedName>
    <definedName name="_4067aber25_1_1_3">#REF!</definedName>
    <definedName name="_4068aber25_1_1_4">#REF!</definedName>
    <definedName name="_4069aber25_2_1">#REF!</definedName>
    <definedName name="_407__gvd2_4">#REF!</definedName>
    <definedName name="_4070aber25_2_2">#REF!</definedName>
    <definedName name="_4071aber25_2_3">#REF!</definedName>
    <definedName name="_4072aber25_2_4">#REF!</definedName>
    <definedName name="_4073aber25_2_1_1">#REF!</definedName>
    <definedName name="_4074aber25_2_1_2">#REF!</definedName>
    <definedName name="_4075aber25_2_1_3">#REF!</definedName>
    <definedName name="_4076aber25_2_1_4">#REF!</definedName>
    <definedName name="_4077aber25_3_1">#REF!</definedName>
    <definedName name="_4078aber25_3_2">#REF!</definedName>
    <definedName name="_4079aber25_3_3">#REF!</definedName>
    <definedName name="_407akogv80_1_1">#REF!</definedName>
    <definedName name="_4080aber25_3_4">#REF!</definedName>
    <definedName name="_4081aber32_1_1">#REF!</definedName>
    <definedName name="_4082aber32_1_2">#REF!</definedName>
    <definedName name="_4083aber32_1_3">#REF!</definedName>
    <definedName name="_4084aber32_1_4">#REF!</definedName>
    <definedName name="_4085aber32_1_1_1">#REF!</definedName>
    <definedName name="_4086aber32_1_1_2">#REF!</definedName>
    <definedName name="_4087aber32_1_1_3">#REF!</definedName>
    <definedName name="_4088aber32_1_1_4">#REF!</definedName>
    <definedName name="_4089aber32_2_1">#REF!</definedName>
    <definedName name="_408akof6_2_1">#REF!</definedName>
    <definedName name="_4090aber32_2_2">#REF!</definedName>
    <definedName name="_4091aber32_2_3">#REF!</definedName>
    <definedName name="_4092aber32_2_4">#REF!</definedName>
    <definedName name="_4093aber32_2_1_1">#REF!</definedName>
    <definedName name="_4094aber32_2_1_2">#REF!</definedName>
    <definedName name="_4095aber32_2_1_3">#REF!</definedName>
    <definedName name="_4096aber32_2_1_4">#REF!</definedName>
    <definedName name="_4097aber32_3_1">#REF!</definedName>
    <definedName name="_4098aber32_3_2">#REF!</definedName>
    <definedName name="_4099aber32_3_3">#REF!</definedName>
    <definedName name="_40abch100_1_1">#REF!</definedName>
    <definedName name="_40aber2_2_1">#REF!</definedName>
    <definedName name="_41___A5_5">#REF!</definedName>
    <definedName name="_4100aber32_3_4">#REF!</definedName>
    <definedName name="_4105aber4_1_1_1">#REF!</definedName>
    <definedName name="_4106aber4_1_1_2">#REF!</definedName>
    <definedName name="_4107aber4_1_1_3">#REF!</definedName>
    <definedName name="_4108aber4_1_1_4">#REF!</definedName>
    <definedName name="_410akogv80_2_1">#REF!</definedName>
    <definedName name="_4113aber4_2_1_1">#REF!</definedName>
    <definedName name="_4114aber4_2_1_2">#REF!</definedName>
    <definedName name="_4115aber4_2_1_3">#REF!</definedName>
    <definedName name="_4116aber4_2_1_4">#REF!</definedName>
    <definedName name="_411akof80_1_1">#REF!</definedName>
    <definedName name="_412__gvd25_1">#REF!</definedName>
    <definedName name="_4121aber40_1_1">#REF!</definedName>
    <definedName name="_4122aber40_1_2">#REF!</definedName>
    <definedName name="_4123aber40_1_3">#REF!</definedName>
    <definedName name="_4124aber40_1_4">#REF!</definedName>
    <definedName name="_4125aber40_1_1_1">#REF!</definedName>
    <definedName name="_4126aber40_1_1_2">#REF!</definedName>
    <definedName name="_4127aber40_1_1_3">#REF!</definedName>
    <definedName name="_4128aber40_1_1_4">#REF!</definedName>
    <definedName name="_4129aber40_2_1">#REF!</definedName>
    <definedName name="_413__gvd25_2">#REF!</definedName>
    <definedName name="_4130aber40_2_2">#REF!</definedName>
    <definedName name="_4131aber40_2_3">#REF!</definedName>
    <definedName name="_4132aber40_2_4">#REF!</definedName>
    <definedName name="_4133aber40_2_1_1">#REF!</definedName>
    <definedName name="_4134aber40_2_1_2">#REF!</definedName>
    <definedName name="_4135aber40_2_1_3">#REF!</definedName>
    <definedName name="_4136aber40_2_1_4">#REF!</definedName>
    <definedName name="_4137aber40_3_1">#REF!</definedName>
    <definedName name="_4138aber40_3_2">#REF!</definedName>
    <definedName name="_4139aber40_3_3">#REF!</definedName>
    <definedName name="_413aku100_1_1">#REF!</definedName>
    <definedName name="_414__gvd25_3">#REF!</definedName>
    <definedName name="_4140aber40_3_4">#REF!</definedName>
    <definedName name="_4145aber50_1_1_1">#REF!</definedName>
    <definedName name="_4146aber50_1_1_2">#REF!</definedName>
    <definedName name="_4147aber50_1_1_3">#REF!</definedName>
    <definedName name="_4148aber50_1_1_4">#REF!</definedName>
    <definedName name="_414akof80_2_1">#REF!</definedName>
    <definedName name="_415__gvd25_4">#REF!</definedName>
    <definedName name="_4153aber50_2_1_1">#REF!</definedName>
    <definedName name="_4154aber50_2_1_2">#REF!</definedName>
    <definedName name="_4155aber50_2_1_3">#REF!</definedName>
    <definedName name="_4156aber50_2_1_4">#REF!</definedName>
    <definedName name="_416__gvd25_5">#REF!</definedName>
    <definedName name="_4165Aber6_1_1_1">#REF!</definedName>
    <definedName name="_4166Aber6_1_1_2">#REF!</definedName>
    <definedName name="_4167Aber6_1_1_3">#REF!</definedName>
    <definedName name="_4168Aber6_1_1_4">#REF!</definedName>
    <definedName name="_416aku100_2_1">#REF!</definedName>
    <definedName name="_417__gvd3_1">#REF!</definedName>
    <definedName name="_4173Aber6_2_1_1">#REF!</definedName>
    <definedName name="_4174Aber6_2_1_2">#REF!</definedName>
    <definedName name="_4175Aber6_2_1_3">#REF!</definedName>
    <definedName name="_4176Aber6_2_1_4">#REF!</definedName>
    <definedName name="_417akofl80_1_1">#REF!</definedName>
    <definedName name="_418__gvd3_2">#REF!</definedName>
    <definedName name="_4185aber80_1_1_1">#REF!</definedName>
    <definedName name="_4186aber80_1_1_2">#REF!</definedName>
    <definedName name="_4187aber80_1_1_3">#REF!</definedName>
    <definedName name="_4188aber80_1_1_4">#REF!</definedName>
    <definedName name="_419__gvd3_3">#REF!</definedName>
    <definedName name="_4193aber80_2_1_1">#REF!</definedName>
    <definedName name="_4194aber80_2_1_2">#REF!</definedName>
    <definedName name="_4195aber80_2_1_3">#REF!</definedName>
    <definedName name="_4196aber80_2_1_4">#REF!</definedName>
    <definedName name="_419aku150_1_1">#REF!</definedName>
    <definedName name="_41abch100_2_1">#REF!</definedName>
    <definedName name="_41aber20_1_1">#REF!</definedName>
    <definedName name="_42_W_1">#REF!</definedName>
    <definedName name="_420__gvd3_4">#REF!</definedName>
    <definedName name="_4201aberf100_1_1">#REF!</definedName>
    <definedName name="_4202aberf100_1_2">#REF!</definedName>
    <definedName name="_4203aberf100_1_3">#REF!</definedName>
    <definedName name="_4204aberf100_1_4">#REF!</definedName>
    <definedName name="_4205aberf100_1_1_1">#REF!</definedName>
    <definedName name="_4206aberf100_1_1_2">#REF!</definedName>
    <definedName name="_4207aberf100_1_1_3">#REF!</definedName>
    <definedName name="_4208aberf100_1_1_4">#REF!</definedName>
    <definedName name="_4209aberf100_2_1">#REF!</definedName>
    <definedName name="_420akofl80_2_1">#REF!</definedName>
    <definedName name="_4210aberf100_2_2">#REF!</definedName>
    <definedName name="_4211aberf100_2_3">#REF!</definedName>
    <definedName name="_4212aberf100_2_4">#REF!</definedName>
    <definedName name="_4213aberf100_2_1_1">#REF!</definedName>
    <definedName name="_4214aberf100_2_1_2">#REF!</definedName>
    <definedName name="_4215aberf100_2_1_3">#REF!</definedName>
    <definedName name="_4216aberf100_2_1_4">#REF!</definedName>
    <definedName name="_4217aberf100_3_1">#REF!</definedName>
    <definedName name="_4218aberf100_3_2">#REF!</definedName>
    <definedName name="_4219aberf100_3_3">#REF!</definedName>
    <definedName name="_4220aberf100_3_4">#REF!</definedName>
    <definedName name="_4225aberf150_1_1_1">#REF!</definedName>
    <definedName name="_4226aberf150_1_1_2">#REF!</definedName>
    <definedName name="_4227aberf150_1_1_3">#REF!</definedName>
    <definedName name="_4228aberf150_1_1_4">#REF!</definedName>
    <definedName name="_422aku150_2_1">#REF!</definedName>
    <definedName name="_4233aberf150_2_1_1">#REF!</definedName>
    <definedName name="_4234aberf150_2_1_2">#REF!</definedName>
    <definedName name="_4235aberf150_2_1_3">#REF!</definedName>
    <definedName name="_4236aberf150_2_1_4">#REF!</definedName>
    <definedName name="_423akogv80_1_1">#REF!</definedName>
    <definedName name="_4241aberf4_1_1">#REF!</definedName>
    <definedName name="_4242aberf4_1_2">#REF!</definedName>
    <definedName name="_4243aberf4_1_3">#REF!</definedName>
    <definedName name="_4244aberf4_1_4">#REF!</definedName>
    <definedName name="_4245aberf4_1_1_1">#REF!</definedName>
    <definedName name="_4246aberf4_1_1_2">#REF!</definedName>
    <definedName name="_4247aberf4_1_1_3">#REF!</definedName>
    <definedName name="_4248aberf4_1_1_4">#REF!</definedName>
    <definedName name="_4249aberf4_2_1">#REF!</definedName>
    <definedName name="_424B_1_1">#REF!</definedName>
    <definedName name="_425__gvd4_1">#REF!</definedName>
    <definedName name="_4250aberf4_2_2">#REF!</definedName>
    <definedName name="_4251aberf4_2_3">#REF!</definedName>
    <definedName name="_4252aberf4_2_4">#REF!</definedName>
    <definedName name="_4253aberf4_2_1_1">#REF!</definedName>
    <definedName name="_4254aberf4_2_1_2">#REF!</definedName>
    <definedName name="_4255aberf4_2_1_3">#REF!</definedName>
    <definedName name="_4256aberf4_2_1_4">#REF!</definedName>
    <definedName name="_4257aberf4_3_1">#REF!</definedName>
    <definedName name="_4258aberf4_3_2">#REF!</definedName>
    <definedName name="_4259aberf4_3_3">#REF!</definedName>
    <definedName name="_426__gvd4_2">#REF!</definedName>
    <definedName name="_4260aberf4_3_4">#REF!</definedName>
    <definedName name="_4265aberf6_1_1_1">#REF!</definedName>
    <definedName name="_4266aberf6_1_1_2">#REF!</definedName>
    <definedName name="_4267aberf6_1_1_3">#REF!</definedName>
    <definedName name="_4268aberf6_1_1_4">#REF!</definedName>
    <definedName name="_426akogv80_2_1">#REF!</definedName>
    <definedName name="_427__gvd4_3">#REF!</definedName>
    <definedName name="_4273aberf6_2_1_1">#REF!</definedName>
    <definedName name="_4274aberf6_2_1_2">#REF!</definedName>
    <definedName name="_4275aberf6_2_1_3">#REF!</definedName>
    <definedName name="_4276aberf6_2_1_4">#REF!</definedName>
    <definedName name="_427bdia6_1_1">#REF!</definedName>
    <definedName name="_428__gvd4_4">#REF!</definedName>
    <definedName name="_4285aberf80_1_1_1">#REF!</definedName>
    <definedName name="_4286aberf80_1_1_2">#REF!</definedName>
    <definedName name="_4287aberf80_1_1_3">#REF!</definedName>
    <definedName name="_4288aberf80_1_1_4">#REF!</definedName>
    <definedName name="_4293aberf80_2_1_1">#REF!</definedName>
    <definedName name="_4294aberf80_2_1_2">#REF!</definedName>
    <definedName name="_4295aberf80_2_1_3">#REF!</definedName>
    <definedName name="_4296aberf80_2_1_4">#REF!</definedName>
    <definedName name="_429aku100_1_1">#REF!</definedName>
    <definedName name="_42aber100_1_1">#REF!</definedName>
    <definedName name="_42aber20_2_1">#REF!</definedName>
    <definedName name="_4305abfj100_1_1_1">#REF!</definedName>
    <definedName name="_4306abfj100_1_1_2">#REF!</definedName>
    <definedName name="_4307abfj100_1_1_3">#REF!</definedName>
    <definedName name="_4308abfj100_1_1_4">#REF!</definedName>
    <definedName name="_430bdia6_2_1">#REF!</definedName>
    <definedName name="_4313abfj100_2_1_1">#REF!</definedName>
    <definedName name="_4314abfj100_2_1_2">#REF!</definedName>
    <definedName name="_4315abfj100_2_1_3">#REF!</definedName>
    <definedName name="_4316abfj100_2_1_4">#REF!</definedName>
    <definedName name="_4321abfj150_1_1">#REF!</definedName>
    <definedName name="_4322abfj150_1_2">#REF!</definedName>
    <definedName name="_4323abfj150_1_3">#REF!</definedName>
    <definedName name="_4324abfj150_1_4">#REF!</definedName>
    <definedName name="_4325abfj150_1_1_1">#REF!</definedName>
    <definedName name="_4326abfj150_1_1_2">#REF!</definedName>
    <definedName name="_4327abfj150_1_1_3">#REF!</definedName>
    <definedName name="_4328abfj150_1_1_4">#REF!</definedName>
    <definedName name="_4329abfj150_2_1">#REF!</definedName>
    <definedName name="_432aku100_2_1">#REF!</definedName>
    <definedName name="_433__gvd5_1">#REF!</definedName>
    <definedName name="_4330abfj150_2_2">#REF!</definedName>
    <definedName name="_4331abfj150_2_3">#REF!</definedName>
    <definedName name="_4332abfj150_2_4">#REF!</definedName>
    <definedName name="_4333abfj150_2_1_1">#REF!</definedName>
    <definedName name="_4334abfj150_2_1_2">#REF!</definedName>
    <definedName name="_4335abfj150_2_1_3">#REF!</definedName>
    <definedName name="_4336abfj150_2_1_4">#REF!</definedName>
    <definedName name="_4337abfj150_3_1">#REF!</definedName>
    <definedName name="_4338abfj150_3_2">#REF!</definedName>
    <definedName name="_4339abfj150_3_3">#REF!</definedName>
    <definedName name="_433cas80_1_1">#REF!</definedName>
    <definedName name="_434__gvd5_2">#REF!</definedName>
    <definedName name="_4340abfj150_3_4">#REF!</definedName>
    <definedName name="_4345abfj40_1_1_1">#REF!</definedName>
    <definedName name="_4346abfj40_1_1_2">#REF!</definedName>
    <definedName name="_4347abfj40_1_1_3">#REF!</definedName>
    <definedName name="_4348abfj40_1_1_4">#REF!</definedName>
    <definedName name="_435__gvd5_3">#REF!</definedName>
    <definedName name="_4353abfj40_2_1_1">#REF!</definedName>
    <definedName name="_4354abfj40_2_1_2">#REF!</definedName>
    <definedName name="_4355abfj40_2_1_3">#REF!</definedName>
    <definedName name="_4356abfj40_2_1_4">#REF!</definedName>
    <definedName name="_435aku150_1_1">#REF!</definedName>
    <definedName name="_436__gvd5_4">#REF!</definedName>
    <definedName name="_4365abfj50_1_1_1">#REF!</definedName>
    <definedName name="_4366abfj50_1_1_2">#REF!</definedName>
    <definedName name="_4367abfj50_1_1_3">#REF!</definedName>
    <definedName name="_4368abfj50_1_1_4">#REF!</definedName>
    <definedName name="_436cas80_2_1">#REF!</definedName>
    <definedName name="_437__gvd50_1">#REF!</definedName>
    <definedName name="_4373abfj50_2_1_1">#REF!</definedName>
    <definedName name="_4374abfj50_2_1_2">#REF!</definedName>
    <definedName name="_4375abfj50_2_1_3">#REF!</definedName>
    <definedName name="_4376abfj50_2_1_4">#REF!</definedName>
    <definedName name="_438__gvd50_2">#REF!</definedName>
    <definedName name="_4385abfl40_1_1_1">#REF!</definedName>
    <definedName name="_4386abfl40_1_1_2">#REF!</definedName>
    <definedName name="_4387abfl40_1_1_3">#REF!</definedName>
    <definedName name="_4388abfl40_1_1_4">#REF!</definedName>
    <definedName name="_438aku150_2_1">#REF!</definedName>
    <definedName name="_439__gvd50_3">#REF!</definedName>
    <definedName name="_4393abfl40_2_1_1">#REF!</definedName>
    <definedName name="_4394abfl40_2_1_2">#REF!</definedName>
    <definedName name="_4395abfl40_2_1_3">#REF!</definedName>
    <definedName name="_4396abfl40_2_1_4">#REF!</definedName>
    <definedName name="_439B_1_1">#REF!</definedName>
    <definedName name="_439casf80_1_1">#REF!</definedName>
    <definedName name="_43aber100_2_1">#REF!</definedName>
    <definedName name="_43aber25_1_1">#REF!</definedName>
    <definedName name="_440__gvd50_4">#REF!</definedName>
    <definedName name="_4405abft100_1_1_1">#REF!</definedName>
    <definedName name="_4406abft100_1_1_2">#REF!</definedName>
    <definedName name="_4407abft100_1_1_3">#REF!</definedName>
    <definedName name="_4408abft100_1_1_4">#REF!</definedName>
    <definedName name="_441__gvd50_5">#REF!</definedName>
    <definedName name="_4413abft100_2_1_1">#REF!</definedName>
    <definedName name="_4414abft100_2_1_2">#REF!</definedName>
    <definedName name="_4415abft100_2_1_3">#REF!</definedName>
    <definedName name="_4416abft100_2_1_4">#REF!</definedName>
    <definedName name="_442__gvd6_1">#REF!</definedName>
    <definedName name="_4421abft150_1_1">#REF!</definedName>
    <definedName name="_4422abft150_1_2">#REF!</definedName>
    <definedName name="_4423abft150_1_3">#REF!</definedName>
    <definedName name="_4424abft150_1_4">#REF!</definedName>
    <definedName name="_4425abft150_1_1_1">#REF!</definedName>
    <definedName name="_4426abft150_1_1_2">#REF!</definedName>
    <definedName name="_4427abft150_1_1_3">#REF!</definedName>
    <definedName name="_4428abft150_1_1_4">#REF!</definedName>
    <definedName name="_4429abft150_2_1">#REF!</definedName>
    <definedName name="_442bdia6_1_1">#REF!</definedName>
    <definedName name="_442casf80_2_1">#REF!</definedName>
    <definedName name="_443__gvd6_2">#REF!</definedName>
    <definedName name="_4430abft150_2_2">#REF!</definedName>
    <definedName name="_4431abft150_2_3">#REF!</definedName>
    <definedName name="_4432abft150_2_4">#REF!</definedName>
    <definedName name="_4433abft150_2_1_1">#REF!</definedName>
    <definedName name="_4434abft150_2_1_2">#REF!</definedName>
    <definedName name="_4435abft150_2_1_3">#REF!</definedName>
    <definedName name="_4436abft150_2_1_4">#REF!</definedName>
    <definedName name="_4437abft150_3_1">#REF!</definedName>
    <definedName name="_4438abft150_3_2">#REF!</definedName>
    <definedName name="_4439abft150_3_3">#REF!</definedName>
    <definedName name="_444__gvd6_3">#REF!</definedName>
    <definedName name="_4440abft150_3_4">#REF!</definedName>
    <definedName name="_4445abft50_1_1_1">#REF!</definedName>
    <definedName name="_4446abft50_1_1_2">#REF!</definedName>
    <definedName name="_4447abft50_1_1_3">#REF!</definedName>
    <definedName name="_4448abft50_1_1_4">#REF!</definedName>
    <definedName name="_444D_1_1">#REF!</definedName>
    <definedName name="_445__gvd6_4">#REF!</definedName>
    <definedName name="_4453abft50_2_1_1">#REF!</definedName>
    <definedName name="_4454abft50_2_1_2">#REF!</definedName>
    <definedName name="_4455abft50_2_1_3">#REF!</definedName>
    <definedName name="_4456abft50_2_1_4">#REF!</definedName>
    <definedName name="_445bdia6_2_1">#REF!</definedName>
    <definedName name="_446__gvd65_1">#REF!</definedName>
    <definedName name="_4465abfv100_1_1_1">#REF!</definedName>
    <definedName name="_4466abfv100_1_1_2">#REF!</definedName>
    <definedName name="_4467abfv100_1_1_3">#REF!</definedName>
    <definedName name="_4468abfv100_1_1_4">#REF!</definedName>
    <definedName name="_447__gvd65_2">#REF!</definedName>
    <definedName name="_4473abfv100_2_1_1">#REF!</definedName>
    <definedName name="_4474abfv100_2_1_2">#REF!</definedName>
    <definedName name="_4475abfv100_2_1_3">#REF!</definedName>
    <definedName name="_4476abfv100_2_1_4">#REF!</definedName>
    <definedName name="_447detib2100_1_1">#REF!</definedName>
    <definedName name="_448__gvd65_3">#REF!</definedName>
    <definedName name="_4481abfv150_1_1">#REF!</definedName>
    <definedName name="_4482abfv150_1_2">#REF!</definedName>
    <definedName name="_4483abfv150_1_3">#REF!</definedName>
    <definedName name="_4484abfv150_1_4">#REF!</definedName>
    <definedName name="_4485abfv150_1_1_1">#REF!</definedName>
    <definedName name="_4486abfv150_1_1_2">#REF!</definedName>
    <definedName name="_4487abfv150_1_1_3">#REF!</definedName>
    <definedName name="_4488abfv150_1_1_4">#REF!</definedName>
    <definedName name="_4489abfv150_2_1">#REF!</definedName>
    <definedName name="_448cas80_1_1">#REF!</definedName>
    <definedName name="_449__gvd65_4">#REF!</definedName>
    <definedName name="_4490abfv150_2_2">#REF!</definedName>
    <definedName name="_4491abfv150_2_3">#REF!</definedName>
    <definedName name="_4492abfv150_2_4">#REF!</definedName>
    <definedName name="_4493abfv150_2_1_1">#REF!</definedName>
    <definedName name="_4494abfv150_2_1_2">#REF!</definedName>
    <definedName name="_4495abfv150_2_1_3">#REF!</definedName>
    <definedName name="_4496abfv150_2_1_4">#REF!</definedName>
    <definedName name="_4497abfv150_3_1">#REF!</definedName>
    <definedName name="_4498abfv150_3_2">#REF!</definedName>
    <definedName name="_4499abfv150_3_3">#REF!</definedName>
    <definedName name="_44aber15_1_1">#REF!</definedName>
    <definedName name="_44aber25_2_1">#REF!</definedName>
    <definedName name="_45_W_1_1">#REF!</definedName>
    <definedName name="_450__gvd65_5">#REF!</definedName>
    <definedName name="_4500abfv150_3_4">#REF!</definedName>
    <definedName name="_4505abfv50_1_1_1">#REF!</definedName>
    <definedName name="_4506abfv50_1_1_2">#REF!</definedName>
    <definedName name="_4507abfv50_1_1_3">#REF!</definedName>
    <definedName name="_4508abfv50_1_1_4">#REF!</definedName>
    <definedName name="_450detib2100_2_1">#REF!</definedName>
    <definedName name="_451__gvd8_1">#REF!</definedName>
    <definedName name="_4513abfv50_2_1_1">#REF!</definedName>
    <definedName name="_4514abfv50_2_1_2">#REF!</definedName>
    <definedName name="_4515abfv50_2_1_3">#REF!</definedName>
    <definedName name="_4516abfv50_2_1_4">#REF!</definedName>
    <definedName name="_451cas80_2_1">#REF!</definedName>
    <definedName name="_452__gvd8_2">#REF!</definedName>
    <definedName name="_4525abfv80_1_1_1">#REF!</definedName>
    <definedName name="_4526abfv80_1_1_2">#REF!</definedName>
    <definedName name="_4527abfv80_1_1_3">#REF!</definedName>
    <definedName name="_4528abfv80_1_1_4">#REF!</definedName>
    <definedName name="_453__gvd8_3">#REF!</definedName>
    <definedName name="_4533abfv80_2_1_1">#REF!</definedName>
    <definedName name="_4534abfv80_2_1_2">#REF!</definedName>
    <definedName name="_4535abfv80_2_1_3">#REF!</definedName>
    <definedName name="_4536abfv80_2_1_4">#REF!</definedName>
    <definedName name="_453detib2120_1_1">#REF!</definedName>
    <definedName name="_454__gvd8_4">#REF!</definedName>
    <definedName name="_4545abgv100_1_1_1">#REF!</definedName>
    <definedName name="_4546abgv100_1_1_2">#REF!</definedName>
    <definedName name="_4547abgv100_1_1_3">#REF!</definedName>
    <definedName name="_4548abgv100_1_1_4">#REF!</definedName>
    <definedName name="_454casf80_1_1">#REF!</definedName>
    <definedName name="_4553abgv100_2_1_1">#REF!</definedName>
    <definedName name="_4554abgv100_2_1_2">#REF!</definedName>
    <definedName name="_4555abgv100_2_1_3">#REF!</definedName>
    <definedName name="_4556abgv100_2_1_4">#REF!</definedName>
    <definedName name="_4561abgv150_1_1">#REF!</definedName>
    <definedName name="_4562abgv150_1_2">#REF!</definedName>
    <definedName name="_4563abgv150_1_3">#REF!</definedName>
    <definedName name="_4564abgv150_1_4">#REF!</definedName>
    <definedName name="_4565abgv150_1_1_1">#REF!</definedName>
    <definedName name="_4566abgv150_1_1_2">#REF!</definedName>
    <definedName name="_4567abgv150_1_1_3">#REF!</definedName>
    <definedName name="_4568abgv150_1_1_4">#REF!</definedName>
    <definedName name="_4569abgv150_2_1">#REF!</definedName>
    <definedName name="_456detib2120_2_1">#REF!</definedName>
    <definedName name="_4570abgv150_2_2">#REF!</definedName>
    <definedName name="_4571abgv150_2_3">#REF!</definedName>
    <definedName name="_4572abgv150_2_4">#REF!</definedName>
    <definedName name="_4573abgv150_2_1_1">#REF!</definedName>
    <definedName name="_4574abgv150_2_1_2">#REF!</definedName>
    <definedName name="_4575abgv150_2_1_3">#REF!</definedName>
    <definedName name="_4576abgv150_2_1_4">#REF!</definedName>
    <definedName name="_4577abgv150_3_1">#REF!</definedName>
    <definedName name="_4578abgv150_3_2">#REF!</definedName>
    <definedName name="_4579abgv150_3_3">#REF!</definedName>
    <definedName name="_457casf80_2_1">#REF!</definedName>
    <definedName name="_4580abgv150_3_4">#REF!</definedName>
    <definedName name="_4585abgv20_1_1_1">#REF!</definedName>
    <definedName name="_4586abgv20_1_1_2">#REF!</definedName>
    <definedName name="_4587abgv20_1_1_3">#REF!</definedName>
    <definedName name="_4588abgv20_1_1_4">#REF!</definedName>
    <definedName name="_458D_1_1">#REF!</definedName>
    <definedName name="_459__hdw1_1">#REF!</definedName>
    <definedName name="_4593abgv20_2_1_1">#REF!</definedName>
    <definedName name="_4594abgv20_2_1_2">#REF!</definedName>
    <definedName name="_4595abgv20_2_1_3">#REF!</definedName>
    <definedName name="_4596abgv20_2_1_4">#REF!</definedName>
    <definedName name="_459detib250_1_1">#REF!</definedName>
    <definedName name="_45aber15_2_1">#REF!</definedName>
    <definedName name="_45aber32_1_1">#REF!</definedName>
    <definedName name="_460__hdw1_2">#REF!</definedName>
    <definedName name="_4605abgv32_1_1_1">#REF!</definedName>
    <definedName name="_4606abgv32_1_1_2">#REF!</definedName>
    <definedName name="_4607abgv32_1_1_3">#REF!</definedName>
    <definedName name="_4608abgv32_1_1_4">#REF!</definedName>
    <definedName name="_461__hdw1_3">#REF!</definedName>
    <definedName name="_4613abgv32_2_1_1">#REF!</definedName>
    <definedName name="_4614abgv32_2_1_2">#REF!</definedName>
    <definedName name="_4615abgv32_2_1_3">#REF!</definedName>
    <definedName name="_4616abgv32_2_1_4">#REF!</definedName>
    <definedName name="_461detib2100_1_1">#REF!</definedName>
    <definedName name="_462__hdw1_4">#REF!</definedName>
    <definedName name="_4621abgv40_1_1">#REF!</definedName>
    <definedName name="_4622abgv40_1_2">#REF!</definedName>
    <definedName name="_4623abgv40_1_3">#REF!</definedName>
    <definedName name="_4624abgv40_1_4">#REF!</definedName>
    <definedName name="_4625abgv40_1_1_1">#REF!</definedName>
    <definedName name="_4626abgv40_1_1_2">#REF!</definedName>
    <definedName name="_4627abgv40_1_1_3">#REF!</definedName>
    <definedName name="_4628abgv40_1_1_4">#REF!</definedName>
    <definedName name="_4629abgv40_2_1">#REF!</definedName>
    <definedName name="_462detib250_2_1">#REF!</definedName>
    <definedName name="_463__hdw1_5">#REF!</definedName>
    <definedName name="_4630abgv40_2_2">#REF!</definedName>
    <definedName name="_4631abgv40_2_3">#REF!</definedName>
    <definedName name="_4632abgv40_2_4">#REF!</definedName>
    <definedName name="_4633abgv40_2_1_1">#REF!</definedName>
    <definedName name="_4634abgv40_2_1_2">#REF!</definedName>
    <definedName name="_4635abgv40_2_1_3">#REF!</definedName>
    <definedName name="_4636abgv40_2_1_4">#REF!</definedName>
    <definedName name="_4637abgv40_3_1">#REF!</definedName>
    <definedName name="_4638abgv40_3_2">#REF!</definedName>
    <definedName name="_4639abgv40_3_3">#REF!</definedName>
    <definedName name="_4640abgv40_3_4">#REF!</definedName>
    <definedName name="_4645abgv50_1_1_1">#REF!</definedName>
    <definedName name="_4646abgv50_1_1_2">#REF!</definedName>
    <definedName name="_4647abgv50_1_1_3">#REF!</definedName>
    <definedName name="_4648abgv50_1_1_4">#REF!</definedName>
    <definedName name="_464detib2100_2_1">#REF!</definedName>
    <definedName name="_4653abgv50_2_1_1">#REF!</definedName>
    <definedName name="_4654abgv50_2_1_2">#REF!</definedName>
    <definedName name="_4655abgv50_2_1_3">#REF!</definedName>
    <definedName name="_4656abgv50_2_1_4">#REF!</definedName>
    <definedName name="_465detib260_1_1">#REF!</definedName>
    <definedName name="_4665abka15_1_1_1">#REF!</definedName>
    <definedName name="_4666abka15_1_1_2">#REF!</definedName>
    <definedName name="_4667abka15_1_1_3">#REF!</definedName>
    <definedName name="_4668abka15_1_1_4">#REF!</definedName>
    <definedName name="_4673abka15_2_1_1">#REF!</definedName>
    <definedName name="_4674abka15_2_1_2">#REF!</definedName>
    <definedName name="_4675abka15_2_1_3">#REF!</definedName>
    <definedName name="_4676abka15_2_1_4">#REF!</definedName>
    <definedName name="_467detib2120_1_1">#REF!</definedName>
    <definedName name="_4681ABOVETITLE_1">#REF!</definedName>
    <definedName name="_4682abpg_1_1">#REF!</definedName>
    <definedName name="_4683abpg_1_2">#REF!</definedName>
    <definedName name="_4684abpg_1_3">#REF!</definedName>
    <definedName name="_4685abpg_1_4">#REF!</definedName>
    <definedName name="_4686abpg_1_1_1">#REF!</definedName>
    <definedName name="_4687abpg_1_1_2">#REF!</definedName>
    <definedName name="_4688abpg_1_1_3">#REF!</definedName>
    <definedName name="_4689abpg_1_1_4">#REF!</definedName>
    <definedName name="_468detib260_2_1">#REF!</definedName>
    <definedName name="_4690abpg_2_1">#REF!</definedName>
    <definedName name="_4691abpg_2_2">#REF!</definedName>
    <definedName name="_4692abpg_2_3">#REF!</definedName>
    <definedName name="_4693abpg_2_4">#REF!</definedName>
    <definedName name="_4694abpg_2_1_1">#REF!</definedName>
    <definedName name="_4695abpg_2_1_2">#REF!</definedName>
    <definedName name="_4696abpg_2_1_3">#REF!</definedName>
    <definedName name="_4697abpg_2_1_4">#REF!</definedName>
    <definedName name="_4698abpg_3_1">#REF!</definedName>
    <definedName name="_4699abpg_3_2">#REF!</definedName>
    <definedName name="_46A_1_1">#REF!</definedName>
    <definedName name="_46Aber150_1_1">#REF!</definedName>
    <definedName name="_46aber32_2_1">#REF!</definedName>
    <definedName name="_470__jum1_1">#REF!</definedName>
    <definedName name="_4700abpg_3_3">#REF!</definedName>
    <definedName name="_4701abpg_3_4">#REF!</definedName>
    <definedName name="_4702abs100_1_1">#REF!</definedName>
    <definedName name="_4703abs100_1_2">#REF!</definedName>
    <definedName name="_4704abs100_1_3">#REF!</definedName>
    <definedName name="_4705abs100_1_4">#REF!</definedName>
    <definedName name="_4706abs100_1_1_1">#REF!</definedName>
    <definedName name="_4707abs100_1_1_2">#REF!</definedName>
    <definedName name="_4708abs100_1_1_3">#REF!</definedName>
    <definedName name="_4709abs100_1_1_4">#REF!</definedName>
    <definedName name="_470detib2120_2_1">#REF!</definedName>
    <definedName name="_471__jum1_2">#REF!</definedName>
    <definedName name="_4710abs100_2_1">#REF!</definedName>
    <definedName name="_4711abs100_2_2">#REF!</definedName>
    <definedName name="_4712abs100_2_3">#REF!</definedName>
    <definedName name="_4713abs100_2_4">#REF!</definedName>
    <definedName name="_4714abs100_2_1_1">#REF!</definedName>
    <definedName name="_4715abs100_2_1_2">#REF!</definedName>
    <definedName name="_4716abs100_2_1_3">#REF!</definedName>
    <definedName name="_4717abs100_2_1_4">#REF!</definedName>
    <definedName name="_4718abs100_3_1">#REF!</definedName>
    <definedName name="_4719abs100_3_2">#REF!</definedName>
    <definedName name="_471detib280_1_1">#REF!</definedName>
    <definedName name="_472__jum1_3">#REF!</definedName>
    <definedName name="_4720abs100_3_3">#REF!</definedName>
    <definedName name="_4721abs100_3_4">#REF!</definedName>
    <definedName name="_4722abwl_1_1">#REF!</definedName>
    <definedName name="_4723abwl_1_2">#REF!</definedName>
    <definedName name="_4724abwl_1_3">#REF!</definedName>
    <definedName name="_4725abwl_1_4">#REF!</definedName>
    <definedName name="_4726abwl_1_1_1">#REF!</definedName>
    <definedName name="_4727abwl_1_1_2">#REF!</definedName>
    <definedName name="_4728abwl_1_1_3">#REF!</definedName>
    <definedName name="_4729abwl_1_1_4">#REF!</definedName>
    <definedName name="_473__jum1_4">#REF!</definedName>
    <definedName name="_4730abwl_2_1">#REF!</definedName>
    <definedName name="_4731abwl_2_2">#REF!</definedName>
    <definedName name="_4732abwl_2_3">#REF!</definedName>
    <definedName name="_4733abwl_2_4">#REF!</definedName>
    <definedName name="_4734abwl_2_1_1">#REF!</definedName>
    <definedName name="_4735abwl_2_1_2">#REF!</definedName>
    <definedName name="_4736abwl_2_1_3">#REF!</definedName>
    <definedName name="_4737abwl_2_1_4">#REF!</definedName>
    <definedName name="_4738abwl_3_1">#REF!</definedName>
    <definedName name="_4739abwl_3_2">#REF!</definedName>
    <definedName name="_473detib250_1_1">#REF!</definedName>
    <definedName name="_474__jum1_5">#REF!</definedName>
    <definedName name="_4740abwl_3_3">#REF!</definedName>
    <definedName name="_4741abwl_3_4">#REF!</definedName>
    <definedName name="_4742ABX_3_1">#REF!</definedName>
    <definedName name="_4743ABX_3_2">#REF!</definedName>
    <definedName name="_4744ABX_3_3">#REF!</definedName>
    <definedName name="_4745ABX_3_4">#REF!</definedName>
    <definedName name="_474detib280_2_1">#REF!</definedName>
    <definedName name="_475__jum10_1">#REF!</definedName>
    <definedName name="_4751AC1.5PK_1">#REF!</definedName>
    <definedName name="_4752AC120__1">#REF!</definedName>
    <definedName name="_4753AC2PK_1">#REF!</definedName>
    <definedName name="_4754AC3.4PK_1">#REF!</definedName>
    <definedName name="_4755AC35__1">#REF!</definedName>
    <definedName name="_4756AC50__1">#REF!</definedName>
    <definedName name="_4757AC70__1">#REF!</definedName>
    <definedName name="_4758AC95__1">#REF!</definedName>
    <definedName name="_4759ACX_3_1">#REF!</definedName>
    <definedName name="_476__jum10_2">#REF!</definedName>
    <definedName name="_4760ACX_3_2">#REF!</definedName>
    <definedName name="_4761ACX_3_3">#REF!</definedName>
    <definedName name="_4762ACX_3_4">#REF!</definedName>
    <definedName name="_4768ADD_COPY_1">#REF!</definedName>
    <definedName name="_476detib250_2_1">#REF!</definedName>
    <definedName name="_476DFDF_1_1">#REF!</definedName>
    <definedName name="_477__jum10_3">#REF!</definedName>
    <definedName name="_4772ADDITEM_1">#REF!</definedName>
    <definedName name="_4774adukan_1">#REF!</definedName>
    <definedName name="_4775adukan_2">#REF!</definedName>
    <definedName name="_4776adukan_3">#REF!</definedName>
    <definedName name="_4777adukan_4">#REF!</definedName>
    <definedName name="_478__jum10_4">#REF!</definedName>
    <definedName name="_4782ADX_3_1">#REF!</definedName>
    <definedName name="_4783ADX_3_2">#REF!</definedName>
    <definedName name="_4784ADX_3_3">#REF!</definedName>
    <definedName name="_4785ADX_3_4">#REF!</definedName>
    <definedName name="_478DFDF_2_1">#REF!</definedName>
    <definedName name="_479__jum10_5">#REF!</definedName>
    <definedName name="_479detib260_1_1">#REF!</definedName>
    <definedName name="_47Aber150_2_1">#REF!</definedName>
    <definedName name="_47aber4_1_1">#REF!</definedName>
    <definedName name="_480__jum2_1">#REF!</definedName>
    <definedName name="_481__jum2_2">#REF!</definedName>
    <definedName name="_481dia6_1_1">#REF!</definedName>
    <definedName name="_482__jum2_3">#REF!</definedName>
    <definedName name="_4820ahrd100_1_1_1">#REF!</definedName>
    <definedName name="_4821ahrd100_1_1_2">#REF!</definedName>
    <definedName name="_4822ahrd100_1_1_3">#REF!</definedName>
    <definedName name="_4823ahrd100_1_1_4">#REF!</definedName>
    <definedName name="_4828ahrd100_2_1_1">#REF!</definedName>
    <definedName name="_4829ahrd100_2_1_2">#REF!</definedName>
    <definedName name="_482detib260_2_1">#REF!</definedName>
    <definedName name="_483__jum2_4">#REF!</definedName>
    <definedName name="_4830ahrd100_2_1_3">#REF!</definedName>
    <definedName name="_4831ahrd100_2_1_4">#REF!</definedName>
    <definedName name="_484__jum2_5">#REF!</definedName>
    <definedName name="_4840ahrd150_1_1_1">#REF!</definedName>
    <definedName name="_4841ahrd150_1_1_2">#REF!</definedName>
    <definedName name="_4842ahrd150_1_1_3">#REF!</definedName>
    <definedName name="_4843ahrd150_1_1_4">#REF!</definedName>
    <definedName name="_4848ahrd150_2_1_1">#REF!</definedName>
    <definedName name="_4849ahrd150_2_1_2">#REF!</definedName>
    <definedName name="_484dia6_2_1">#REF!</definedName>
    <definedName name="_485__jum3_1">#REF!</definedName>
    <definedName name="_4850ahrd150_2_1_3">#REF!</definedName>
    <definedName name="_4851ahrd150_2_1_4">#REF!</definedName>
    <definedName name="_4856ahu100_1">#REF!</definedName>
    <definedName name="_4857ahu100_2">#REF!</definedName>
    <definedName name="_4858ahu100_3">#REF!</definedName>
    <definedName name="_4859ahu100_4">#REF!</definedName>
    <definedName name="_485detib280_1_1">#REF!</definedName>
    <definedName name="_486__jum3_2">#REF!</definedName>
    <definedName name="_4860ahu100_5">#REF!</definedName>
    <definedName name="_4861ahu100_1_1">#REF!</definedName>
    <definedName name="_4862ahu100_1_2">#REF!</definedName>
    <definedName name="_4863ahu100_1_3">#REF!</definedName>
    <definedName name="_4864ahu100_1_4">#REF!</definedName>
    <definedName name="_4865ahu100_2_1">#REF!</definedName>
    <definedName name="_4866ahu100_2_2">#REF!</definedName>
    <definedName name="_4867ahu100_2_3">#REF!</definedName>
    <definedName name="_4868ahu100_2_4">#REF!</definedName>
    <definedName name="_4869ahu100_3_1">#REF!</definedName>
    <definedName name="_487__jum3_3">#REF!</definedName>
    <definedName name="_4870ahu100_3_2">#REF!</definedName>
    <definedName name="_4871ahu100_3_3">#REF!</definedName>
    <definedName name="_4872ahu100_3_4">#REF!</definedName>
    <definedName name="_4873ahu150_1">#REF!</definedName>
    <definedName name="_4874ahu150_2">#REF!</definedName>
    <definedName name="_4875ahu150_3">#REF!</definedName>
    <definedName name="_4876ahu150_4">#REF!</definedName>
    <definedName name="_4877ahu150_5">#REF!</definedName>
    <definedName name="_4878ahu150_1_1">#REF!</definedName>
    <definedName name="_4879ahu150_1_2">#REF!</definedName>
    <definedName name="_487dstib2100_1_1">#REF!</definedName>
    <definedName name="_488__jum3_4">#REF!</definedName>
    <definedName name="_4880ahu150_1_3">#REF!</definedName>
    <definedName name="_4881ahu150_1_4">#REF!</definedName>
    <definedName name="_4882ahu150_2_1">#REF!</definedName>
    <definedName name="_4883ahu150_2_2">#REF!</definedName>
    <definedName name="_4884ahu150_2_3">#REF!</definedName>
    <definedName name="_4885ahu150_2_4">#REF!</definedName>
    <definedName name="_4886ahu150_3_1">#REF!</definedName>
    <definedName name="_4887ahu150_3_2">#REF!</definedName>
    <definedName name="_4888ahu150_3_3">#REF!</definedName>
    <definedName name="_4889ahu150_3_4">#REF!</definedName>
    <definedName name="_488detib280_2_1">#REF!</definedName>
    <definedName name="_489__jum3_5">#REF!</definedName>
    <definedName name="_4890ahuf100_1">#REF!</definedName>
    <definedName name="_4891ahuf100_2">#REF!</definedName>
    <definedName name="_4892ahuf100_3">#REF!</definedName>
    <definedName name="_4893ahuf100_4">#REF!</definedName>
    <definedName name="_4894ahuf100_5">#REF!</definedName>
    <definedName name="_4895ahuf100_1_1">#REF!</definedName>
    <definedName name="_4896ahuf100_1_2">#REF!</definedName>
    <definedName name="_4897ahuf100_1_3">#REF!</definedName>
    <definedName name="_4898ahuf100_1_4">#REF!</definedName>
    <definedName name="_4899ahuf100_1_1_1">#REF!</definedName>
    <definedName name="_489DFDF_1_1">#REF!</definedName>
    <definedName name="_48A_1_1_1">#REF!</definedName>
    <definedName name="_48aber2_1_1">#REF!</definedName>
    <definedName name="_48aber4_2_1">#REF!</definedName>
    <definedName name="_490__jum4_1">#REF!</definedName>
    <definedName name="_4900ahuf100_1_1_2">#REF!</definedName>
    <definedName name="_4901ahuf100_1_1_3">#REF!</definedName>
    <definedName name="_4902ahuf100_1_1_4">#REF!</definedName>
    <definedName name="_4903ahuf100_2_1">#REF!</definedName>
    <definedName name="_4904ahuf100_2_2">#REF!</definedName>
    <definedName name="_4905ahuf100_2_3">#REF!</definedName>
    <definedName name="_4906ahuf100_2_4">#REF!</definedName>
    <definedName name="_4907ahuf100_2_1_1">#REF!</definedName>
    <definedName name="_4908ahuf100_2_1_2">#REF!</definedName>
    <definedName name="_4909ahuf100_2_1_3">#REF!</definedName>
    <definedName name="_490DFDF_2_1">#REF!</definedName>
    <definedName name="_490dstib2100_2_1">#REF!</definedName>
    <definedName name="_491__jum4_2">#REF!</definedName>
    <definedName name="_4910ahuf100_2_1_4">#REF!</definedName>
    <definedName name="_4911ahuf100_3_1">#REF!</definedName>
    <definedName name="_4912ahuf100_3_2">#REF!</definedName>
    <definedName name="_4913ahuf100_3_3">#REF!</definedName>
    <definedName name="_4914ahuf100_3_4">#REF!</definedName>
    <definedName name="_4915ahuf150_1">#REF!</definedName>
    <definedName name="_4916ahuf150_2">#REF!</definedName>
    <definedName name="_4917ahuf150_3">#REF!</definedName>
    <definedName name="_4918ahuf150_4">#REF!</definedName>
    <definedName name="_4919ahuf150_5">#REF!</definedName>
    <definedName name="_492__jum4_3">#REF!</definedName>
    <definedName name="_4920ahuf150_1_1">#REF!</definedName>
    <definedName name="_4921ahuf150_1_2">#REF!</definedName>
    <definedName name="_4922ahuf150_1_3">#REF!</definedName>
    <definedName name="_4923ahuf150_1_4">#REF!</definedName>
    <definedName name="_4924ahuf150_1_1_1">#REF!</definedName>
    <definedName name="_4925ahuf150_1_1_2">#REF!</definedName>
    <definedName name="_4926ahuf150_1_1_3">#REF!</definedName>
    <definedName name="_4927ahuf150_1_1_4">#REF!</definedName>
    <definedName name="_4928ahuf150_2_1">#REF!</definedName>
    <definedName name="_4929ahuf150_2_2">#REF!</definedName>
    <definedName name="_493__jum4_4">#REF!</definedName>
    <definedName name="_4930ahuf150_2_3">#REF!</definedName>
    <definedName name="_4931ahuf150_2_4">#REF!</definedName>
    <definedName name="_4932ahuf150_2_1_1">#REF!</definedName>
    <definedName name="_4933ahuf150_2_1_2">#REF!</definedName>
    <definedName name="_4934ahuf150_2_1_3">#REF!</definedName>
    <definedName name="_4935ahuf150_2_1_4">#REF!</definedName>
    <definedName name="_4936ahuf150_3_1">#REF!</definedName>
    <definedName name="_4937ahuf150_3_2">#REF!</definedName>
    <definedName name="_4938ahuf150_3_3">#REF!</definedName>
    <definedName name="_4939ahuf150_3_4">#REF!</definedName>
    <definedName name="_493dia6_1_1">#REF!</definedName>
    <definedName name="_493dstib2120_1_1">#REF!</definedName>
    <definedName name="_494__jum4_5">#REF!</definedName>
    <definedName name="_4940ahuf150ahuf150_1">#REF!</definedName>
    <definedName name="_4941ahuf150ahuf150_2">#REF!</definedName>
    <definedName name="_4942ahuf150ahuf150_3">#REF!</definedName>
    <definedName name="_4943ahuf150ahuf150_4">#REF!</definedName>
    <definedName name="_4944ahuf150ahuf150_5">#REF!</definedName>
    <definedName name="_4945ahuf150ahuf150_1_1">#REF!</definedName>
    <definedName name="_4946ahuf150ahuf150_1_2">#REF!</definedName>
    <definedName name="_4947ahuf150ahuf150_1_3">#REF!</definedName>
    <definedName name="_4948ahuf150ahuf150_1_4">#REF!</definedName>
    <definedName name="_4949ahuf150ahuf150_1_1_1">#REF!</definedName>
    <definedName name="_495__jum5_1">#REF!</definedName>
    <definedName name="_4950ahuf150ahuf150_1_1_2">#REF!</definedName>
    <definedName name="_4951ahuf150ahuf150_1_1_3">#REF!</definedName>
    <definedName name="_4952ahuf150ahuf150_1_1_4">#REF!</definedName>
    <definedName name="_4953ahuf150ahuf150_2_1">#REF!</definedName>
    <definedName name="_4954ahuf150ahuf150_2_2">#REF!</definedName>
    <definedName name="_4955ahuf150ahuf150_2_3">#REF!</definedName>
    <definedName name="_4956ahuf150ahuf150_2_4">#REF!</definedName>
    <definedName name="_4957ahuf150ahuf150_2_1_1">#REF!</definedName>
    <definedName name="_4958ahuf150ahuf150_2_1_2">#REF!</definedName>
    <definedName name="_4959ahuf150ahuf150_2_1_3">#REF!</definedName>
    <definedName name="_496__jum5_2">#REF!</definedName>
    <definedName name="_4960ahuf150ahuf150_2_1_4">#REF!</definedName>
    <definedName name="_4961ahuf150ahuf150_3_1">#REF!</definedName>
    <definedName name="_4962ahuf150ahuf150_3_2">#REF!</definedName>
    <definedName name="_4963ahuf150ahuf150_3_3">#REF!</definedName>
    <definedName name="_4964ahuf150ahuf150_3_4">#REF!</definedName>
    <definedName name="_496dia6_2_1">#REF!</definedName>
    <definedName name="_496dstib2120_2_1">#REF!</definedName>
    <definedName name="_497__jum5_3">#REF!</definedName>
    <definedName name="_498__jum5_4">#REF!</definedName>
    <definedName name="_4980akco100_1_1">#REF!</definedName>
    <definedName name="_4981akco100_1_2">#REF!</definedName>
    <definedName name="_4982akco100_1_3">#REF!</definedName>
    <definedName name="_4983akco100_1_4">#REF!</definedName>
    <definedName name="_4984akco100_2_1">#REF!</definedName>
    <definedName name="_4985akco100_2_2">#REF!</definedName>
    <definedName name="_4986akco100_2_3">#REF!</definedName>
    <definedName name="_4987akco100_2_4">#REF!</definedName>
    <definedName name="_4988akco100_3_1">#REF!</definedName>
    <definedName name="_4989akco100_3_2">#REF!</definedName>
    <definedName name="_499__jum5_5">#REF!</definedName>
    <definedName name="_4990akco100_3_3">#REF!</definedName>
    <definedName name="_4991akco100_3_4">#REF!</definedName>
    <definedName name="_4992akco100_3_1_1">#REF!</definedName>
    <definedName name="_4993akco100_3_1_2">#REF!</definedName>
    <definedName name="_4994akco100_3_1_3">#REF!</definedName>
    <definedName name="_4995akco100_3_1_4">#REF!</definedName>
    <definedName name="_4996akco100_3_2_1">#REF!</definedName>
    <definedName name="_4997akco100_3_2_2">#REF!</definedName>
    <definedName name="_4998akco100_3_2_3">#REF!</definedName>
    <definedName name="_4999akco100_3_2_4">#REF!</definedName>
    <definedName name="_499dstib2100_1_1">#REF!</definedName>
    <definedName name="_499dstib250_1_1">#REF!</definedName>
    <definedName name="_49aber2_2_1">#REF!</definedName>
    <definedName name="_49aber40_1_1">#REF!</definedName>
    <definedName name="_5">#N/A</definedName>
    <definedName name="_5_?" localSheetId="8">#REF!</definedName>
    <definedName name="_5_?" localSheetId="7">#REF!</definedName>
    <definedName name="_5_?" localSheetId="4">#REF!</definedName>
    <definedName name="_5_?" localSheetId="6">#REF!</definedName>
    <definedName name="_5_?" localSheetId="9">#REF!</definedName>
    <definedName name="_5_?" localSheetId="5">#REF!</definedName>
    <definedName name="_5_?" localSheetId="14">#REF!</definedName>
    <definedName name="_5_?" localSheetId="3">#REF!</definedName>
    <definedName name="_5_?" localSheetId="11">#REF!</definedName>
    <definedName name="_5_?" localSheetId="13">#REF!</definedName>
    <definedName name="_5_?" localSheetId="10">#REF!</definedName>
    <definedName name="_5_?" localSheetId="0">#REF!</definedName>
    <definedName name="_5_?" localSheetId="2">#REF!</definedName>
    <definedName name="_5_?">#REF!</definedName>
    <definedName name="_5_?_4" localSheetId="8">#REF!</definedName>
    <definedName name="_5_?_4" localSheetId="14">#REF!</definedName>
    <definedName name="_5_?_4" localSheetId="11">#REF!</definedName>
    <definedName name="_5_?_4" localSheetId="13">#REF!</definedName>
    <definedName name="_5_?_4" localSheetId="10">#REF!</definedName>
    <definedName name="_5_?_4" localSheetId="0">#REF!</definedName>
    <definedName name="_5_?_4" localSheetId="2">#REF!</definedName>
    <definedName name="_5_?_4">#REF!</definedName>
    <definedName name="_5_??" localSheetId="8">#REF!</definedName>
    <definedName name="_5_??" localSheetId="14">#REF!</definedName>
    <definedName name="_5_??" localSheetId="11">#REF!</definedName>
    <definedName name="_5_??" localSheetId="13">#REF!</definedName>
    <definedName name="_5_??" localSheetId="10">#REF!</definedName>
    <definedName name="_5_??" localSheetId="0">#REF!</definedName>
    <definedName name="_5_??" localSheetId="2">#REF!</definedName>
    <definedName name="_5_??">#REF!</definedName>
    <definedName name="_5_入力表_棟別_">#REF!</definedName>
    <definedName name="_5_罫線引き">#REF!</definedName>
    <definedName name="_50">#REF!</definedName>
    <definedName name="_500__jum6_1">#REF!</definedName>
    <definedName name="_5000">#REF!</definedName>
    <definedName name="_5000___0">#REF!</definedName>
    <definedName name="_5000___1">#REF!</definedName>
    <definedName name="_5000___2">#REF!</definedName>
    <definedName name="_5000_1">#REF!</definedName>
    <definedName name="_5000_14">#REF!</definedName>
    <definedName name="_5000_14_15">#REF!</definedName>
    <definedName name="_5000_14_15_1">#REF!</definedName>
    <definedName name="_5000_14_15_16">#REF!</definedName>
    <definedName name="_5000_14_15_7">#REF!</definedName>
    <definedName name="_5000_14_16">#REF!</definedName>
    <definedName name="_5000_15">#REF!</definedName>
    <definedName name="_5000_15_1">#REF!</definedName>
    <definedName name="_5000_15_16">#REF!</definedName>
    <definedName name="_5000_15_7">#REF!</definedName>
    <definedName name="_5000_16">#REF!</definedName>
    <definedName name="_5000_2">#REF!</definedName>
    <definedName name="_5000_22">#REF!</definedName>
    <definedName name="_5000_3">#REF!</definedName>
    <definedName name="_5000_4">#REF!</definedName>
    <definedName name="_5000_5">#REF!</definedName>
    <definedName name="_5000_5_15">#REF!</definedName>
    <definedName name="_5000_5_15_1">#REF!</definedName>
    <definedName name="_5000_5_15_16">#REF!</definedName>
    <definedName name="_5000_5_15_7">#REF!</definedName>
    <definedName name="_5000_5_16">#REF!</definedName>
    <definedName name="_5000_6">#REF!</definedName>
    <definedName name="_5000_6_15">#REF!</definedName>
    <definedName name="_5000_6_15_1">#REF!</definedName>
    <definedName name="_5000_6_15_16">#REF!</definedName>
    <definedName name="_5000_6_15_7">#REF!</definedName>
    <definedName name="_5000_6_16">#REF!</definedName>
    <definedName name="_5000_7">#REF!</definedName>
    <definedName name="_5000_7_15">#REF!</definedName>
    <definedName name="_5000_7_15_1">#REF!</definedName>
    <definedName name="_5000_7_15_16">#REF!</definedName>
    <definedName name="_5000_7_15_7">#REF!</definedName>
    <definedName name="_5000_7_16">#REF!</definedName>
    <definedName name="_5004akco150_1_1_1">#REF!</definedName>
    <definedName name="_5005akco150_1_1_2">#REF!</definedName>
    <definedName name="_5006akco150_1_1_3">#REF!</definedName>
    <definedName name="_5007akco150_1_1_4">#REF!</definedName>
    <definedName name="_501__jum6_2">#REF!</definedName>
    <definedName name="_5012akco150_2_1_1">#REF!</definedName>
    <definedName name="_5013akco150_2_1_2">#REF!</definedName>
    <definedName name="_5014akco150_2_1_3">#REF!</definedName>
    <definedName name="_5015akco150_2_1_4">#REF!</definedName>
    <definedName name="_502__jum6_3">#REF!</definedName>
    <definedName name="_5024akco80_1_1_1">#REF!</definedName>
    <definedName name="_5025akco80_1_1_2">#REF!</definedName>
    <definedName name="_5026akco80_1_1_3">#REF!</definedName>
    <definedName name="_5027akco80_1_1_4">#REF!</definedName>
    <definedName name="_502dstib2100_2_1">#REF!</definedName>
    <definedName name="_502dstib250_2_1">#REF!</definedName>
    <definedName name="_503__jum6_4">#REF!</definedName>
    <definedName name="_5032akco80_2_1_1">#REF!</definedName>
    <definedName name="_5033akco80_2_1_2">#REF!</definedName>
    <definedName name="_5034akco80_2_1_3">#REF!</definedName>
    <definedName name="_5035akco80_2_1_4">#REF!</definedName>
    <definedName name="_504__jum6_5">#REF!</definedName>
    <definedName name="_5040akfd50_1_1">#REF!</definedName>
    <definedName name="_5041akfd50_1_2">#REF!</definedName>
    <definedName name="_5042akfd50_1_3">#REF!</definedName>
    <definedName name="_5043akfd50_1_4">#REF!</definedName>
    <definedName name="_5044akfd50_2_1">#REF!</definedName>
    <definedName name="_5045akfd50_2_2">#REF!</definedName>
    <definedName name="_5046akfd50_2_3">#REF!</definedName>
    <definedName name="_5047akfd50_2_4">#REF!</definedName>
    <definedName name="_5048akfd50_3_1">#REF!</definedName>
    <definedName name="_5049akfd50_3_2">#REF!</definedName>
    <definedName name="_505__jum7_1">#REF!</definedName>
    <definedName name="_5050akfd50_3_3">#REF!</definedName>
    <definedName name="_5051akfd50_3_4">#REF!</definedName>
    <definedName name="_5052akfd50_3_1_1">#REF!</definedName>
    <definedName name="_5053akfd50_3_1_2">#REF!</definedName>
    <definedName name="_5054akfd50_3_1_3">#REF!</definedName>
    <definedName name="_5055akfd50_3_1_4">#REF!</definedName>
    <definedName name="_5056akfd50_3_2_1">#REF!</definedName>
    <definedName name="_5057akfd50_3_2_2">#REF!</definedName>
    <definedName name="_5058akfd50_3_2_3">#REF!</definedName>
    <definedName name="_5059akfd50_3_2_4">#REF!</definedName>
    <definedName name="_505dstib2120_1_1">#REF!</definedName>
    <definedName name="_505dstib260_1_1">#REF!</definedName>
    <definedName name="_506__jum7_2">#REF!</definedName>
    <definedName name="_5060akfj100_1">#REF!</definedName>
    <definedName name="_5061akfj100_2">#REF!</definedName>
    <definedName name="_5062akfj100_3">#REF!</definedName>
    <definedName name="_5063akfj100_4">#REF!</definedName>
    <definedName name="_5064akfj100_5">#REF!</definedName>
    <definedName name="_5065akfj100_1_1">#REF!</definedName>
    <definedName name="_5066akfj100_1_2">#REF!</definedName>
    <definedName name="_5067akfj100_1_3">#REF!</definedName>
    <definedName name="_5068akfj100_1_4">#REF!</definedName>
    <definedName name="_5069akfj100_2_1">#REF!</definedName>
    <definedName name="_507__jum7_3">#REF!</definedName>
    <definedName name="_5070akfj100_2_2">#REF!</definedName>
    <definedName name="_5071akfj100_2_3">#REF!</definedName>
    <definedName name="_5072akfj100_2_4">#REF!</definedName>
    <definedName name="_5073akfj100_3_1">#REF!</definedName>
    <definedName name="_5074akfj100_3_2">#REF!</definedName>
    <definedName name="_5075akfj100_3_3">#REF!</definedName>
    <definedName name="_5076akfj100_3_4">#REF!</definedName>
    <definedName name="_5077akgv100_1">#REF!</definedName>
    <definedName name="_5078akgv100_2">#REF!</definedName>
    <definedName name="_5079akgv100_3">#REF!</definedName>
    <definedName name="_508__jum7_4">#REF!</definedName>
    <definedName name="_5080akgv100_4">#REF!</definedName>
    <definedName name="_5081akgv100_5">#REF!</definedName>
    <definedName name="_5082akgv100_1_1">#REF!</definedName>
    <definedName name="_5083akgv100_1_2">#REF!</definedName>
    <definedName name="_5084akgv100_1_3">#REF!</definedName>
    <definedName name="_5085akgv100_1_4">#REF!</definedName>
    <definedName name="_5086akgv100_2_1">#REF!</definedName>
    <definedName name="_5087akgv100_2_2">#REF!</definedName>
    <definedName name="_5088akgv100_2_3">#REF!</definedName>
    <definedName name="_5089akgv100_2_4">#REF!</definedName>
    <definedName name="_508dstib2120_2_1">#REF!</definedName>
    <definedName name="_508dstib260_2_1">#REF!</definedName>
    <definedName name="_509__jum7_5">#REF!</definedName>
    <definedName name="_5090akgv100_3_1">#REF!</definedName>
    <definedName name="_5091akgv100_3_2">#REF!</definedName>
    <definedName name="_5092akgv100_3_3">#REF!</definedName>
    <definedName name="_5093akgv100_3_4">#REF!</definedName>
    <definedName name="_5098akgv80_1_1_1">#REF!</definedName>
    <definedName name="_5099akgv80_1_1_2">#REF!</definedName>
    <definedName name="_50A_1_1_2">#REF!</definedName>
    <definedName name="_50aber20_1_1">#REF!</definedName>
    <definedName name="_50aber40_2_1">#REF!</definedName>
    <definedName name="_510__jum8_1">#REF!</definedName>
    <definedName name="_5100akgv80_1_1_3">#REF!</definedName>
    <definedName name="_5101akgv80_1_1_4">#REF!</definedName>
    <definedName name="_5106akgv80_2_1_1">#REF!</definedName>
    <definedName name="_5107akgv80_2_1_2">#REF!</definedName>
    <definedName name="_5108akgv80_2_1_3">#REF!</definedName>
    <definedName name="_5109akgv80_2_1_4">#REF!</definedName>
    <definedName name="_511__jum8_2">#REF!</definedName>
    <definedName name="_5114ako100_1_1">#REF!</definedName>
    <definedName name="_5115ako100_1_2">#REF!</definedName>
    <definedName name="_5116ako100_1_3">#REF!</definedName>
    <definedName name="_5117ako100_1_4">#REF!</definedName>
    <definedName name="_5118ako100_1_1_1">#REF!</definedName>
    <definedName name="_5119ako100_1_1_2">#REF!</definedName>
    <definedName name="_511dstib250_1_1">#REF!</definedName>
    <definedName name="_511dstib280_1_1">#REF!</definedName>
    <definedName name="_512__jum8_3">#REF!</definedName>
    <definedName name="_5120ako100_1_1_3">#REF!</definedName>
    <definedName name="_5121ako100_1_1_4">#REF!</definedName>
    <definedName name="_5122ako100_2_1">#REF!</definedName>
    <definedName name="_5123ako100_2_2">#REF!</definedName>
    <definedName name="_5124ako100_2_3">#REF!</definedName>
    <definedName name="_5125ako100_2_4">#REF!</definedName>
    <definedName name="_5126ako100_2_1_1">#REF!</definedName>
    <definedName name="_5127ako100_2_1_2">#REF!</definedName>
    <definedName name="_5128ako100_2_1_3">#REF!</definedName>
    <definedName name="_5129ako100_2_1_4">#REF!</definedName>
    <definedName name="_513__jum8_4">#REF!</definedName>
    <definedName name="_5130ako100_3_1">#REF!</definedName>
    <definedName name="_5131ako100_3_2">#REF!</definedName>
    <definedName name="_5132ako100_3_3">#REF!</definedName>
    <definedName name="_5133ako100_3_4">#REF!</definedName>
    <definedName name="_5134ako150_1_1">#REF!</definedName>
    <definedName name="_5135ako150_1_2">#REF!</definedName>
    <definedName name="_5136ako150_1_3">#REF!</definedName>
    <definedName name="_5137ako150_1_4">#REF!</definedName>
    <definedName name="_5138ako150_1_1_1">#REF!</definedName>
    <definedName name="_5139ako150_1_1_2">#REF!</definedName>
    <definedName name="_514__jum8_5">#REF!</definedName>
    <definedName name="_5140ako150_1_1_3">#REF!</definedName>
    <definedName name="_5141ako150_1_1_4">#REF!</definedName>
    <definedName name="_5142ako150_2_1">#REF!</definedName>
    <definedName name="_5143ako150_2_2">#REF!</definedName>
    <definedName name="_5144ako150_2_3">#REF!</definedName>
    <definedName name="_5145ako150_2_4">#REF!</definedName>
    <definedName name="_5146ako150_2_1_1">#REF!</definedName>
    <definedName name="_5147ako150_2_1_2">#REF!</definedName>
    <definedName name="_5148ako150_2_1_3">#REF!</definedName>
    <definedName name="_5149ako150_2_1_4">#REF!</definedName>
    <definedName name="_514dstib250_2_1">#REF!</definedName>
    <definedName name="_514dstib280_2_1">#REF!</definedName>
    <definedName name="_515__jum9_1">#REF!</definedName>
    <definedName name="_5150ako150_3_1">#REF!</definedName>
    <definedName name="_5151ako150_3_2">#REF!</definedName>
    <definedName name="_5152ako150_3_3">#REF!</definedName>
    <definedName name="_5153ako150_3_4">#REF!</definedName>
    <definedName name="_5154ako50_1_1">#REF!</definedName>
    <definedName name="_5155ako50_1_2">#REF!</definedName>
    <definedName name="_5156ako50_1_3">#REF!</definedName>
    <definedName name="_5157ako50_1_4">#REF!</definedName>
    <definedName name="_5158ako50_1_1_1">#REF!</definedName>
    <definedName name="_5159ako50_1_1_2">#REF!</definedName>
    <definedName name="_516__jum9_2">#REF!</definedName>
    <definedName name="_5160ako50_1_1_3">#REF!</definedName>
    <definedName name="_5161ako50_1_1_4">#REF!</definedName>
    <definedName name="_5162ako50_2_1">#REF!</definedName>
    <definedName name="_5163ako50_2_2">#REF!</definedName>
    <definedName name="_5164ako50_2_3">#REF!</definedName>
    <definedName name="_5165ako50_2_4">#REF!</definedName>
    <definedName name="_5166ako50_2_1_1">#REF!</definedName>
    <definedName name="_5167ako50_2_1_2">#REF!</definedName>
    <definedName name="_5168ako50_2_1_3">#REF!</definedName>
    <definedName name="_5169ako50_2_1_4">#REF!</definedName>
    <definedName name="_516E_1_1">#REF!</definedName>
    <definedName name="_517__jum9_3">#REF!</definedName>
    <definedName name="_5170ako50_3_1">#REF!</definedName>
    <definedName name="_5171ako50_3_2">#REF!</definedName>
    <definedName name="_5172ako50_3_3">#REF!</definedName>
    <definedName name="_5173ako50_3_4">#REF!</definedName>
    <definedName name="_5174ako80_1_1">#REF!</definedName>
    <definedName name="_5175ako80_1_2">#REF!</definedName>
    <definedName name="_5176ako80_1_3">#REF!</definedName>
    <definedName name="_5177ako80_1_4">#REF!</definedName>
    <definedName name="_5178ako80_1_1_1">#REF!</definedName>
    <definedName name="_5179ako80_1_1_2">#REF!</definedName>
    <definedName name="_517dstib260_1_1">#REF!</definedName>
    <definedName name="_518__jum9_4">#REF!</definedName>
    <definedName name="_5180ako80_1_1_3">#REF!</definedName>
    <definedName name="_5181ako80_1_1_4">#REF!</definedName>
    <definedName name="_5182ako80_2_1">#REF!</definedName>
    <definedName name="_5183ako80_2_2">#REF!</definedName>
    <definedName name="_5184ako80_2_3">#REF!</definedName>
    <definedName name="_5185ako80_2_4">#REF!</definedName>
    <definedName name="_5186ako80_2_1_1">#REF!</definedName>
    <definedName name="_5187ako80_2_1_2">#REF!</definedName>
    <definedName name="_5188ako80_2_1_3">#REF!</definedName>
    <definedName name="_5189ako80_2_1_4">#REF!</definedName>
    <definedName name="_519__jum9_5">#REF!</definedName>
    <definedName name="_5190ako80_3_1">#REF!</definedName>
    <definedName name="_5191ako80_3_2">#REF!</definedName>
    <definedName name="_5192ako80_3_3">#REF!</definedName>
    <definedName name="_5193ako80_3_4">#REF!</definedName>
    <definedName name="_5194akof100_1_1">#REF!</definedName>
    <definedName name="_5195akof100_1_2">#REF!</definedName>
    <definedName name="_5196akof100_1_3">#REF!</definedName>
    <definedName name="_5197akof100_1_4">#REF!</definedName>
    <definedName name="_5198akof100_1_1_1">#REF!</definedName>
    <definedName name="_5199akof100_1_1_2">#REF!</definedName>
    <definedName name="_519Excel_BuiltIn_Print_Area_1_1">#REF!</definedName>
    <definedName name="_51aber20_2_1">#REF!</definedName>
    <definedName name="_51aber50_1_1">#REF!</definedName>
    <definedName name="_5200akof100_1_1_3">#REF!</definedName>
    <definedName name="_5201akof100_1_1_4">#REF!</definedName>
    <definedName name="_5202akof100_2_1">#REF!</definedName>
    <definedName name="_5203akof100_2_2">#REF!</definedName>
    <definedName name="_5204akof100_2_3">#REF!</definedName>
    <definedName name="_5205akof100_2_4">#REF!</definedName>
    <definedName name="_5206akof100_2_1_1">#REF!</definedName>
    <definedName name="_5207akof100_2_1_2">#REF!</definedName>
    <definedName name="_5208akof100_2_1_3">#REF!</definedName>
    <definedName name="_5209akof100_2_1_4">#REF!</definedName>
    <definedName name="_520dstib260_2_1">#REF!</definedName>
    <definedName name="_5210akof100_3_1">#REF!</definedName>
    <definedName name="_5211akof100_3_2">#REF!</definedName>
    <definedName name="_5212akof100_3_3">#REF!</definedName>
    <definedName name="_5213akof100_3_4">#REF!</definedName>
    <definedName name="_5214akof150_1_1">#REF!</definedName>
    <definedName name="_5215akof150_1_2">#REF!</definedName>
    <definedName name="_5216akof150_1_3">#REF!</definedName>
    <definedName name="_5217akof150_1_4">#REF!</definedName>
    <definedName name="_5218akof150_1_1_1">#REF!</definedName>
    <definedName name="_5219akof150_1_1_2">#REF!</definedName>
    <definedName name="_521Excel_BuiltIn_Print_Area_10_1_1">#REF!</definedName>
    <definedName name="_5220akof150_1_1_3">#REF!</definedName>
    <definedName name="_5221akof150_1_1_4">#REF!</definedName>
    <definedName name="_5222akof150_2_1">#REF!</definedName>
    <definedName name="_5223akof150_2_2">#REF!</definedName>
    <definedName name="_5224akof150_2_3">#REF!</definedName>
    <definedName name="_5225akof150_2_4">#REF!</definedName>
    <definedName name="_5226akof150_2_1_1">#REF!</definedName>
    <definedName name="_5227akof150_2_1_2">#REF!</definedName>
    <definedName name="_5228akof150_2_1_3">#REF!</definedName>
    <definedName name="_5229akof150_2_1_4">#REF!</definedName>
    <definedName name="_5230akof150_3_1">#REF!</definedName>
    <definedName name="_5231akof150_3_2">#REF!</definedName>
    <definedName name="_5232akof150_3_3">#REF!</definedName>
    <definedName name="_5233akof150_3_4">#REF!</definedName>
    <definedName name="_5234akof4_1_1">#REF!</definedName>
    <definedName name="_5235akof4_1_2">#REF!</definedName>
    <definedName name="_5236akof4_1_3">#REF!</definedName>
    <definedName name="_5237akof4_1_4">#REF!</definedName>
    <definedName name="_5238akof4_1_1_1">#REF!</definedName>
    <definedName name="_5239akof4_1_1_2">#REF!</definedName>
    <definedName name="_523dstib280_1_1">#REF!</definedName>
    <definedName name="_523Excel_BuiltIn_Print_Area_11_1_1">#REF!</definedName>
    <definedName name="_5240akof4_1_1_3">#REF!</definedName>
    <definedName name="_5241akof4_1_1_4">#REF!</definedName>
    <definedName name="_5242akof4_2_1">#REF!</definedName>
    <definedName name="_5243akof4_2_2">#REF!</definedName>
    <definedName name="_5244akof4_2_3">#REF!</definedName>
    <definedName name="_5245akof4_2_4">#REF!</definedName>
    <definedName name="_5246akof4_2_1_1">#REF!</definedName>
    <definedName name="_5247akof4_2_1_2">#REF!</definedName>
    <definedName name="_5248akof4_2_1_3">#REF!</definedName>
    <definedName name="_5249akof4_2_1_4">#REF!</definedName>
    <definedName name="_5250akof4_3_1">#REF!</definedName>
    <definedName name="_5251akof4_3_2">#REF!</definedName>
    <definedName name="_5252akof4_3_3">#REF!</definedName>
    <definedName name="_5253akof4_3_4">#REF!</definedName>
    <definedName name="_5254akof6_1_1">#REF!</definedName>
    <definedName name="_5255akof6_1_2">#REF!</definedName>
    <definedName name="_5256akof6_1_3">#REF!</definedName>
    <definedName name="_5257akof6_1_4">#REF!</definedName>
    <definedName name="_5258akof6_1_1_1">#REF!</definedName>
    <definedName name="_5259akof6_1_1_2">#REF!</definedName>
    <definedName name="_525Excel_BuiltIn_Print_Area_12_1_1">#REF!</definedName>
    <definedName name="_5260akof6_1_1_3">#REF!</definedName>
    <definedName name="_5261akof6_1_1_4">#REF!</definedName>
    <definedName name="_5262akof6_2_1">#REF!</definedName>
    <definedName name="_5263akof6_2_2">#REF!</definedName>
    <definedName name="_5264akof6_2_3">#REF!</definedName>
    <definedName name="_5265akof6_2_4">#REF!</definedName>
    <definedName name="_5266akof6_2_1_1">#REF!</definedName>
    <definedName name="_5267akof6_2_1_2">#REF!</definedName>
    <definedName name="_5268akof6_2_1_3">#REF!</definedName>
    <definedName name="_5269akof6_2_1_4">#REF!</definedName>
    <definedName name="_526dstib280_2_1">#REF!</definedName>
    <definedName name="_5270akof6_3_1">#REF!</definedName>
    <definedName name="_5271akof6_3_2">#REF!</definedName>
    <definedName name="_5272akof6_3_3">#REF!</definedName>
    <definedName name="_5273akof6_3_4">#REF!</definedName>
    <definedName name="_5274akof80_1_1">#REF!</definedName>
    <definedName name="_5275akof80_1_2">#REF!</definedName>
    <definedName name="_5276akof80_1_3">#REF!</definedName>
    <definedName name="_5277akof80_1_4">#REF!</definedName>
    <definedName name="_5278akof80_1_1_1">#REF!</definedName>
    <definedName name="_5279akof80_1_1_2">#REF!</definedName>
    <definedName name="_527E_1_1">#REF!</definedName>
    <definedName name="_527Excel_BuiltIn_Print_Area_13_1_1">#REF!</definedName>
    <definedName name="_5280akof80_1_1_3">#REF!</definedName>
    <definedName name="_5281akof80_1_1_4">#REF!</definedName>
    <definedName name="_5282akof80_2_1">#REF!</definedName>
    <definedName name="_5283akof80_2_2">#REF!</definedName>
    <definedName name="_5284akof80_2_3">#REF!</definedName>
    <definedName name="_5285akof80_2_4">#REF!</definedName>
    <definedName name="_5286akof80_2_1_1">#REF!</definedName>
    <definedName name="_5287akof80_2_1_2">#REF!</definedName>
    <definedName name="_5288akof80_2_1_3">#REF!</definedName>
    <definedName name="_5289akof80_2_1_4">#REF!</definedName>
    <definedName name="_5290akof80_3_1">#REF!</definedName>
    <definedName name="_5291akof80_3_2">#REF!</definedName>
    <definedName name="_5292akof80_3_3">#REF!</definedName>
    <definedName name="_5293akof80_3_4">#REF!</definedName>
    <definedName name="_5298akofl80_1_1_1">#REF!</definedName>
    <definedName name="_5299akofl80_1_1_2">#REF!</definedName>
    <definedName name="_52aber25_1_1">#REF!</definedName>
    <definedName name="_52aber50_2_1">#REF!</definedName>
    <definedName name="_5300akofl80_1_1_3">#REF!</definedName>
    <definedName name="_5301akofl80_1_1_4">#REF!</definedName>
    <definedName name="_5306akofl80_2_1_1">#REF!</definedName>
    <definedName name="_5307akofl80_2_1_2">#REF!</definedName>
    <definedName name="_5308akofl80_2_1_3">#REF!</definedName>
    <definedName name="_5309akofl80_2_1_4">#REF!</definedName>
    <definedName name="_530Excel_BuiltIn_Print_Area_1_1">#REF!</definedName>
    <definedName name="_530Excel_BuiltIn_Print_Area_15_1">#REF!</definedName>
    <definedName name="_5314akogv100_1">#REF!</definedName>
    <definedName name="_5315akogv100_2">#REF!</definedName>
    <definedName name="_5316akogv100_3">#REF!</definedName>
    <definedName name="_5317akogv100_4">#REF!</definedName>
    <definedName name="_5318akogv100_5">#REF!</definedName>
    <definedName name="_5319akogv100_1_1">#REF!</definedName>
    <definedName name="_531Excel_BuiltIn_Print_Area_10_1_1">#REF!</definedName>
    <definedName name="_5320akogv100_1_2">#REF!</definedName>
    <definedName name="_5321akogv100_1_3">#REF!</definedName>
    <definedName name="_5322akogv100_1_4">#REF!</definedName>
    <definedName name="_5323akogv100_2_1">#REF!</definedName>
    <definedName name="_5324akogv100_2_2">#REF!</definedName>
    <definedName name="_5325akogv100_2_3">#REF!</definedName>
    <definedName name="_5326akogv100_2_4">#REF!</definedName>
    <definedName name="_5327akogv100_3_1">#REF!</definedName>
    <definedName name="_5328akogv100_3_2">#REF!</definedName>
    <definedName name="_5329akogv100_3_3">#REF!</definedName>
    <definedName name="_532Excel_BuiltIn_Print_Area_11_1_1">#REF!</definedName>
    <definedName name="_532Excel_BuiltIn_Print_Area_15_1_1">#REF!</definedName>
    <definedName name="_5330akogv100_3_4">#REF!</definedName>
    <definedName name="_5335akogv80_1_1_1">#REF!</definedName>
    <definedName name="_5336akogv80_1_1_2">#REF!</definedName>
    <definedName name="_5337akogv80_1_1_3">#REF!</definedName>
    <definedName name="_5338akogv80_1_1_4">#REF!</definedName>
    <definedName name="_533Excel_BuiltIn_Print_Area_12_1_1">#REF!</definedName>
    <definedName name="_5343akogv80_2_1_1">#REF!</definedName>
    <definedName name="_5344akogv80_2_1_2">#REF!</definedName>
    <definedName name="_5345akogv80_2_1_3">#REF!</definedName>
    <definedName name="_5346akogv80_2_1_4">#REF!</definedName>
    <definedName name="_534Excel_BuiltIn_Print_Area_13_1_1">#REF!</definedName>
    <definedName name="_534Excel_BuiltIn_Print_Area_15_1_1_1">#REF!</definedName>
    <definedName name="_5356aku100_1_1_1">#REF!</definedName>
    <definedName name="_5357aku100_1_1_2">#REF!</definedName>
    <definedName name="_5358aku100_1_1_3">#REF!</definedName>
    <definedName name="_5359aku100_1_1_4">#REF!</definedName>
    <definedName name="_5364aku100_2_1_1">#REF!</definedName>
    <definedName name="_5365aku100_2_1_2">#REF!</definedName>
    <definedName name="_5366aku100_2_1_3">#REF!</definedName>
    <definedName name="_5367aku100_2_1_4">#REF!</definedName>
    <definedName name="_536Excel_BuiltIn_Print_Area_2_1">#REF!</definedName>
    <definedName name="_5372aku100_3_1_1">#REF!</definedName>
    <definedName name="_5373aku100_3_1_2">#REF!</definedName>
    <definedName name="_5374aku100_3_1_3">#REF!</definedName>
    <definedName name="_5375aku100_3_1_4">#REF!</definedName>
    <definedName name="_5376aku100_3_2_1">#REF!</definedName>
    <definedName name="_5377aku100_3_2_2">#REF!</definedName>
    <definedName name="_5378aku100_3_2_3">#REF!</definedName>
    <definedName name="_5379aku100_3_2_4">#REF!</definedName>
    <definedName name="_537Excel_BuiltIn_Print_Area_15_1">#REF!</definedName>
    <definedName name="_5384aku150_1_1_1">#REF!</definedName>
    <definedName name="_5385aku150_1_1_2">#REF!</definedName>
    <definedName name="_5386aku150_1_1_3">#REF!</definedName>
    <definedName name="_5387aku150_1_1_4">#REF!</definedName>
    <definedName name="_538Excel_BuiltIn_Print_Area_15_1_1">#REF!</definedName>
    <definedName name="_5392aku150_2_1_1">#REF!</definedName>
    <definedName name="_5393aku150_2_1_2">#REF!</definedName>
    <definedName name="_5394aku150_2_1_3">#REF!</definedName>
    <definedName name="_5395aku150_2_1_4">#REF!</definedName>
    <definedName name="_539Excel_BuiltIn_Print_Area_15_1_1_1">#REF!</definedName>
    <definedName name="_53A_2_1">#REF!</definedName>
    <definedName name="_53aber25_2_1">#REF!</definedName>
    <definedName name="_53Aber6_1_1">#REF!</definedName>
    <definedName name="_5400aku150_3_1_1">#REF!</definedName>
    <definedName name="_5401aku150_3_1_2">#REF!</definedName>
    <definedName name="_5402aku150_3_1_3">#REF!</definedName>
    <definedName name="_5403aku150_3_1_4">#REF!</definedName>
    <definedName name="_5404aku150_3_2_1">#REF!</definedName>
    <definedName name="_5405aku150_3_2_2">#REF!</definedName>
    <definedName name="_5406aku150_3_2_3">#REF!</definedName>
    <definedName name="_5407aku150_3_2_4">#REF!</definedName>
    <definedName name="_540Excel_BuiltIn_Print_Area_2_1">#REF!</definedName>
    <definedName name="_540Excel_BuiltIn_Print_Area_3_1_1">#REF!</definedName>
    <definedName name="_5418ALL_1">#REF!</definedName>
    <definedName name="_5424AM_1_1">#REF!</definedName>
    <definedName name="_5425AMPAR23_1">#REF!</definedName>
    <definedName name="_5426AMPAR23_2">#REF!</definedName>
    <definedName name="_5427AMPAR23_3">#REF!</definedName>
    <definedName name="_5428AMPAR23_4">#REF!</definedName>
    <definedName name="_5429AMPAR57_1">#REF!</definedName>
    <definedName name="_542Excel_BuiltIn_Print_Area_4_1">#REF!</definedName>
    <definedName name="_5430AMPAR57_2">#REF!</definedName>
    <definedName name="_5431AMPAR57_3">#REF!</definedName>
    <definedName name="_5432AMPAR57_4">#REF!</definedName>
    <definedName name="_5438ana10_1">#REF!</definedName>
    <definedName name="_5439ana10_2">#REF!</definedName>
    <definedName name="_5440ana10_3">#REF!</definedName>
    <definedName name="_5441ana10_4">#REF!</definedName>
    <definedName name="_5442ana100_1">#REF!</definedName>
    <definedName name="_5443ana100_2">#REF!</definedName>
    <definedName name="_5444ana100_3">#REF!</definedName>
    <definedName name="_5445ana100_4">#REF!</definedName>
    <definedName name="_5446ana101_1">#REF!</definedName>
    <definedName name="_5447ana101_2">#REF!</definedName>
    <definedName name="_5448ana101_3">#REF!</definedName>
    <definedName name="_5449ana101_4">#REF!</definedName>
    <definedName name="_544Excel_BuiltIn_Print_Area_3_1_1">#REF!</definedName>
    <definedName name="_544Excel_BuiltIn_Print_Area_8_1_1">#REF!</definedName>
    <definedName name="_5450ana102_1">#REF!</definedName>
    <definedName name="_5451ana102_2">#REF!</definedName>
    <definedName name="_5452ana102_3">#REF!</definedName>
    <definedName name="_5453ana102_4">#REF!</definedName>
    <definedName name="_5454ana103_1">#REF!</definedName>
    <definedName name="_5455ana103_2">#REF!</definedName>
    <definedName name="_5456ana103_3">#REF!</definedName>
    <definedName name="_5457ana103_4">#REF!</definedName>
    <definedName name="_5458ana104_1">#REF!</definedName>
    <definedName name="_5459ana104_2">#REF!</definedName>
    <definedName name="_545Excel_BuiltIn_Print_Area_4_1">#REF!</definedName>
    <definedName name="_5460ana104_3">#REF!</definedName>
    <definedName name="_5461ana104_4">#REF!</definedName>
    <definedName name="_5462ana105_1">#REF!</definedName>
    <definedName name="_5463ana105_2">#REF!</definedName>
    <definedName name="_5464ana105_3">#REF!</definedName>
    <definedName name="_5465ana105_4">#REF!</definedName>
    <definedName name="_5466ana106_1">#REF!</definedName>
    <definedName name="_5467ana106_2">#REF!</definedName>
    <definedName name="_5468ana106_3">#REF!</definedName>
    <definedName name="_5469ana106_4">#REF!</definedName>
    <definedName name="_546Excel_BuiltIn_Print_Area_7_1">#REF!</definedName>
    <definedName name="_546Excel_BuiltIn_Print_Area_8_1_1">#REF!</definedName>
    <definedName name="_546Excel_BuiltIn_Print_Area_8_1_1_1">#REF!</definedName>
    <definedName name="_5470ana107_1">#REF!</definedName>
    <definedName name="_5471ana107_2">#REF!</definedName>
    <definedName name="_5472ana107_3">#REF!</definedName>
    <definedName name="_5473ana107_4">#REF!</definedName>
    <definedName name="_5474ana108_1">#REF!</definedName>
    <definedName name="_5475ana108_2">#REF!</definedName>
    <definedName name="_5476ana108_3">#REF!</definedName>
    <definedName name="_5477ana108_4">#REF!</definedName>
    <definedName name="_5478ana109_1">#REF!</definedName>
    <definedName name="_5479ana109_2">#REF!</definedName>
    <definedName name="_547Excel_BuiltIn_Print_Area_8_1_1">#REF!</definedName>
    <definedName name="_547Excel_BuiltIn_Print_Area_8_1_1_1">#REF!</definedName>
    <definedName name="_5480ana109_3">#REF!</definedName>
    <definedName name="_5481ana109_4">#REF!</definedName>
    <definedName name="_5482ana11_1">#REF!</definedName>
    <definedName name="_5483ana11_2">#REF!</definedName>
    <definedName name="_5484ana11_3">#REF!</definedName>
    <definedName name="_5485ana11_4">#REF!</definedName>
    <definedName name="_5486ana110_1">#REF!</definedName>
    <definedName name="_5487ana110_2">#REF!</definedName>
    <definedName name="_5488ana110_3">#REF!</definedName>
    <definedName name="_5489ana110_4">#REF!</definedName>
    <definedName name="_548Excel_BuiltIn_Print_Area_8_1_1_1">#REF!</definedName>
    <definedName name="_548Excel_BuiltIn_Print_Area_8_1_1_1_1_1">#REF!</definedName>
    <definedName name="_5490ana111_1">#REF!</definedName>
    <definedName name="_5491ana111_2">#REF!</definedName>
    <definedName name="_5492ana111_3">#REF!</definedName>
    <definedName name="_5493ana111_4">#REF!</definedName>
    <definedName name="_5494ana112_1">#REF!</definedName>
    <definedName name="_5495ana112_2">#REF!</definedName>
    <definedName name="_5496ana112_3">#REF!</definedName>
    <definedName name="_5497ana112_4">#REF!</definedName>
    <definedName name="_5498ana113_1">#REF!</definedName>
    <definedName name="_5499ana113_2">#REF!</definedName>
    <definedName name="_549Excel_BuiltIn_Print_Area_8_1_1_1_1_1">#REF!</definedName>
    <definedName name="_549Excel_BuiltIn_Print_Area_9_1_1">#REF!</definedName>
    <definedName name="_54aber32_1_1">#REF!</definedName>
    <definedName name="_54Aber6_2_1">#REF!</definedName>
    <definedName name="_5500ana113_3">#REF!</definedName>
    <definedName name="_5501ana113_4">#REF!</definedName>
    <definedName name="_5502ana114_1">#REF!</definedName>
    <definedName name="_5503ana114_2">#REF!</definedName>
    <definedName name="_5504ana114_3">#REF!</definedName>
    <definedName name="_5505ana114_4">#REF!</definedName>
    <definedName name="_5506ana115_1">#REF!</definedName>
    <definedName name="_5507ana115_2">#REF!</definedName>
    <definedName name="_5508ana115_3">#REF!</definedName>
    <definedName name="_5509ana115_4">#REF!</definedName>
    <definedName name="_550Excel_BuiltIn_Print_Area_9_1_1">#REF!</definedName>
    <definedName name="_5510ana116_1">#REF!</definedName>
    <definedName name="_5511ana116_2">#REF!</definedName>
    <definedName name="_5512ana116_3">#REF!</definedName>
    <definedName name="_5513ana116_4">#REF!</definedName>
    <definedName name="_5514ana117_1">#REF!</definedName>
    <definedName name="_5515ana117_2">#REF!</definedName>
    <definedName name="_5516ana117_3">#REF!</definedName>
    <definedName name="_5517ana117_4">#REF!</definedName>
    <definedName name="_5518ana118_1">#REF!</definedName>
    <definedName name="_5519ana118_2">#REF!</definedName>
    <definedName name="_5520ana118_3">#REF!</definedName>
    <definedName name="_5521ana118_4">#REF!</definedName>
    <definedName name="_5522ana119_1">#REF!</definedName>
    <definedName name="_5523ana119_2">#REF!</definedName>
    <definedName name="_5524ana119_3">#REF!</definedName>
    <definedName name="_5525ana119_4">#REF!</definedName>
    <definedName name="_5526ana12_1">#REF!</definedName>
    <definedName name="_5527ana12_2">#REF!</definedName>
    <definedName name="_5528ana12_3">#REF!</definedName>
    <definedName name="_5529ana12_4">#REF!</definedName>
    <definedName name="_5530ana120_1">#REF!</definedName>
    <definedName name="_5531ana120_2">#REF!</definedName>
    <definedName name="_5532ana120_3">#REF!</definedName>
    <definedName name="_5533ana120_4">#REF!</definedName>
    <definedName name="_5534ana121_1">#REF!</definedName>
    <definedName name="_5535ana121_2">#REF!</definedName>
    <definedName name="_5536ana121_3">#REF!</definedName>
    <definedName name="_5537ana121_4">#REF!</definedName>
    <definedName name="_5538ana122_1">#REF!</definedName>
    <definedName name="_5539ana122_2">#REF!</definedName>
    <definedName name="_5540ana122_3">#REF!</definedName>
    <definedName name="_5541ana122_4">#REF!</definedName>
    <definedName name="_5542ana123_1">#REF!</definedName>
    <definedName name="_5543ana123_2">#REF!</definedName>
    <definedName name="_5544ana123_3">#REF!</definedName>
    <definedName name="_5545ana123_4">#REF!</definedName>
    <definedName name="_5546ana124_1">#REF!</definedName>
    <definedName name="_5547ana124_2">#REF!</definedName>
    <definedName name="_5548ana124_3">#REF!</definedName>
    <definedName name="_5549ana124_4">#REF!</definedName>
    <definedName name="_5550ana13_1">#REF!</definedName>
    <definedName name="_5551ana13_2">#REF!</definedName>
    <definedName name="_5552ana13_3">#REF!</definedName>
    <definedName name="_5553ana13_4">#REF!</definedName>
    <definedName name="_5554ana14_1">#REF!</definedName>
    <definedName name="_5555ana14_2">#REF!</definedName>
    <definedName name="_5556ana14_3">#REF!</definedName>
    <definedName name="_5557ana14_4">#REF!</definedName>
    <definedName name="_5558ana15_1">#REF!</definedName>
    <definedName name="_5559ana15_2">#REF!</definedName>
    <definedName name="_5560ana15_3">#REF!</definedName>
    <definedName name="_5561ana15_4">#REF!</definedName>
    <definedName name="_5562ana16_1">#REF!</definedName>
    <definedName name="_5563ana16_2">#REF!</definedName>
    <definedName name="_5564ana16_3">#REF!</definedName>
    <definedName name="_5565ana16_4">#REF!</definedName>
    <definedName name="_5566ana17_1">#REF!</definedName>
    <definedName name="_5567ana17_2">#REF!</definedName>
    <definedName name="_5568ana17_3">#REF!</definedName>
    <definedName name="_5569ana17_4">#REF!</definedName>
    <definedName name="_5570ana18_1">#REF!</definedName>
    <definedName name="_5571ana18_2">#REF!</definedName>
    <definedName name="_5572ana18_3">#REF!</definedName>
    <definedName name="_5573ana18_4">#REF!</definedName>
    <definedName name="_5574ana19_1">#REF!</definedName>
    <definedName name="_5575ana19_2">#REF!</definedName>
    <definedName name="_5576ana19_3">#REF!</definedName>
    <definedName name="_5577ana19_4">#REF!</definedName>
    <definedName name="_5578ana20_1">#REF!</definedName>
    <definedName name="_5579ana20_2">#REF!</definedName>
    <definedName name="_557Excel_BuiltIn_Print_Titles_4_1">#REF!</definedName>
    <definedName name="_5580ana20_3">#REF!</definedName>
    <definedName name="_5581ana20_4">#REF!</definedName>
    <definedName name="_5582ana21_1">#REF!</definedName>
    <definedName name="_5583ana21_2">#REF!</definedName>
    <definedName name="_5584ana21_3">#REF!</definedName>
    <definedName name="_5585ana21_4">#REF!</definedName>
    <definedName name="_5586ana22_1">#REF!</definedName>
    <definedName name="_5587ana22_2">#REF!</definedName>
    <definedName name="_5588ana22_3">#REF!</definedName>
    <definedName name="_5589ana22_4">#REF!</definedName>
    <definedName name="_558pab100_1_1">#REF!</definedName>
    <definedName name="_5590ana23_1">#REF!</definedName>
    <definedName name="_5591ana23_2">#REF!</definedName>
    <definedName name="_5592ana23_3">#REF!</definedName>
    <definedName name="_5593ana23_4">#REF!</definedName>
    <definedName name="_5594ana24_1">#REF!</definedName>
    <definedName name="_5595ana24_2">#REF!</definedName>
    <definedName name="_5596ana24_3">#REF!</definedName>
    <definedName name="_5597ana24_4">#REF!</definedName>
    <definedName name="_5598ana25_1">#REF!</definedName>
    <definedName name="_5599ana25_2">#REF!</definedName>
    <definedName name="_559pab100_1_1">#REF!</definedName>
    <definedName name="_55aber32_2_1">#REF!</definedName>
    <definedName name="_55aber80_1_1">#REF!</definedName>
    <definedName name="_5600ana25_3">#REF!</definedName>
    <definedName name="_5601ana25_4">#REF!</definedName>
    <definedName name="_5602ana26_1">#REF!</definedName>
    <definedName name="_5603ana26_2">#REF!</definedName>
    <definedName name="_5604ana26_3">#REF!</definedName>
    <definedName name="_5605ana26_4">#REF!</definedName>
    <definedName name="_5606ana27_1">#REF!</definedName>
    <definedName name="_5607ana27_2">#REF!</definedName>
    <definedName name="_5608ana27_3">#REF!</definedName>
    <definedName name="_5609ana27_4">#REF!</definedName>
    <definedName name="_560pab100_1_1">#REF!</definedName>
    <definedName name="_5610ana28_1">#REF!</definedName>
    <definedName name="_5611ana28_2">#REF!</definedName>
    <definedName name="_5612ana28_3">#REF!</definedName>
    <definedName name="_5613ana28_4">#REF!</definedName>
    <definedName name="_5614ana29_1">#REF!</definedName>
    <definedName name="_5615ana29_2">#REF!</definedName>
    <definedName name="_5616ana29_3">#REF!</definedName>
    <definedName name="_5617ana29_4">#REF!</definedName>
    <definedName name="_5618ana30_1">#REF!</definedName>
    <definedName name="_5619ana30_2">#REF!</definedName>
    <definedName name="_561pab100_2_1">#REF!</definedName>
    <definedName name="_5620ana30_3">#REF!</definedName>
    <definedName name="_5621ana30_4">#REF!</definedName>
    <definedName name="_5622ana31_1">#REF!</definedName>
    <definedName name="_5623ana31_2">#REF!</definedName>
    <definedName name="_5624ana31_3">#REF!</definedName>
    <definedName name="_5625ana31_4">#REF!</definedName>
    <definedName name="_5626ana32_1">#REF!</definedName>
    <definedName name="_5627ana32_2">#REF!</definedName>
    <definedName name="_5628ana32_3">#REF!</definedName>
    <definedName name="_5629ana32_4">#REF!</definedName>
    <definedName name="_562pab100_2_1">#REF!</definedName>
    <definedName name="_5630ana33_1">#REF!</definedName>
    <definedName name="_5631ana33_2">#REF!</definedName>
    <definedName name="_5632ana33_3">#REF!</definedName>
    <definedName name="_5633ana33_4">#REF!</definedName>
    <definedName name="_5634ana34_1">#REF!</definedName>
    <definedName name="_5635ana34_2">#REF!</definedName>
    <definedName name="_5636ana34_3">#REF!</definedName>
    <definedName name="_5637ana34_4">#REF!</definedName>
    <definedName name="_5638ana35_1">#REF!</definedName>
    <definedName name="_5639ana35_2">#REF!</definedName>
    <definedName name="_563pab100_2_1">#REF!</definedName>
    <definedName name="_5640ana35_3">#REF!</definedName>
    <definedName name="_5641ana35_4">#REF!</definedName>
    <definedName name="_5642ana36_1">#REF!</definedName>
    <definedName name="_5643ana36_2">#REF!</definedName>
    <definedName name="_5644ana36_3">#REF!</definedName>
    <definedName name="_5645ana36_4">#REF!</definedName>
    <definedName name="_5646ana37_1">#REF!</definedName>
    <definedName name="_5647ana37_2">#REF!</definedName>
    <definedName name="_5648ana37_3">#REF!</definedName>
    <definedName name="_5649ana37_4">#REF!</definedName>
    <definedName name="_564pab15_1_1">#REF!</definedName>
    <definedName name="_5650ana38_1">#REF!</definedName>
    <definedName name="_5651ana38_2">#REF!</definedName>
    <definedName name="_5652ana38_3">#REF!</definedName>
    <definedName name="_5653ana38_4">#REF!</definedName>
    <definedName name="_5654ana39_1">#REF!</definedName>
    <definedName name="_5655ana39_2">#REF!</definedName>
    <definedName name="_5656ana39_3">#REF!</definedName>
    <definedName name="_5657ana39_4">#REF!</definedName>
    <definedName name="_5658ana40_1">#REF!</definedName>
    <definedName name="_5659ana40_2">#REF!</definedName>
    <definedName name="_565pab15_1_1">#REF!</definedName>
    <definedName name="_5660ana40_3">#REF!</definedName>
    <definedName name="_5661ana40_4">#REF!</definedName>
    <definedName name="_5662ana41_1">#REF!</definedName>
    <definedName name="_5663ana41_2">#REF!</definedName>
    <definedName name="_5664ana41_3">#REF!</definedName>
    <definedName name="_5665ana41_4">#REF!</definedName>
    <definedName name="_5666ana42_1">#REF!</definedName>
    <definedName name="_5667ana42_2">#REF!</definedName>
    <definedName name="_5668ana42_3">#REF!</definedName>
    <definedName name="_5669ana42_4">#REF!</definedName>
    <definedName name="_566pab15_1_1">#REF!</definedName>
    <definedName name="_5670ana43_1">#REF!</definedName>
    <definedName name="_5671ana43_2">#REF!</definedName>
    <definedName name="_5672ana43_3">#REF!</definedName>
    <definedName name="_5673ana43_4">#REF!</definedName>
    <definedName name="_5674ana44_1">#REF!</definedName>
    <definedName name="_5675ana44_2">#REF!</definedName>
    <definedName name="_5676ana44_3">#REF!</definedName>
    <definedName name="_5677ana44_4">#REF!</definedName>
    <definedName name="_5678ana45_1">#REF!</definedName>
    <definedName name="_5679ana45_2">#REF!</definedName>
    <definedName name="_567pab15_2_1">#REF!</definedName>
    <definedName name="_5680ana45_3">#REF!</definedName>
    <definedName name="_5681ana45_4">#REF!</definedName>
    <definedName name="_5682ana46_1">#REF!</definedName>
    <definedName name="_5683ana46_2">#REF!</definedName>
    <definedName name="_5684ana46_3">#REF!</definedName>
    <definedName name="_5685ana46_4">#REF!</definedName>
    <definedName name="_5686ana47_1">#REF!</definedName>
    <definedName name="_5687ana47_2">#REF!</definedName>
    <definedName name="_5688ana47_3">#REF!</definedName>
    <definedName name="_5689ana47_4">#REF!</definedName>
    <definedName name="_568pab15_2_1">#REF!</definedName>
    <definedName name="_5690ana48_1">#REF!</definedName>
    <definedName name="_5691ana48_2">#REF!</definedName>
    <definedName name="_5692ana48_3">#REF!</definedName>
    <definedName name="_5693ana48_4">#REF!</definedName>
    <definedName name="_5694ana49_1">#REF!</definedName>
    <definedName name="_5695ana49_2">#REF!</definedName>
    <definedName name="_5696ana49_3">#REF!</definedName>
    <definedName name="_5697ana49_4">#REF!</definedName>
    <definedName name="_5698ana5_1">#REF!</definedName>
    <definedName name="_5699ana5_2">#REF!</definedName>
    <definedName name="_569pab15_2_1">#REF!</definedName>
    <definedName name="_56A_2_1_1">#REF!</definedName>
    <definedName name="_56aber4_1_1">#REF!</definedName>
    <definedName name="_56aber80_2_1">#REF!</definedName>
    <definedName name="_5700ana5_3">#REF!</definedName>
    <definedName name="_5701ana5_4">#REF!</definedName>
    <definedName name="_5702ana50_1">#REF!</definedName>
    <definedName name="_5703ana50_2">#REF!</definedName>
    <definedName name="_5704ana50_3">#REF!</definedName>
    <definedName name="_5705ana50_4">#REF!</definedName>
    <definedName name="_5706ana51_1">#REF!</definedName>
    <definedName name="_5707ana51_2">#REF!</definedName>
    <definedName name="_5708ana51_3">#REF!</definedName>
    <definedName name="_5709ana51_4">#REF!</definedName>
    <definedName name="_570pab150_1_1">#REF!</definedName>
    <definedName name="_5710ana52_1">#REF!</definedName>
    <definedName name="_5711ana52_2">#REF!</definedName>
    <definedName name="_5712ana52_3">#REF!</definedName>
    <definedName name="_5713ana52_4">#REF!</definedName>
    <definedName name="_5714ana53_1">#REF!</definedName>
    <definedName name="_5715ana53_2">#REF!</definedName>
    <definedName name="_5716ana53_3">#REF!</definedName>
    <definedName name="_5717ana53_4">#REF!</definedName>
    <definedName name="_5718ana54_1">#REF!</definedName>
    <definedName name="_5719ana54_2">#REF!</definedName>
    <definedName name="_571pab150_1_1">#REF!</definedName>
    <definedName name="_5720ana54_3">#REF!</definedName>
    <definedName name="_5721ana54_4">#REF!</definedName>
    <definedName name="_5722ana55_1">#REF!</definedName>
    <definedName name="_5723ana55_2">#REF!</definedName>
    <definedName name="_5724ana55_3">#REF!</definedName>
    <definedName name="_5725ana55_4">#REF!</definedName>
    <definedName name="_5726ana56_1">#REF!</definedName>
    <definedName name="_5727ana56_2">#REF!</definedName>
    <definedName name="_5728ana56_3">#REF!</definedName>
    <definedName name="_5729ana56_4">#REF!</definedName>
    <definedName name="_572pab150_1_1">#REF!</definedName>
    <definedName name="_5730ana57_1">#REF!</definedName>
    <definedName name="_5731ana57_2">#REF!</definedName>
    <definedName name="_5732ana57_3">#REF!</definedName>
    <definedName name="_5733ana57_4">#REF!</definedName>
    <definedName name="_5734ana58_1">#REF!</definedName>
    <definedName name="_5735ana58_2">#REF!</definedName>
    <definedName name="_5736ana58_3">#REF!</definedName>
    <definedName name="_5737ana58_4">#REF!</definedName>
    <definedName name="_5738ana59_1">#REF!</definedName>
    <definedName name="_5739ana59_2">#REF!</definedName>
    <definedName name="_573pab150_2_1">#REF!</definedName>
    <definedName name="_5740ana59_3">#REF!</definedName>
    <definedName name="_5741ana59_4">#REF!</definedName>
    <definedName name="_5742ana6_1">#REF!</definedName>
    <definedName name="_5743ana6_2">#REF!</definedName>
    <definedName name="_5744ana6_3">#REF!</definedName>
    <definedName name="_5745ana6_4">#REF!</definedName>
    <definedName name="_5746ana60_1">#REF!</definedName>
    <definedName name="_5747ana60_2">#REF!</definedName>
    <definedName name="_5748ana60_3">#REF!</definedName>
    <definedName name="_5749ana60_4">#REF!</definedName>
    <definedName name="_574pab150_2_1">#REF!</definedName>
    <definedName name="_5750ana61_1">#REF!</definedName>
    <definedName name="_5751ana61_2">#REF!</definedName>
    <definedName name="_5752ana61_3">#REF!</definedName>
    <definedName name="_5753ana61_4">#REF!</definedName>
    <definedName name="_5754ana62_1">#REF!</definedName>
    <definedName name="_5755ana62_2">#REF!</definedName>
    <definedName name="_5756ana62_3">#REF!</definedName>
    <definedName name="_5757ana62_4">#REF!</definedName>
    <definedName name="_5758ana63_1">#REF!</definedName>
    <definedName name="_5759ana63_2">#REF!</definedName>
    <definedName name="_575pab150_2_1">#REF!</definedName>
    <definedName name="_5760ana63_3">#REF!</definedName>
    <definedName name="_5761ana63_4">#REF!</definedName>
    <definedName name="_5762ana64_1">#REF!</definedName>
    <definedName name="_5763ana64_2">#REF!</definedName>
    <definedName name="_5764ana64_3">#REF!</definedName>
    <definedName name="_5765ana64_4">#REF!</definedName>
    <definedName name="_5766ana65_1">#REF!</definedName>
    <definedName name="_5767ana65_2">#REF!</definedName>
    <definedName name="_5768ana65_3">#REF!</definedName>
    <definedName name="_5769ana65_4">#REF!</definedName>
    <definedName name="_576pab2_1_1">#REF!</definedName>
    <definedName name="_5770ana66_1">#REF!</definedName>
    <definedName name="_5771ana66_2">#REF!</definedName>
    <definedName name="_5772ana66_3">#REF!</definedName>
    <definedName name="_5773ana66_4">#REF!</definedName>
    <definedName name="_5774ana67_1">#REF!</definedName>
    <definedName name="_5775ana67_2">#REF!</definedName>
    <definedName name="_5776ana67_3">#REF!</definedName>
    <definedName name="_5777ana67_4">#REF!</definedName>
    <definedName name="_5778ana68_1">#REF!</definedName>
    <definedName name="_5779ana68_2">#REF!</definedName>
    <definedName name="_577pab2_1_1">#REF!</definedName>
    <definedName name="_5780ana68_3">#REF!</definedName>
    <definedName name="_5781ana68_4">#REF!</definedName>
    <definedName name="_5782ana69_1">#REF!</definedName>
    <definedName name="_5783ana69_2">#REF!</definedName>
    <definedName name="_5784ana69_3">#REF!</definedName>
    <definedName name="_5785ana69_4">#REF!</definedName>
    <definedName name="_5786ana7_1">#REF!</definedName>
    <definedName name="_5787ana7_2">#REF!</definedName>
    <definedName name="_5788ana7_3">#REF!</definedName>
    <definedName name="_5789ana7_4">#REF!</definedName>
    <definedName name="_578pab2_1_1">#REF!</definedName>
    <definedName name="_5790ana70_1">#REF!</definedName>
    <definedName name="_5791ana70_2">#REF!</definedName>
    <definedName name="_5792ana70_3">#REF!</definedName>
    <definedName name="_5793ana70_4">#REF!</definedName>
    <definedName name="_5794ana71_1">#REF!</definedName>
    <definedName name="_5795ana71_2">#REF!</definedName>
    <definedName name="_5796ana71_3">#REF!</definedName>
    <definedName name="_5797ana71_4">#REF!</definedName>
    <definedName name="_5798ana72_1">#REF!</definedName>
    <definedName name="_5799ana72_2">#REF!</definedName>
    <definedName name="_579pab2_2_1">#REF!</definedName>
    <definedName name="_57aber4_2_1">#REF!</definedName>
    <definedName name="_57aberf100_1_1">#REF!</definedName>
    <definedName name="_5800ana72_3">#REF!</definedName>
    <definedName name="_5801ana72_4">#REF!</definedName>
    <definedName name="_5802ana73_1">#REF!</definedName>
    <definedName name="_5803ana73_2">#REF!</definedName>
    <definedName name="_5804ana73_3">#REF!</definedName>
    <definedName name="_5805ana73_4">#REF!</definedName>
    <definedName name="_5806ana74_1">#REF!</definedName>
    <definedName name="_5807ana74_2">#REF!</definedName>
    <definedName name="_5808ana74_3">#REF!</definedName>
    <definedName name="_5809ana74_4">#REF!</definedName>
    <definedName name="_580pab2_2_1">#REF!</definedName>
    <definedName name="_5810ana75_1">#REF!</definedName>
    <definedName name="_5811ana75_2">#REF!</definedName>
    <definedName name="_5812ana75_3">#REF!</definedName>
    <definedName name="_5813ana75_4">#REF!</definedName>
    <definedName name="_5814ana76_1">#REF!</definedName>
    <definedName name="_5815ana76_2">#REF!</definedName>
    <definedName name="_5816ana76_3">#REF!</definedName>
    <definedName name="_5817ana76_4">#REF!</definedName>
    <definedName name="_5818ana77_1">#REF!</definedName>
    <definedName name="_5819ana77_2">#REF!</definedName>
    <definedName name="_581pab2_2_1">#REF!</definedName>
    <definedName name="_5820ana77_3">#REF!</definedName>
    <definedName name="_5821ana77_4">#REF!</definedName>
    <definedName name="_5822ana78_1">#REF!</definedName>
    <definedName name="_5823ana78_2">#REF!</definedName>
    <definedName name="_5824ana78_3">#REF!</definedName>
    <definedName name="_5825ana78_4">#REF!</definedName>
    <definedName name="_5826ana79_1">#REF!</definedName>
    <definedName name="_5827ana79_2">#REF!</definedName>
    <definedName name="_5828ana79_3">#REF!</definedName>
    <definedName name="_5829ana79_4">#REF!</definedName>
    <definedName name="_582pab20_1_1">#REF!</definedName>
    <definedName name="_5830ana80_1">#REF!</definedName>
    <definedName name="_5831ana80_2">#REF!</definedName>
    <definedName name="_5832ana80_3">#REF!</definedName>
    <definedName name="_5833ana80_4">#REF!</definedName>
    <definedName name="_5834ana81_1">#REF!</definedName>
    <definedName name="_5835ana81_2">#REF!</definedName>
    <definedName name="_5836ana81_3">#REF!</definedName>
    <definedName name="_5837ana81_4">#REF!</definedName>
    <definedName name="_5838ana82_1">#REF!</definedName>
    <definedName name="_5839ana82_2">#REF!</definedName>
    <definedName name="_583pab20_1_1">#REF!</definedName>
    <definedName name="_5840ana82_3">#REF!</definedName>
    <definedName name="_5841ana82_4">#REF!</definedName>
    <definedName name="_5842ana83_1">#REF!</definedName>
    <definedName name="_5843ana83_2">#REF!</definedName>
    <definedName name="_5844ana83_3">#REF!</definedName>
    <definedName name="_5845ana83_4">#REF!</definedName>
    <definedName name="_5846ana84_1">#REF!</definedName>
    <definedName name="_5847ana84_2">#REF!</definedName>
    <definedName name="_5848ana84_3">#REF!</definedName>
    <definedName name="_5849ana84_4">#REF!</definedName>
    <definedName name="_584pab20_1_1">#REF!</definedName>
    <definedName name="_5850ana85_1">#REF!</definedName>
    <definedName name="_5851ana85_2">#REF!</definedName>
    <definedName name="_5852ana85_3">#REF!</definedName>
    <definedName name="_5853ana85_4">#REF!</definedName>
    <definedName name="_5854ana86_1">#REF!</definedName>
    <definedName name="_5855ana86_2">#REF!</definedName>
    <definedName name="_5856ana86_3">#REF!</definedName>
    <definedName name="_5857ana86_4">#REF!</definedName>
    <definedName name="_5858ana87_1">#REF!</definedName>
    <definedName name="_5859ana87_2">#REF!</definedName>
    <definedName name="_585pab20_2_1">#REF!</definedName>
    <definedName name="_5860ana87_3">#REF!</definedName>
    <definedName name="_5861ana87_4">#REF!</definedName>
    <definedName name="_5862ana88_1">#REF!</definedName>
    <definedName name="_5863ana88_2">#REF!</definedName>
    <definedName name="_5864ana88_3">#REF!</definedName>
    <definedName name="_5865ana88_4">#REF!</definedName>
    <definedName name="_5866ana89_1">#REF!</definedName>
    <definedName name="_5867ana89_2">#REF!</definedName>
    <definedName name="_5868ana89_3">#REF!</definedName>
    <definedName name="_5869ana89_4">#REF!</definedName>
    <definedName name="_586pab20_2_1">#REF!</definedName>
    <definedName name="_5870ana9_1">#REF!</definedName>
    <definedName name="_5871ana9_2">#REF!</definedName>
    <definedName name="_5872ana9_3">#REF!</definedName>
    <definedName name="_5873ana9_4">#REF!</definedName>
    <definedName name="_5874ana90_1">#REF!</definedName>
    <definedName name="_5875ana90_2">#REF!</definedName>
    <definedName name="_5876ana90_3">#REF!</definedName>
    <definedName name="_5877ana90_4">#REF!</definedName>
    <definedName name="_5878ana91_1">#REF!</definedName>
    <definedName name="_5879ana91_2">#REF!</definedName>
    <definedName name="_587pab20_2_1">#REF!</definedName>
    <definedName name="_5880ana91_3">#REF!</definedName>
    <definedName name="_5881ana91_4">#REF!</definedName>
    <definedName name="_5882ana92_1">#REF!</definedName>
    <definedName name="_5883ana92_2">#REF!</definedName>
    <definedName name="_5884ana92_3">#REF!</definedName>
    <definedName name="_5885ana92_4">#REF!</definedName>
    <definedName name="_5886ana93_1">#REF!</definedName>
    <definedName name="_5887ana93_2">#REF!</definedName>
    <definedName name="_5888ana93_3">#REF!</definedName>
    <definedName name="_5889ana93_4">#REF!</definedName>
    <definedName name="_588pab25_1_1">#REF!</definedName>
    <definedName name="_5890ana94_1">#REF!</definedName>
    <definedName name="_5891ana94_2">#REF!</definedName>
    <definedName name="_5892ana94_3">#REF!</definedName>
    <definedName name="_5893ana94_4">#REF!</definedName>
    <definedName name="_5894ana95_1">#REF!</definedName>
    <definedName name="_5895ana95_2">#REF!</definedName>
    <definedName name="_5896ana95_3">#REF!</definedName>
    <definedName name="_5897ana95_4">#REF!</definedName>
    <definedName name="_5898ana96_1">#REF!</definedName>
    <definedName name="_5899ana96_2">#REF!</definedName>
    <definedName name="_589pab25_1_1">#REF!</definedName>
    <definedName name="_58aber40_1_1">#REF!</definedName>
    <definedName name="_58aberf100_2_1">#REF!</definedName>
    <definedName name="_5900ana96_3">#REF!</definedName>
    <definedName name="_5901ana96_4">#REF!</definedName>
    <definedName name="_5902ana97_1">#REF!</definedName>
    <definedName name="_5903ana97_2">#REF!</definedName>
    <definedName name="_5904ana97_3">#REF!</definedName>
    <definedName name="_5905ana97_4">#REF!</definedName>
    <definedName name="_5906ana98_1">#REF!</definedName>
    <definedName name="_5907ana98_2">#REF!</definedName>
    <definedName name="_5908ana98_3">#REF!</definedName>
    <definedName name="_5909ana98_4">#REF!</definedName>
    <definedName name="_590pab25_1_1">#REF!</definedName>
    <definedName name="_5910ana99_1">#REF!</definedName>
    <definedName name="_5911ana99_2">#REF!</definedName>
    <definedName name="_5912ana99_3">#REF!</definedName>
    <definedName name="_5913ana99_4">#REF!</definedName>
    <definedName name="_5914ANALAT_1">#REF!</definedName>
    <definedName name="_5915ANALAT_2">#REF!</definedName>
    <definedName name="_5916ANALAT_3">#REF!</definedName>
    <definedName name="_5917ANALAT_4">#REF!</definedName>
    <definedName name="_591pab25_2_1">#REF!</definedName>
    <definedName name="_5927ANDRI_1">#REF!</definedName>
    <definedName name="_5928ANDRI_2">#REF!</definedName>
    <definedName name="_5929ANDRI_3">#REF!</definedName>
    <definedName name="_592pab25_2_1">#REF!</definedName>
    <definedName name="_5930ANDRI_4">#REF!</definedName>
    <definedName name="_5931ANDRI_5">#REF!</definedName>
    <definedName name="_5932anl0_1">#REF!</definedName>
    <definedName name="_5933anl2_1">#REF!</definedName>
    <definedName name="_593pab25_2_1">#REF!</definedName>
    <definedName name="_594pab32_1_1">#REF!</definedName>
    <definedName name="_5959Area_INst_1">#REF!</definedName>
    <definedName name="_595pab32_1_1">#REF!</definedName>
    <definedName name="_5960Area_INst_2">#REF!</definedName>
    <definedName name="_5961Area_INst_3">#REF!</definedName>
    <definedName name="_5962Area_INst_4">#REF!</definedName>
    <definedName name="_5963Area_Piping_1">#REF!</definedName>
    <definedName name="_5964Area_Piping_2">#REF!</definedName>
    <definedName name="_5965Area_Piping_3">#REF!</definedName>
    <definedName name="_5966Area_Piping_4">#REF!</definedName>
    <definedName name="_5967Area1_Comm_1">#REF!</definedName>
    <definedName name="_5968Area1_Comm_2">#REF!</definedName>
    <definedName name="_5969Area1_Comm_3">#REF!</definedName>
    <definedName name="_596pab32_1_1">#REF!</definedName>
    <definedName name="_5970Area1_Comm_4">#REF!</definedName>
    <definedName name="_5976AS_0_1">#REF!</definedName>
    <definedName name="_5977AS_0_2">#REF!</definedName>
    <definedName name="_5978AS_0_3">#REF!</definedName>
    <definedName name="_5979AS_0_4">#REF!</definedName>
    <definedName name="_597pab32_2_1">#REF!</definedName>
    <definedName name="_5980AS_0_5">#REF!</definedName>
    <definedName name="_5981AS_1_1">#REF!</definedName>
    <definedName name="_5982AS_1_2">#REF!</definedName>
    <definedName name="_5983AS_1_3">#REF!</definedName>
    <definedName name="_5984AS_1_4">#REF!</definedName>
    <definedName name="_5985AS_1_5">#REF!</definedName>
    <definedName name="_5986asa_1">#REF!</definedName>
    <definedName name="_5987asa_2">#REF!</definedName>
    <definedName name="_5988asa_3">#REF!</definedName>
    <definedName name="_5989asa_4">#REF!</definedName>
    <definedName name="_598pab32_2_1">#REF!</definedName>
    <definedName name="_5990asa_5">#REF!</definedName>
    <definedName name="_5992Aspalan_1">#REF!</definedName>
    <definedName name="_5993Aspalan_2">#REF!</definedName>
    <definedName name="_5994Aspalan_3">#REF!</definedName>
    <definedName name="_5995Aspalan_4">#REF!</definedName>
    <definedName name="_5996ATSAMF_1">#REF!</definedName>
    <definedName name="_5997ATSAMF_2">#REF!</definedName>
    <definedName name="_5998ATSAMF_3">#REF!</definedName>
    <definedName name="_5999ATSAMF_4">#REF!</definedName>
    <definedName name="_599pab32_2_1">#REF!</definedName>
    <definedName name="_59abch100_1_1">#REF!</definedName>
    <definedName name="_59aber40_2_1">#REF!</definedName>
    <definedName name="_59aberf150_1_1">#REF!</definedName>
    <definedName name="_6">#N/A</definedName>
    <definedName name="_6_?" localSheetId="8">#REF!</definedName>
    <definedName name="_6_?" localSheetId="7">#REF!</definedName>
    <definedName name="_6_?" localSheetId="4">#REF!</definedName>
    <definedName name="_6_?" localSheetId="6">#REF!</definedName>
    <definedName name="_6_?" localSheetId="9">#REF!</definedName>
    <definedName name="_6_?" localSheetId="5">#REF!</definedName>
    <definedName name="_6_?" localSheetId="14">#REF!</definedName>
    <definedName name="_6_?" localSheetId="3">#REF!</definedName>
    <definedName name="_6_?" localSheetId="11">#REF!</definedName>
    <definedName name="_6_?" localSheetId="13">#REF!</definedName>
    <definedName name="_6_?" localSheetId="10">#REF!</definedName>
    <definedName name="_6_?" localSheetId="0">#REF!</definedName>
    <definedName name="_6_?" localSheetId="2">#REF!</definedName>
    <definedName name="_6_?">#REF!</definedName>
    <definedName name="_6_?_5" localSheetId="8">#REF!</definedName>
    <definedName name="_6_?_5" localSheetId="14">#REF!</definedName>
    <definedName name="_6_?_5" localSheetId="11">#REF!</definedName>
    <definedName name="_6_?_5" localSheetId="13">#REF!</definedName>
    <definedName name="_6_?_5" localSheetId="10">#REF!</definedName>
    <definedName name="_6_?_5" localSheetId="0">#REF!</definedName>
    <definedName name="_6_?_5" localSheetId="2">#REF!</definedName>
    <definedName name="_6_?_5">#REF!</definedName>
    <definedName name="_6_??" localSheetId="8">#REF!</definedName>
    <definedName name="_6_??" localSheetId="14">#REF!</definedName>
    <definedName name="_6_??" localSheetId="11">#REF!</definedName>
    <definedName name="_6_??" localSheetId="13">#REF!</definedName>
    <definedName name="_6_??" localSheetId="10">#REF!</definedName>
    <definedName name="_6_??" localSheetId="0">#REF!</definedName>
    <definedName name="_6_??" localSheetId="2">#REF!</definedName>
    <definedName name="_6_??">#REF!</definedName>
    <definedName name="_6_D_1">#REF!</definedName>
    <definedName name="_6_罫線消去">#REF!</definedName>
    <definedName name="_6000AVI_1">#REF!</definedName>
    <definedName name="_6001aw_1">#REF!</definedName>
    <definedName name="_6002aw_2">#REF!</definedName>
    <definedName name="_6003aw_3">#REF!</definedName>
    <definedName name="_6004aw_4">#REF!</definedName>
    <definedName name="_6005B_1_1_1">#REF!</definedName>
    <definedName name="_6006B_1_3_1">#REF!</definedName>
    <definedName name="_6007B_1_3_2">#REF!</definedName>
    <definedName name="_6008B_1_3_3">#REF!</definedName>
    <definedName name="_6009B_1_3_4">#REF!</definedName>
    <definedName name="_600pab4_1_1">#REF!</definedName>
    <definedName name="_601pab4_1_1">#REF!</definedName>
    <definedName name="_6020B_3_1">#REF!</definedName>
    <definedName name="_6021B_3_2">#REF!</definedName>
    <definedName name="_6022B_3_3">#REF!</definedName>
    <definedName name="_6023B_3_4">#REF!</definedName>
    <definedName name="_6029BALKTL110_1">#REF!</definedName>
    <definedName name="_602pab4_1_1">#REF!</definedName>
    <definedName name="_6030BALKTL118_1">#REF!</definedName>
    <definedName name="_6031BALKTL136_1">#REF!</definedName>
    <definedName name="_6037Bar_D10_1">#REF!</definedName>
    <definedName name="_6038Bar_D13_1">#REF!</definedName>
    <definedName name="_6039Bar_D16_1">#REF!</definedName>
    <definedName name="_603pab4_2_1">#REF!</definedName>
    <definedName name="_6040Bar_D19_1">#REF!</definedName>
    <definedName name="_6041Bar_D22_1">#REF!</definedName>
    <definedName name="_6042Bar_D25_1">#REF!</definedName>
    <definedName name="_6043Bar_D29_1">#REF!</definedName>
    <definedName name="_6044Bar_D32_1">#REF!</definedName>
    <definedName name="_6045basaom_3_1">#REF!</definedName>
    <definedName name="_6046basaom_3_2">#REF!</definedName>
    <definedName name="_6047basaom_3_3">#REF!</definedName>
    <definedName name="_6048basaom_3_4">#REF!</definedName>
    <definedName name="_6049basfs_3_1">#REF!</definedName>
    <definedName name="_604pab4_2_1">#REF!</definedName>
    <definedName name="_6050basfs_3_2">#REF!</definedName>
    <definedName name="_6051basfs_3_3">#REF!</definedName>
    <definedName name="_6052basfs_3_4">#REF!</definedName>
    <definedName name="_6053basi_3_1">#REF!</definedName>
    <definedName name="_6054basi_3_2">#REF!</definedName>
    <definedName name="_6055basi_3_3">#REF!</definedName>
    <definedName name="_6056basi_3_4">#REF!</definedName>
    <definedName name="_6057basitc_3_1">#REF!</definedName>
    <definedName name="_6058basitc_3_2">#REF!</definedName>
    <definedName name="_6059basitc_3_3">#REF!</definedName>
    <definedName name="_605pab4_2_1">#REF!</definedName>
    <definedName name="_6060basitc_3_4">#REF!</definedName>
    <definedName name="_6061bastw_3_1">#REF!</definedName>
    <definedName name="_6062bastw_3_2">#REF!</definedName>
    <definedName name="_6063bastw_3_3">#REF!</definedName>
    <definedName name="_6064bastw_3_4">#REF!</definedName>
    <definedName name="_6065BAX_3_1">#REF!</definedName>
    <definedName name="_6066BAX_3_2">#REF!</definedName>
    <definedName name="_6067BAX_3_3">#REF!</definedName>
    <definedName name="_6068BAX_3_4">#REF!</definedName>
    <definedName name="_606pab40_1_1">#REF!</definedName>
    <definedName name="_6073BBB_1">#REF!</definedName>
    <definedName name="_6078BBX_3_1">#REF!</definedName>
    <definedName name="_6079BBX_3_2">#REF!</definedName>
    <definedName name="_607pab40_1_1">#REF!</definedName>
    <definedName name="_6080BBX_3_3">#REF!</definedName>
    <definedName name="_6081BBX_3_4">#REF!</definedName>
    <definedName name="_6082BC25__1">#REF!</definedName>
    <definedName name="_6083BC50__1">#REF!</definedName>
    <definedName name="_6084BC6__1">#REF!</definedName>
    <definedName name="_6085bcv125_3_1">#REF!</definedName>
    <definedName name="_6086bcv125_3_2">#REF!</definedName>
    <definedName name="_6087bcv125_3_3">#REF!</definedName>
    <definedName name="_6088bcv125_3_4">#REF!</definedName>
    <definedName name="_6089BCX_3_1">#REF!</definedName>
    <definedName name="_608pab40_1_1">#REF!</definedName>
    <definedName name="_6090BCX_3_2">#REF!</definedName>
    <definedName name="_6091BCX_3_3">#REF!</definedName>
    <definedName name="_6092BCX_3_4">#REF!</definedName>
    <definedName name="_609pab40_2_1">#REF!</definedName>
    <definedName name="_60aber50_1_1">#REF!</definedName>
    <definedName name="_60aberf150_2_1">#REF!</definedName>
    <definedName name="_610pab40_2_1">#REF!</definedName>
    <definedName name="_611pab40_2_1">#REF!</definedName>
    <definedName name="_6123bdia6_1_1">#REF!</definedName>
    <definedName name="_6124bdia6_1_2">#REF!</definedName>
    <definedName name="_6125bdia6_1_3">#REF!</definedName>
    <definedName name="_6126bdia6_1_4">#REF!</definedName>
    <definedName name="_6127bdia6_1_1_1">#REF!</definedName>
    <definedName name="_6128bdia6_1_1_2">#REF!</definedName>
    <definedName name="_6129bdia6_1_1_3">#REF!</definedName>
    <definedName name="_612pab50_1_1">#REF!</definedName>
    <definedName name="_6130bdia6_1_1_4">#REF!</definedName>
    <definedName name="_6131bdia6_2_1">#REF!</definedName>
    <definedName name="_6132bdia6_2_2">#REF!</definedName>
    <definedName name="_6133bdia6_2_3">#REF!</definedName>
    <definedName name="_6134bdia6_2_4">#REF!</definedName>
    <definedName name="_6135bdia6_2_1_1">#REF!</definedName>
    <definedName name="_6136bdia6_2_1_2">#REF!</definedName>
    <definedName name="_6137bdia6_2_1_3">#REF!</definedName>
    <definedName name="_6138bdia6_2_1_4">#REF!</definedName>
    <definedName name="_6139bdia6_3_1">#REF!</definedName>
    <definedName name="_613pab50_1_1">#REF!</definedName>
    <definedName name="_6140bdia6_3_2">#REF!</definedName>
    <definedName name="_6141bdia6_3_3">#REF!</definedName>
    <definedName name="_6142bdia6_3_4">#REF!</definedName>
    <definedName name="_6148BELOWTITLE_1">#REF!</definedName>
    <definedName name="_6149Bend_Dia_1">#REF!</definedName>
    <definedName name="_614pab50_1_1">#REF!</definedName>
    <definedName name="_6150bendrat_1">#REF!</definedName>
    <definedName name="_6151BesiU24_1">#REF!</definedName>
    <definedName name="_6152BesiU24_2">#REF!</definedName>
    <definedName name="_6153BesiU24_3">#REF!</definedName>
    <definedName name="_6154BesiU24_4">#REF!</definedName>
    <definedName name="_6155BesiU39_1">#REF!</definedName>
    <definedName name="_6156BesiU39_2">#REF!</definedName>
    <definedName name="_6157BesiU39_3">#REF!</definedName>
    <definedName name="_6158BesiU39_4">#REF!</definedName>
    <definedName name="_6159BF_1">#REF!</definedName>
    <definedName name="_615pab50_2_1">#REF!</definedName>
    <definedName name="_6160binjai_1">#REF!</definedName>
    <definedName name="_6161binjai_2">#REF!</definedName>
    <definedName name="_6162binjai_3">#REF!</definedName>
    <definedName name="_6163binjai_4">#REF!</definedName>
    <definedName name="_6168BJ_1">#REF!</definedName>
    <definedName name="_6169BJ_2">#REF!</definedName>
    <definedName name="_616pab50_2_1">#REF!</definedName>
    <definedName name="_6170BJ_3">#REF!</definedName>
    <definedName name="_6171BJ_4">#REF!</definedName>
    <definedName name="_6172BJ_5">#REF!</definedName>
    <definedName name="_6173BJ_1_1">#REF!</definedName>
    <definedName name="_6174BJ_1_2">#REF!</definedName>
    <definedName name="_6175BJ_1_3">#REF!</definedName>
    <definedName name="_6176BJ_1_4">#REF!</definedName>
    <definedName name="_6177BJ_16_1">#REF!</definedName>
    <definedName name="_6178BJ_16_2">#REF!</definedName>
    <definedName name="_6179BJ_16_3">#REF!</definedName>
    <definedName name="_617pab50_2_1">#REF!</definedName>
    <definedName name="_6180BJ_16_4">#REF!</definedName>
    <definedName name="_6181BJ_2_1">#REF!</definedName>
    <definedName name="_6182BJ_2_2">#REF!</definedName>
    <definedName name="_6183BJ_2_3">#REF!</definedName>
    <definedName name="_6184BJ_2_4">#REF!</definedName>
    <definedName name="_6185BJ_3_1">#REF!</definedName>
    <definedName name="_6186BJ_3_2">#REF!</definedName>
    <definedName name="_6187BJ_3_3">#REF!</definedName>
    <definedName name="_6188BJ_3_4">#REF!</definedName>
    <definedName name="_618pab6_1_1">#REF!</definedName>
    <definedName name="_6194BkstMulti12_1">#REF!</definedName>
    <definedName name="_6195BkstMulti12_2">#REF!</definedName>
    <definedName name="_6196BkstMulti12_3">#REF!</definedName>
    <definedName name="_6197BkstMulti12_4">#REF!</definedName>
    <definedName name="_6198BkstMulti9_1">#REF!</definedName>
    <definedName name="_6199BkstMulti9_2">#REF!</definedName>
    <definedName name="_619pab6_1_1">#REF!</definedName>
    <definedName name="_61aber50_2_1">#REF!</definedName>
    <definedName name="_61aberf4_1_1">#REF!</definedName>
    <definedName name="_6200BkstMulti9_3">#REF!</definedName>
    <definedName name="_6201BkstMulti9_4">#REF!</definedName>
    <definedName name="_6202BkstPpn_1">#REF!</definedName>
    <definedName name="_6203BkstPpn_2">#REF!</definedName>
    <definedName name="_6204BkstPpn_3">#REF!</definedName>
    <definedName name="_6205BkstPpn_4">#REF!</definedName>
    <definedName name="_620pab6_1_1">#REF!</definedName>
    <definedName name="_6210blackout2_1">#REF!</definedName>
    <definedName name="_6211bmcb_1">#REF!</definedName>
    <definedName name="_6212bmcb_2">#REF!</definedName>
    <definedName name="_6213bmcb_3">#REF!</definedName>
    <definedName name="_6214bmcb_4">#REF!</definedName>
    <definedName name="_6215bmcb_5">#REF!</definedName>
    <definedName name="_6216bmcb_1_1">#REF!</definedName>
    <definedName name="_6217bmcb_1_2">#REF!</definedName>
    <definedName name="_6218bmcb_1_3">#REF!</definedName>
    <definedName name="_6219bmcb_1_4">#REF!</definedName>
    <definedName name="_621pab6_2_1">#REF!</definedName>
    <definedName name="_6224bmcb_2_1">#REF!</definedName>
    <definedName name="_6225bmcb_2_2">#REF!</definedName>
    <definedName name="_6226bmcb_2_3">#REF!</definedName>
    <definedName name="_6227bmcb_2_4">#REF!</definedName>
    <definedName name="_622pab6_2_1">#REF!</definedName>
    <definedName name="_623pab6_2_1">#REF!</definedName>
    <definedName name="_624pab80_1_1">#REF!</definedName>
    <definedName name="_625pab80_1_1">#REF!</definedName>
    <definedName name="_6260BOX_1">#REF!</definedName>
    <definedName name="_6261BOX2_1">#REF!</definedName>
    <definedName name="_6267bqcor_1">#REF!</definedName>
    <definedName name="_6268bqcor_2">#REF!</definedName>
    <definedName name="_6269bqcor_3">#REF!</definedName>
    <definedName name="_626pab80_1_1">#REF!</definedName>
    <definedName name="_6270bqcor_4">#REF!</definedName>
    <definedName name="_6271BS_1">#REF!</definedName>
    <definedName name="_6272BS_2">#REF!</definedName>
    <definedName name="_6273BS_3">#REF!</definedName>
    <definedName name="_6274BS_4">#REF!</definedName>
    <definedName name="_6275BS_5">#REF!</definedName>
    <definedName name="_6276BS_1_1">#REF!</definedName>
    <definedName name="_6277BS_1_2">#REF!</definedName>
    <definedName name="_6278BS_1_3">#REF!</definedName>
    <definedName name="_6279BS_1_4">#REF!</definedName>
    <definedName name="_627pab80_2_1">#REF!</definedName>
    <definedName name="_6280BS_16_1">#REF!</definedName>
    <definedName name="_6281BS_16_2">#REF!</definedName>
    <definedName name="_6282BS_16_3">#REF!</definedName>
    <definedName name="_6283BS_16_4">#REF!</definedName>
    <definedName name="_6284BS_2_1">#REF!</definedName>
    <definedName name="_6285BS_2_2">#REF!</definedName>
    <definedName name="_6286BS_2_3">#REF!</definedName>
    <definedName name="_6287BS_2_4">#REF!</definedName>
    <definedName name="_6288BS_3_1">#REF!</definedName>
    <definedName name="_6289BS_3_2">#REF!</definedName>
    <definedName name="_628pab80_2_1">#REF!</definedName>
    <definedName name="_6290BS_3_3">#REF!</definedName>
    <definedName name="_6291BS_3_4">#REF!</definedName>
    <definedName name="_6292BsSikuDN_1">#REF!</definedName>
    <definedName name="_6293BsSikuDN_2">#REF!</definedName>
    <definedName name="_6294BsSikuDN_3">#REF!</definedName>
    <definedName name="_6295BsSikuDN_4">#REF!</definedName>
    <definedName name="_629pab80_2_1">#REF!</definedName>
    <definedName name="_62abch100_2_1">#REF!</definedName>
    <definedName name="_62Aber6_1_1">#REF!</definedName>
    <definedName name="_62aberf4_2_1">#REF!</definedName>
    <definedName name="_6302budi_1">#REF!</definedName>
    <definedName name="_6303budi_2">#REF!</definedName>
    <definedName name="_6304budi_3">#REF!</definedName>
    <definedName name="_6305budi_4">#REF!</definedName>
    <definedName name="_630pabf100_1_1">#REF!</definedName>
    <definedName name="_631pabf100_1_1">#REF!</definedName>
    <definedName name="_6323bvd1_1">#REF!</definedName>
    <definedName name="_6324bvd1_2">#REF!</definedName>
    <definedName name="_6325bvd1_3">#REF!</definedName>
    <definedName name="_6326bvd1_4">#REF!</definedName>
    <definedName name="_6327bvd1_5">#REF!</definedName>
    <definedName name="_632pabf100_1_1">#REF!</definedName>
    <definedName name="_633pabf100_2_1">#REF!</definedName>
    <definedName name="_634pabf100_2_1">#REF!</definedName>
    <definedName name="_635pabf100_2_1">#REF!</definedName>
    <definedName name="_6362bvd2_1">#REF!</definedName>
    <definedName name="_6363bvd2_2">#REF!</definedName>
    <definedName name="_6364bvd2_3">#REF!</definedName>
    <definedName name="_6365bvd2_4">#REF!</definedName>
    <definedName name="_6366bvd2_5">#REF!</definedName>
    <definedName name="_6367bvd2.5_1">#REF!</definedName>
    <definedName name="_6368bvd2.5_2">#REF!</definedName>
    <definedName name="_6369bvd2.5_3">#REF!</definedName>
    <definedName name="_636pabf150_1_1">#REF!</definedName>
    <definedName name="_6370bvd2.5_4">#REF!</definedName>
    <definedName name="_6371bvd2.5_5">#REF!</definedName>
    <definedName name="_6372bvd3_1">#REF!</definedName>
    <definedName name="_6373bvd3_2">#REF!</definedName>
    <definedName name="_6374bvd3_3">#REF!</definedName>
    <definedName name="_6375bvd3_4">#REF!</definedName>
    <definedName name="_6376bvd3_5">#REF!</definedName>
    <definedName name="_6377bvd34_1">#REF!</definedName>
    <definedName name="_6378bvd34_2">#REF!</definedName>
    <definedName name="_6379bvd34_3">#REF!</definedName>
    <definedName name="_637pabf150_1_1">#REF!</definedName>
    <definedName name="_6380bvd34_4">#REF!</definedName>
    <definedName name="_6381bvd34_5">#REF!</definedName>
    <definedName name="_6382bvd4_1">#REF!</definedName>
    <definedName name="_6383bvd4_2">#REF!</definedName>
    <definedName name="_6384bvd4_3">#REF!</definedName>
    <definedName name="_6385bvd4_4">#REF!</definedName>
    <definedName name="_6386bvd4_5">#REF!</definedName>
    <definedName name="_6387bvd5_1">#REF!</definedName>
    <definedName name="_6388bvd5_2">#REF!</definedName>
    <definedName name="_6389bvd5_3">#REF!</definedName>
    <definedName name="_638pabf150_1_1">#REF!</definedName>
    <definedName name="_6390bvd5_4">#REF!</definedName>
    <definedName name="_6391bvd5_5">#REF!</definedName>
    <definedName name="_6392bvd8_1">#REF!</definedName>
    <definedName name="_6393bvd8_2">#REF!</definedName>
    <definedName name="_6394bvd8_3">#REF!</definedName>
    <definedName name="_6395bvd8_4">#REF!</definedName>
    <definedName name="_6396bvd8_5">#REF!</definedName>
    <definedName name="_6397bvnbv_1">#REF!</definedName>
    <definedName name="_6398bvnbv_2">#REF!</definedName>
    <definedName name="_6399bvnbv_3">#REF!</definedName>
    <definedName name="_639pabf150_2_1">#REF!</definedName>
    <definedName name="_63Aber6_2_1">#REF!</definedName>
    <definedName name="_63aberf6_1_1">#REF!</definedName>
    <definedName name="_6400bvnbv_4">#REF!</definedName>
    <definedName name="_6401bvnbv_5">#REF!</definedName>
    <definedName name="_6402bwic_a_1">#REF!</definedName>
    <definedName name="_6403bwic_a_2">#REF!</definedName>
    <definedName name="_6404bwic_a_3">#REF!</definedName>
    <definedName name="_6405bwic_a_4">#REF!</definedName>
    <definedName name="_6406bwic_a_5">#REF!</definedName>
    <definedName name="_6407bwic_b_1">#REF!</definedName>
    <definedName name="_6408bwic_b_2">#REF!</definedName>
    <definedName name="_6409bwic_b_3">#REF!</definedName>
    <definedName name="_640pabf150_2_1">#REF!</definedName>
    <definedName name="_6410bwic_b_4">#REF!</definedName>
    <definedName name="_6411bwic_b_5">#REF!</definedName>
    <definedName name="_6412bwic_c_1">#REF!</definedName>
    <definedName name="_6413bwic_c_2">#REF!</definedName>
    <definedName name="_6414bwic_c_3">#REF!</definedName>
    <definedName name="_6415bwic_c_4">#REF!</definedName>
    <definedName name="_6416bwic_c_5">#REF!</definedName>
    <definedName name="_6417C__1">#REF!</definedName>
    <definedName name="_6418C__2">#REF!</definedName>
    <definedName name="_6419C__3">#REF!</definedName>
    <definedName name="_641pabf150_2_1">#REF!</definedName>
    <definedName name="_6420C__4">#REF!</definedName>
    <definedName name="_6421C_1_3_1">#REF!</definedName>
    <definedName name="_6422C_1_3_2">#REF!</definedName>
    <definedName name="_6423C_1_3_3">#REF!</definedName>
    <definedName name="_6424C_1_3_4">#REF!</definedName>
    <definedName name="_6425C_2_3_1">#REF!</definedName>
    <definedName name="_6426C_2_3_2">#REF!</definedName>
    <definedName name="_6427C_2_3_3">#REF!</definedName>
    <definedName name="_6428C_2_3_4">#REF!</definedName>
    <definedName name="_6429CAL_1">#REF!</definedName>
    <definedName name="_642pabf4_1_1">#REF!</definedName>
    <definedName name="_6430CAL1_1">#REF!</definedName>
    <definedName name="_6431CAL10_1">#REF!</definedName>
    <definedName name="_6432CAL11_1">#REF!</definedName>
    <definedName name="_6433CAL12_1">#REF!</definedName>
    <definedName name="_6434CAL13_1">#REF!</definedName>
    <definedName name="_6435CAL14_1">#REF!</definedName>
    <definedName name="_6436CAL15_1">#REF!</definedName>
    <definedName name="_6437CAL16_1">#REF!</definedName>
    <definedName name="_6438CAL17_1">#REF!</definedName>
    <definedName name="_6439CAL18_1">#REF!</definedName>
    <definedName name="_643pabf4_1_1">#REF!</definedName>
    <definedName name="_6440CAL19_1">#REF!</definedName>
    <definedName name="_6441CAL2_1">#REF!</definedName>
    <definedName name="_6442CAL20_1">#REF!</definedName>
    <definedName name="_6443CAL21_1">#REF!</definedName>
    <definedName name="_6444CAL3_1">#REF!</definedName>
    <definedName name="_6445CAL4_1">#REF!</definedName>
    <definedName name="_6446CAL5_1">#REF!</definedName>
    <definedName name="_6447CAL6_1">#REF!</definedName>
    <definedName name="_6448CAL7_1">#REF!</definedName>
    <definedName name="_6449CAL8_1">#REF!</definedName>
    <definedName name="_644pabf4_1_1">#REF!</definedName>
    <definedName name="_6450CAL9_1">#REF!</definedName>
    <definedName name="_6451CALDATA1_1">#REF!</definedName>
    <definedName name="_6457Carlist_1">#REF!</definedName>
    <definedName name="_6458Carlist_2">#REF!</definedName>
    <definedName name="_6459Carlist_3">#REF!</definedName>
    <definedName name="_645pabf4_2_1">#REF!</definedName>
    <definedName name="_6460Carlist_4">#REF!</definedName>
    <definedName name="_6461Carlist_5">#REF!</definedName>
    <definedName name="_6466cas80_1_1_1">#REF!</definedName>
    <definedName name="_6467cas80_1_1_2">#REF!</definedName>
    <definedName name="_6468cas80_1_1_3">#REF!</definedName>
    <definedName name="_6469cas80_1_1_4">#REF!</definedName>
    <definedName name="_646pabf4_2_1">#REF!</definedName>
    <definedName name="_6474cas80_2_1_1">#REF!</definedName>
    <definedName name="_6475cas80_2_1_2">#REF!</definedName>
    <definedName name="_6476cas80_2_1_3">#REF!</definedName>
    <definedName name="_6477cas80_2_1_4">#REF!</definedName>
    <definedName name="_647pabf4_2_1">#REF!</definedName>
    <definedName name="_6486casf80_1_1_1">#REF!</definedName>
    <definedName name="_6487casf80_1_1_2">#REF!</definedName>
    <definedName name="_6488casf80_1_1_3">#REF!</definedName>
    <definedName name="_6489casf80_1_1_4">#REF!</definedName>
    <definedName name="_648pabf6_1_1">#REF!</definedName>
    <definedName name="_6494casf80_2_1_1">#REF!</definedName>
    <definedName name="_6495casf80_2_1_2">#REF!</definedName>
    <definedName name="_6496casf80_2_1_3">#REF!</definedName>
    <definedName name="_6497casf80_2_1_4">#REF!</definedName>
    <definedName name="_649pabf6_1_1">#REF!</definedName>
    <definedName name="_64A_1_1">#REF!</definedName>
    <definedName name="_64aber80_1_1">#REF!</definedName>
    <definedName name="_64aberf6_2_1">#REF!</definedName>
    <definedName name="_6502catkayu_1">#REF!</definedName>
    <definedName name="_6503catkayu_2">#REF!</definedName>
    <definedName name="_6504catkayu_3">#REF!</definedName>
    <definedName name="_6505catkayu_4">#REF!</definedName>
    <definedName name="_6506CBL_1">#REF!</definedName>
    <definedName name="_650pabf6_1_1">#REF!</definedName>
    <definedName name="_6512ccc_1">#REF!</definedName>
    <definedName name="_651pabf6_2_1">#REF!</definedName>
    <definedName name="_6521CCS_1">#REF!</definedName>
    <definedName name="_6522CCS_2">#REF!</definedName>
    <definedName name="_6523CCS_3">#REF!</definedName>
    <definedName name="_6524CCS_4">#REF!</definedName>
    <definedName name="_6525CCS_5">#REF!</definedName>
    <definedName name="_6526CDD_1">#REF!</definedName>
    <definedName name="_6527CDD_2">#REF!</definedName>
    <definedName name="_6528CDD_3">#REF!</definedName>
    <definedName name="_6529CDD_4">#REF!</definedName>
    <definedName name="_652pabf6_2_1">#REF!</definedName>
    <definedName name="_6530CDD_5">#REF!</definedName>
    <definedName name="_6538CDL_1">#REF!</definedName>
    <definedName name="_653pabf6_2_1">#REF!</definedName>
    <definedName name="_6549CH_1">#REF!</definedName>
    <definedName name="_654pabf80_1_1">#REF!</definedName>
    <definedName name="_6550CHECKLIST_1">#REF!</definedName>
    <definedName name="_655pabf80_1_1">#REF!</definedName>
    <definedName name="_656pabf80_1_1">#REF!</definedName>
    <definedName name="_6576CK_1">#REF!</definedName>
    <definedName name="_657pabf80_2_1">#REF!</definedName>
    <definedName name="_6587CLP.1W1G_1">#REF!</definedName>
    <definedName name="_6588CLP.1W2G_1">#REF!</definedName>
    <definedName name="_6589CLP.COND20_1">#REF!</definedName>
    <definedName name="_658pabf80_2_1">#REF!</definedName>
    <definedName name="_6590CLP.FLEKS20_1">#REF!</definedName>
    <definedName name="_6591CLP.KLEM20_1">#REF!</definedName>
    <definedName name="_6592CLP.SK_1">#REF!</definedName>
    <definedName name="_6593CLP.SOCK20_1">#REF!</definedName>
    <definedName name="_6594CLP.TDOS20_1">#REF!</definedName>
    <definedName name="_6595CLP.TELP_1">#REF!</definedName>
    <definedName name="_6597CLVCTB_1">#REF!</definedName>
    <definedName name="_6599COAXRG6_1">#REF!</definedName>
    <definedName name="_659pabf80_2_1">#REF!</definedName>
    <definedName name="_65A_1_1_1">#REF!</definedName>
    <definedName name="_65aber100_1_1">#REF!</definedName>
    <definedName name="_65aber80_2_1">#REF!</definedName>
    <definedName name="_65aberf80_1_1">#REF!</definedName>
    <definedName name="_6600cod4_1">#REF!</definedName>
    <definedName name="_6601cod4_2">#REF!</definedName>
    <definedName name="_6602cod4_3">#REF!</definedName>
    <definedName name="_6603cod4_4">#REF!</definedName>
    <definedName name="_6604cod4_5">#REF!</definedName>
    <definedName name="_660pak100_1_1">#REF!</definedName>
    <definedName name="_6614Cöï_ly_vaän_chuyeãn_1">#REF!</definedName>
    <definedName name="_6615CÖÏ_LY_VAÄN_CHUYEÅN_1">#REF!</definedName>
    <definedName name="_661pak100_1_1">#REF!</definedName>
    <definedName name="_6621con_fab_1">#REF!</definedName>
    <definedName name="_6622con_ins_1">#REF!</definedName>
    <definedName name="_6623CONC_1_1">#REF!</definedName>
    <definedName name="_6629Conn_1">#REF!</definedName>
    <definedName name="_662pak100_1_1">#REF!</definedName>
    <definedName name="_6630Conn_Type_1">#REF!</definedName>
    <definedName name="_6631CONSSERV_PROG_1">#REF!</definedName>
    <definedName name="_6632CONSSERV_PROG_2">#REF!</definedName>
    <definedName name="_6633CONSSERV_PROG_3">#REF!</definedName>
    <definedName name="_6634CONSSERV_PROG_4">#REF!</definedName>
    <definedName name="_6636cover_1">#REF!</definedName>
    <definedName name="_6637cover_2">#REF!</definedName>
    <definedName name="_6638cover_3">#REF!</definedName>
    <definedName name="_6639cover_4">#REF!</definedName>
    <definedName name="_663pak100_2_1">#REF!</definedName>
    <definedName name="_6640cover_5">#REF!</definedName>
    <definedName name="_6641CPVC100_1">#REF!</definedName>
    <definedName name="_6644CR_1">#REF!</definedName>
    <definedName name="_6645CR_ALL_1">#REF!</definedName>
    <definedName name="_6646cr100k_1">#REF!</definedName>
    <definedName name="_6647cr100k_2">#REF!</definedName>
    <definedName name="_6648cr100k_3">#REF!</definedName>
    <definedName name="_6649cr100k_4">#REF!</definedName>
    <definedName name="_664pak100_2_1">#REF!</definedName>
    <definedName name="_6650cr10k_1">#REF!</definedName>
    <definedName name="_6651cr10k_2">#REF!</definedName>
    <definedName name="_6652cr10k_3">#REF!</definedName>
    <definedName name="_6653cr10k_4">#REF!</definedName>
    <definedName name="_6654cr300k_1">#REF!</definedName>
    <definedName name="_6655cr300k_2">#REF!</definedName>
    <definedName name="_6656cr300k_3">#REF!</definedName>
    <definedName name="_6657cr300k_4">#REF!</definedName>
    <definedName name="_6658cr600k_1">#REF!</definedName>
    <definedName name="_6659cr600k_2">#REF!</definedName>
    <definedName name="_665pak100_2_1">#REF!</definedName>
    <definedName name="_6660cr600k_3">#REF!</definedName>
    <definedName name="_6661cr600k_4">#REF!</definedName>
    <definedName name="_6662cr60k_1">#REF!</definedName>
    <definedName name="_6663cr60k_2">#REF!</definedName>
    <definedName name="_6664cr60k_3">#REF!</definedName>
    <definedName name="_6665cr60k_4">#REF!</definedName>
    <definedName name="_6666CRD_1">#REF!</definedName>
    <definedName name="_6667crf100k_1">#REF!</definedName>
    <definedName name="_6668crf100k_2">#REF!</definedName>
    <definedName name="_6669crf100k_3">#REF!</definedName>
    <definedName name="_666pak150_1_1">#REF!</definedName>
    <definedName name="_6670crf100k_4">#REF!</definedName>
    <definedName name="_6671crf10k_1">#REF!</definedName>
    <definedName name="_6672crf10k_2">#REF!</definedName>
    <definedName name="_6673crf10k_3">#REF!</definedName>
    <definedName name="_6674crf10k_4">#REF!</definedName>
    <definedName name="_6679crf300k_1">#REF!</definedName>
    <definedName name="_667pak150_1_1">#REF!</definedName>
    <definedName name="_6680crf300k_2">#REF!</definedName>
    <definedName name="_6681crf300k_3">#REF!</definedName>
    <definedName name="_6682crf300k_4">#REF!</definedName>
    <definedName name="_6687crf600k_1">#REF!</definedName>
    <definedName name="_6688crf600k_2">#REF!</definedName>
    <definedName name="_6689crf600k_3">#REF!</definedName>
    <definedName name="_668pak150_1_1">#REF!</definedName>
    <definedName name="_6690crf600k_4">#REF!</definedName>
    <definedName name="_6691crf60k_1">#REF!</definedName>
    <definedName name="_6692crf60k_2">#REF!</definedName>
    <definedName name="_6693crf60k_3">#REF!</definedName>
    <definedName name="_6694crf60k_4">#REF!</definedName>
    <definedName name="_669pak150_2_1">#REF!</definedName>
    <definedName name="_66A_1_1_2">#REF!</definedName>
    <definedName name="_66aberf100_1_1">#REF!</definedName>
    <definedName name="_66aberf80_2_1">#REF!</definedName>
    <definedName name="_6703CRS_1">#REF!</definedName>
    <definedName name="_670pak150_2_1">#REF!</definedName>
    <definedName name="_6712crs100k_1">#REF!</definedName>
    <definedName name="_6713crs100k_2">#REF!</definedName>
    <definedName name="_6714crs100k_3">#REF!</definedName>
    <definedName name="_6715crs100k_4">#REF!</definedName>
    <definedName name="_6716crs10k_1">#REF!</definedName>
    <definedName name="_6717crs10k_2">#REF!</definedName>
    <definedName name="_6718crs10k_3">#REF!</definedName>
    <definedName name="_6719crs10k_4">#REF!</definedName>
    <definedName name="_671pak150_2_1">#REF!</definedName>
    <definedName name="_6724crs300k_1">#REF!</definedName>
    <definedName name="_6725crs300k_2">#REF!</definedName>
    <definedName name="_6726crs300k_3">#REF!</definedName>
    <definedName name="_6727crs300k_4">#REF!</definedName>
    <definedName name="_672pak50_1_1">#REF!</definedName>
    <definedName name="_6736crs600k_1">#REF!</definedName>
    <definedName name="_6737crs600k_2">#REF!</definedName>
    <definedName name="_6738crs600k_3">#REF!</definedName>
    <definedName name="_6739crs600k_4">#REF!</definedName>
    <definedName name="_673pak50_1_1">#REF!</definedName>
    <definedName name="_6740crs60k_1">#REF!</definedName>
    <definedName name="_6741crs60k_2">#REF!</definedName>
    <definedName name="_6742crs60k_3">#REF!</definedName>
    <definedName name="_6743crs60k_4">#REF!</definedName>
    <definedName name="_6748CRT_1">#REF!</definedName>
    <definedName name="_6749csd3p_1">#REF!</definedName>
    <definedName name="_674pak50_1_1">#REF!</definedName>
    <definedName name="_6750csddg1p_1">#REF!</definedName>
    <definedName name="_6751csddt1p_1">#REF!</definedName>
    <definedName name="_6756csht3p_1">#REF!</definedName>
    <definedName name="_675pak50_2_1">#REF!</definedName>
    <definedName name="_6767CUL_1">#REF!</definedName>
    <definedName name="_676pak50_2_1">#REF!</definedName>
    <definedName name="_677pak50_2_1">#REF!</definedName>
    <definedName name="_678pak80_1_1">#REF!</definedName>
    <definedName name="_6799cvd100_1_1">#REF!</definedName>
    <definedName name="_679pak80_1_1">#REF!</definedName>
    <definedName name="_67aberf100_2_1">#REF!</definedName>
    <definedName name="_67abfj100_1_1">#REF!</definedName>
    <definedName name="_6800cvd100_1_2">#REF!</definedName>
    <definedName name="_6801cvd100_1_3">#REF!</definedName>
    <definedName name="_6802cvd100_1_4">#REF!</definedName>
    <definedName name="_6803cvd100_2_1">#REF!</definedName>
    <definedName name="_6804cvd100_2_2">#REF!</definedName>
    <definedName name="_6805cvd100_2_3">#REF!</definedName>
    <definedName name="_6806cvd100_2_4">#REF!</definedName>
    <definedName name="_6807cvd100_3_1">#REF!</definedName>
    <definedName name="_6808cvd100_3_2">#REF!</definedName>
    <definedName name="_6809cvd100_3_3">#REF!</definedName>
    <definedName name="_680pak80_1_1">#REF!</definedName>
    <definedName name="_6810cvd100_3_4">#REF!</definedName>
    <definedName name="_6811cvd150_3_1">#REF!</definedName>
    <definedName name="_6812cvd150_3_2">#REF!</definedName>
    <definedName name="_6813cvd150_3_3">#REF!</definedName>
    <definedName name="_6814cvd150_3_4">#REF!</definedName>
    <definedName name="_6815cvd50_1_1">#REF!</definedName>
    <definedName name="_6816cvd50_1_2">#REF!</definedName>
    <definedName name="_6817cvd50_1_3">#REF!</definedName>
    <definedName name="_6818cvd50_1_4">#REF!</definedName>
    <definedName name="_6819cvd50_2_1">#REF!</definedName>
    <definedName name="_681pak80_2_1">#REF!</definedName>
    <definedName name="_6820cvd50_2_2">#REF!</definedName>
    <definedName name="_6821cvd50_2_3">#REF!</definedName>
    <definedName name="_6822cvd50_2_4">#REF!</definedName>
    <definedName name="_6823cvd50_3_1">#REF!</definedName>
    <definedName name="_6824cvd50_3_2">#REF!</definedName>
    <definedName name="_6825cvd50_3_3">#REF!</definedName>
    <definedName name="_6826cvd50_3_4">#REF!</definedName>
    <definedName name="_6827cvd65_3_1">#REF!</definedName>
    <definedName name="_6828cvd65_3_2">#REF!</definedName>
    <definedName name="_6829cvd65_3_3">#REF!</definedName>
    <definedName name="_682pak80_2_1">#REF!</definedName>
    <definedName name="_682paket_1_1">#REF!</definedName>
    <definedName name="_6830cvd65_3_4">#REF!</definedName>
    <definedName name="_6831CX_1">#REF!</definedName>
    <definedName name="_683pak80_2_1">#REF!</definedName>
    <definedName name="_683PAKET_2_1">#REF!</definedName>
    <definedName name="_684paket_1_1">#REF!</definedName>
    <definedName name="_685PAKET_2_1">#REF!</definedName>
    <definedName name="_6862D.BC_1">#REF!</definedName>
    <definedName name="_6863D.CLIPS_1">#REF!</definedName>
    <definedName name="_6864D.EGA_1">#REF!</definedName>
    <definedName name="_6865D.KBARU_1">#REF!</definedName>
    <definedName name="_6866D.KMULTIB_1">#REF!</definedName>
    <definedName name="_6867D.KMULTIK_1">#REF!</definedName>
    <definedName name="_6868D.KSINGLE_1">#REF!</definedName>
    <definedName name="_6869D.LEGRAND_1">#REF!</definedName>
    <definedName name="_686PAKET_2_1">#REF!</definedName>
    <definedName name="_686pakf100_1_1">#REF!</definedName>
    <definedName name="_6870D_1_1_1">#REF!</definedName>
    <definedName name="_6871D_1_3_1">#REF!</definedName>
    <definedName name="_6872D_1_3_2">#REF!</definedName>
    <definedName name="_6873D_1_3_3">#REF!</definedName>
    <definedName name="_6874D_1_3_4">#REF!</definedName>
    <definedName name="_6883D_14_15_1">#REF!</definedName>
    <definedName name="_6884D_14_15_2">#REF!</definedName>
    <definedName name="_6885D_14_15_3">#REF!</definedName>
    <definedName name="_6886D_14_15_4">#REF!</definedName>
    <definedName name="_6887D_14_15_1_1">#REF!</definedName>
    <definedName name="_6888D_14_15_1_2">#REF!</definedName>
    <definedName name="_6889D_14_15_1_3">#REF!</definedName>
    <definedName name="_688pakf100_1_1">#REF!</definedName>
    <definedName name="_6890D_14_15_1_4">#REF!</definedName>
    <definedName name="_6891D_14_15_16_1">#REF!</definedName>
    <definedName name="_6892D_14_15_16_2">#REF!</definedName>
    <definedName name="_6893D_14_15_16_3">#REF!</definedName>
    <definedName name="_6894D_14_15_16_4">#REF!</definedName>
    <definedName name="_6895D_14_15_7_1">#REF!</definedName>
    <definedName name="_6896D_14_15_7_2">#REF!</definedName>
    <definedName name="_6897D_14_15_7_3">#REF!</definedName>
    <definedName name="_6898D_14_15_7_4">#REF!</definedName>
    <definedName name="_6899D_14_16_1">#REF!</definedName>
    <definedName name="_689pakf100_1_1">#REF!</definedName>
    <definedName name="_689pakf100_2_1">#REF!</definedName>
    <definedName name="_68aber100_2_1">#REF!</definedName>
    <definedName name="_68aberf150_1_1">#REF!</definedName>
    <definedName name="_68abfj100_2_1">#REF!</definedName>
    <definedName name="_6900D_14_16_2">#REF!</definedName>
    <definedName name="_6901D_14_16_3">#REF!</definedName>
    <definedName name="_6902D_14_16_4">#REF!</definedName>
    <definedName name="_6903D_15_1">#REF!</definedName>
    <definedName name="_6904D_15_2">#REF!</definedName>
    <definedName name="_6905D_15_3">#REF!</definedName>
    <definedName name="_6906D_15_4">#REF!</definedName>
    <definedName name="_6907D_15_1_1">#REF!</definedName>
    <definedName name="_6908D_15_1_2">#REF!</definedName>
    <definedName name="_6909D_15_1_3">#REF!</definedName>
    <definedName name="_6910D_15_1_4">#REF!</definedName>
    <definedName name="_6911D_15_16_1">#REF!</definedName>
    <definedName name="_6912D_15_16_2">#REF!</definedName>
    <definedName name="_6913D_15_16_3">#REF!</definedName>
    <definedName name="_6914D_15_16_4">#REF!</definedName>
    <definedName name="_6915D_15_7_1">#REF!</definedName>
    <definedName name="_6916D_15_7_2">#REF!</definedName>
    <definedName name="_6917D_15_7_3">#REF!</definedName>
    <definedName name="_6918D_15_7_4">#REF!</definedName>
    <definedName name="_6919D_16_1">#REF!</definedName>
    <definedName name="_691pakf100_2_1">#REF!</definedName>
    <definedName name="_6920D_16_2">#REF!</definedName>
    <definedName name="_6921D_16_3">#REF!</definedName>
    <definedName name="_6922D_16_4">#REF!</definedName>
    <definedName name="_6927D_22_1">#REF!</definedName>
    <definedName name="_6928D_22_2">#REF!</definedName>
    <definedName name="_6929D_22_3">#REF!</definedName>
    <definedName name="_692pakf100_2_1">#REF!</definedName>
    <definedName name="_692pakf150_1_1">#REF!</definedName>
    <definedName name="_6930D_22_4">#REF!</definedName>
    <definedName name="_6935D_3_1">#REF!</definedName>
    <definedName name="_6936D_3_2">#REF!</definedName>
    <definedName name="_6937D_3_3">#REF!</definedName>
    <definedName name="_6938D_3_4">#REF!</definedName>
    <definedName name="_6939D_3_1_1">#REF!</definedName>
    <definedName name="_6940D_3_1_2">#REF!</definedName>
    <definedName name="_6941D_3_1_3">#REF!</definedName>
    <definedName name="_6942D_3_1_4">#REF!</definedName>
    <definedName name="_6943D_3_2_1">#REF!</definedName>
    <definedName name="_6944D_3_2_2">#REF!</definedName>
    <definedName name="_6945D_3_2_3">#REF!</definedName>
    <definedName name="_6946D_3_2_4">#REF!</definedName>
    <definedName name="_6947D_5_1">#REF!</definedName>
    <definedName name="_6948D_5_2">#REF!</definedName>
    <definedName name="_6949D_5_3">#REF!</definedName>
    <definedName name="_694pakf150_1_1">#REF!</definedName>
    <definedName name="_6950D_5_4">#REF!</definedName>
    <definedName name="_6951D_5_15_1">#REF!</definedName>
    <definedName name="_6952D_5_15_2">#REF!</definedName>
    <definedName name="_6953D_5_15_3">#REF!</definedName>
    <definedName name="_6954D_5_15_4">#REF!</definedName>
    <definedName name="_6955D_5_15_1_1">#REF!</definedName>
    <definedName name="_6956D_5_15_1_2">#REF!</definedName>
    <definedName name="_6957D_5_15_1_3">#REF!</definedName>
    <definedName name="_6958D_5_15_1_4">#REF!</definedName>
    <definedName name="_6959D_5_15_16_1">#REF!</definedName>
    <definedName name="_695pakf150_1_1">#REF!</definedName>
    <definedName name="_695pakf150_2_1">#REF!</definedName>
    <definedName name="_6960D_5_15_16_2">#REF!</definedName>
    <definedName name="_6961D_5_15_16_3">#REF!</definedName>
    <definedName name="_6962D_5_15_16_4">#REF!</definedName>
    <definedName name="_6963D_5_15_7_1">#REF!</definedName>
    <definedName name="_6964D_5_15_7_2">#REF!</definedName>
    <definedName name="_6965D_5_15_7_3">#REF!</definedName>
    <definedName name="_6966D_5_15_7_4">#REF!</definedName>
    <definedName name="_6967D_5_16_1">#REF!</definedName>
    <definedName name="_6968D_5_16_2">#REF!</definedName>
    <definedName name="_6969D_5_16_3">#REF!</definedName>
    <definedName name="_6970D_5_16_4">#REF!</definedName>
    <definedName name="_6971D_6_1">#REF!</definedName>
    <definedName name="_6972D_6_2">#REF!</definedName>
    <definedName name="_6973D_6_3">#REF!</definedName>
    <definedName name="_6974D_6_4">#REF!</definedName>
    <definedName name="_6975D_6_15_1">#REF!</definedName>
    <definedName name="_6976D_6_15_2">#REF!</definedName>
    <definedName name="_6977D_6_15_3">#REF!</definedName>
    <definedName name="_6978D_6_15_4">#REF!</definedName>
    <definedName name="_6979D_6_15_1_1">#REF!</definedName>
    <definedName name="_697pakf150_2_1">#REF!</definedName>
    <definedName name="_6980D_6_15_1_2">#REF!</definedName>
    <definedName name="_6981D_6_15_1_3">#REF!</definedName>
    <definedName name="_6982D_6_15_1_4">#REF!</definedName>
    <definedName name="_6983D_6_15_16_1">#REF!</definedName>
    <definedName name="_6984D_6_15_16_2">#REF!</definedName>
    <definedName name="_6985D_6_15_16_3">#REF!</definedName>
    <definedName name="_6986D_6_15_16_4">#REF!</definedName>
    <definedName name="_6987D_6_15_7_1">#REF!</definedName>
    <definedName name="_6988D_6_15_7_2">#REF!</definedName>
    <definedName name="_6989D_6_15_7_3">#REF!</definedName>
    <definedName name="_698pakf150_2_1">#REF!</definedName>
    <definedName name="_698pakf80_1_1">#REF!</definedName>
    <definedName name="_6990D_6_15_7_4">#REF!</definedName>
    <definedName name="_6991D_6_16_1">#REF!</definedName>
    <definedName name="_6992D_6_16_2">#REF!</definedName>
    <definedName name="_6993D_6_16_3">#REF!</definedName>
    <definedName name="_6994D_6_16_4">#REF!</definedName>
    <definedName name="_6995D_7_1">#REF!</definedName>
    <definedName name="_6996D_7_2">#REF!</definedName>
    <definedName name="_6997D_7_3">#REF!</definedName>
    <definedName name="_6998D_7_4">#REF!</definedName>
    <definedName name="_6999D_7_15_1">#REF!</definedName>
    <definedName name="_69A_2_1">#REF!</definedName>
    <definedName name="_69aberf150_2_1">#REF!</definedName>
    <definedName name="_69abfj150_1_1">#REF!</definedName>
    <definedName name="_7">#REF!</definedName>
    <definedName name="_7_?_6">#REF!</definedName>
    <definedName name="_7_D_1">#REF!</definedName>
    <definedName name="_7000D_7_15_2">#REF!</definedName>
    <definedName name="_7001D_7_15_3">#REF!</definedName>
    <definedName name="_7002D_7_15_4">#REF!</definedName>
    <definedName name="_7003D_7_15_1_1">#REF!</definedName>
    <definedName name="_7004D_7_15_1_2">#REF!</definedName>
    <definedName name="_7005D_7_15_1_3">#REF!</definedName>
    <definedName name="_7006D_7_15_1_4">#REF!</definedName>
    <definedName name="_7007D_7_15_16_1">#REF!</definedName>
    <definedName name="_7008D_7_15_16_2">#REF!</definedName>
    <definedName name="_7009D_7_15_16_3">#REF!</definedName>
    <definedName name="_700pakf80_1_1">#REF!</definedName>
    <definedName name="_7010D_7_15_16_4">#REF!</definedName>
    <definedName name="_7011D_7_15_7_1">#REF!</definedName>
    <definedName name="_7012D_7_15_7_2">#REF!</definedName>
    <definedName name="_7013D_7_15_7_3">#REF!</definedName>
    <definedName name="_7014D_7_15_7_4">#REF!</definedName>
    <definedName name="_7015D_7_16_1">#REF!</definedName>
    <definedName name="_7016D_7_16_2">#REF!</definedName>
    <definedName name="_7017D_7_16_3">#REF!</definedName>
    <definedName name="_7018D_7_16_4">#REF!</definedName>
    <definedName name="_701pakf80_1_1">#REF!</definedName>
    <definedName name="_701pakf80_2_1">#REF!</definedName>
    <definedName name="_7039daa_3_1">#REF!</definedName>
    <definedName name="_703pakf80_2_1">#REF!</definedName>
    <definedName name="_7040daa_3_2">#REF!</definedName>
    <definedName name="_7041daa_3_3">#REF!</definedName>
    <definedName name="_7042daa_3_4">#REF!</definedName>
    <definedName name="_7043DAF_10_1">#REF!</definedName>
    <definedName name="_7044DAF_10_2">#REF!</definedName>
    <definedName name="_7045DAF_10_3">#REF!</definedName>
    <definedName name="_7046DAF_10_4">#REF!</definedName>
    <definedName name="_7047DAF_10_5">#REF!</definedName>
    <definedName name="_704pakf80_2_1">#REF!</definedName>
    <definedName name="_704pc80_1_1">#REF!</definedName>
    <definedName name="_7058daf1_3_1">#REF!</definedName>
    <definedName name="_7059daf1_3_2">#REF!</definedName>
    <definedName name="_7060daf1_3_3">#REF!</definedName>
    <definedName name="_7061daf1_3_4">#REF!</definedName>
    <definedName name="_7062DAF10_1">#REF!</definedName>
    <definedName name="_7063DAF10_2">#REF!</definedName>
    <definedName name="_7064DAF10_3">#REF!</definedName>
    <definedName name="_7065DAF10_4">#REF!</definedName>
    <definedName name="_7066DAF10_5">#REF!</definedName>
    <definedName name="_7067daf2_3_1">#REF!</definedName>
    <definedName name="_7068daf2_3_2">#REF!</definedName>
    <definedName name="_7069daf2_3_3">#REF!</definedName>
    <definedName name="_706pc80_1_1">#REF!</definedName>
    <definedName name="_7070daf2_3_4">#REF!</definedName>
    <definedName name="_7071daf31_3_1">#REF!</definedName>
    <definedName name="_7072daf31_3_2">#REF!</definedName>
    <definedName name="_7073daf31_3_3">#REF!</definedName>
    <definedName name="_7074daf31_3_4">#REF!</definedName>
    <definedName name="_7075daf32_3_1">#REF!</definedName>
    <definedName name="_7076daf32_3_2">#REF!</definedName>
    <definedName name="_7077daf32_3_3">#REF!</definedName>
    <definedName name="_7078daf32_3_4">#REF!</definedName>
    <definedName name="_7079daf33_3_1">#REF!</definedName>
    <definedName name="_707pc80_1_1">#REF!</definedName>
    <definedName name="_707pc80_2_1">#REF!</definedName>
    <definedName name="_7080daf33_3_2">#REF!</definedName>
    <definedName name="_7081daf33_3_3">#REF!</definedName>
    <definedName name="_7082daf33_3_4">#REF!</definedName>
    <definedName name="_7088dak_3_1">#REF!</definedName>
    <definedName name="_7089dak_3_2">#REF!</definedName>
    <definedName name="_7090dak_3_3">#REF!</definedName>
    <definedName name="_7091dak_3_4">#REF!</definedName>
    <definedName name="_7092DATA_1">#REF!</definedName>
    <definedName name="_7093DAX_3_1">#REF!</definedName>
    <definedName name="_7094DAX_3_2">#REF!</definedName>
    <definedName name="_7095DAX_3_3">#REF!</definedName>
    <definedName name="_7096DAX_3_4">#REF!</definedName>
    <definedName name="_7097DBX_3_1">#REF!</definedName>
    <definedName name="_7098DBX_3_2">#REF!</definedName>
    <definedName name="_7099DBX_3_3">#REF!</definedName>
    <definedName name="_709pc80_2_1">#REF!</definedName>
    <definedName name="_70aberf4_1_1">#REF!</definedName>
    <definedName name="_70abfj150_2_1">#REF!</definedName>
    <definedName name="_7100DBX_3_4">#REF!</definedName>
    <definedName name="_7101dcdstf4_1" localSheetId="8">_8858FST_1:_8856FSB_1</definedName>
    <definedName name="_7101dcdstf4_1" localSheetId="7">_8858FST_1:_8856FSB_1</definedName>
    <definedName name="_7101dcdstf4_1" localSheetId="4">_8858FST_1:_8856FSB_1</definedName>
    <definedName name="_7101dcdstf4_1" localSheetId="6">_8858FST_1:_8856FSB_1</definedName>
    <definedName name="_7101dcdstf4_1" localSheetId="9">_8858FST_1:_8856FSB_1</definedName>
    <definedName name="_7101dcdstf4_1" localSheetId="5">_8858FST_1:_8856FSB_1</definedName>
    <definedName name="_7101dcdstf4_1" localSheetId="14">_8858FST_1:_8856FSB_1</definedName>
    <definedName name="_7101dcdstf4_1" localSheetId="3">_8858FST_1:_8856FSB_1</definedName>
    <definedName name="_7101dcdstf4_1" localSheetId="11">_8858FST_1:_8856FSB_1</definedName>
    <definedName name="_7101dcdstf4_1" localSheetId="13">_8858FST_1:_8856FSB_1</definedName>
    <definedName name="_7101dcdstf4_1" localSheetId="12">_8858FST_1:_8856FSB_1</definedName>
    <definedName name="_7101dcdstf4_1" localSheetId="10">_8858FST_1:_8856FSB_1</definedName>
    <definedName name="_7101dcdstf4_1" localSheetId="0">_8858FST_1:_8856FSB_1</definedName>
    <definedName name="_7101dcdstf4_1" localSheetId="2">[0]!_8858FST_1:[0]!_8856FSB_1</definedName>
    <definedName name="_7101dcdstf4_1">_8858FST_1:_8856FSB_1</definedName>
    <definedName name="_7102DCX_3_1" localSheetId="8">#REF!</definedName>
    <definedName name="_7102DCX_3_1" localSheetId="7">#REF!</definedName>
    <definedName name="_7102DCX_3_1" localSheetId="4">#REF!</definedName>
    <definedName name="_7102DCX_3_1" localSheetId="6">#REF!</definedName>
    <definedName name="_7102DCX_3_1" localSheetId="9">#REF!</definedName>
    <definedName name="_7102DCX_3_1" localSheetId="5">#REF!</definedName>
    <definedName name="_7102DCX_3_1" localSheetId="14">#REF!</definedName>
    <definedName name="_7102DCX_3_1" localSheetId="3">#REF!</definedName>
    <definedName name="_7102DCX_3_1" localSheetId="11">#REF!</definedName>
    <definedName name="_7102DCX_3_1" localSheetId="13">#REF!</definedName>
    <definedName name="_7102DCX_3_1" localSheetId="10">#REF!</definedName>
    <definedName name="_7102DCX_3_1" localSheetId="0">#REF!</definedName>
    <definedName name="_7102DCX_3_1" localSheetId="2">#REF!</definedName>
    <definedName name="_7102DCX_3_1">#REF!</definedName>
    <definedName name="_7103DCX_3_2" localSheetId="8">#REF!</definedName>
    <definedName name="_7103DCX_3_2" localSheetId="14">#REF!</definedName>
    <definedName name="_7103DCX_3_2" localSheetId="11">#REF!</definedName>
    <definedName name="_7103DCX_3_2" localSheetId="13">#REF!</definedName>
    <definedName name="_7103DCX_3_2" localSheetId="10">#REF!</definedName>
    <definedName name="_7103DCX_3_2" localSheetId="0">#REF!</definedName>
    <definedName name="_7103DCX_3_2" localSheetId="2">#REF!</definedName>
    <definedName name="_7103DCX_3_2">#REF!</definedName>
    <definedName name="_7104DCX_3_3" localSheetId="8">#REF!</definedName>
    <definedName name="_7104DCX_3_3" localSheetId="14">#REF!</definedName>
    <definedName name="_7104DCX_3_3" localSheetId="11">#REF!</definedName>
    <definedName name="_7104DCX_3_3" localSheetId="13">#REF!</definedName>
    <definedName name="_7104DCX_3_3" localSheetId="10">#REF!</definedName>
    <definedName name="_7104DCX_3_3" localSheetId="0">#REF!</definedName>
    <definedName name="_7104DCX_3_3" localSheetId="2">#REF!</definedName>
    <definedName name="_7104DCX_3_3">#REF!</definedName>
    <definedName name="_7105DCX_3_4">#REF!</definedName>
    <definedName name="_710pc80_2_1">#REF!</definedName>
    <definedName name="_710pcf80_1_1">#REF!</definedName>
    <definedName name="_712pcf80_1_1">#REF!</definedName>
    <definedName name="_7134DDD_1">#REF!</definedName>
    <definedName name="_713pcf80_1_1">#REF!</definedName>
    <definedName name="_713pcf80_2_1">#REF!</definedName>
    <definedName name="_7145ddn400_1">#REF!</definedName>
    <definedName name="_7146ddn600_1">#REF!</definedName>
    <definedName name="_715pcf80_2_1">#REF!</definedName>
    <definedName name="_716pcf80_2_1">#REF!</definedName>
    <definedName name="_716phf100_1_1">#REF!</definedName>
    <definedName name="_7182DDX_3_1">#REF!</definedName>
    <definedName name="_7183DDX_3_2">#REF!</definedName>
    <definedName name="_7184DDX_3_3">#REF!</definedName>
    <definedName name="_7185DDX_3_4">#REF!</definedName>
    <definedName name="_7186detib2100_1">#REF!</definedName>
    <definedName name="_7187detib2100_2">#REF!</definedName>
    <definedName name="_7188detib2100_3">#REF!</definedName>
    <definedName name="_7189detib2100_4">#REF!</definedName>
    <definedName name="_718phf100_1_1">#REF!</definedName>
    <definedName name="_7190detib2100_5">#REF!</definedName>
    <definedName name="_7191detib2100_1_1">#REF!</definedName>
    <definedName name="_7192detib2100_1_2">#REF!</definedName>
    <definedName name="_7193detib2100_1_3">#REF!</definedName>
    <definedName name="_7194detib2100_1_4">#REF!</definedName>
    <definedName name="_7195detib2100_1_1_1">#REF!</definedName>
    <definedName name="_7196detib2100_1_1_2">#REF!</definedName>
    <definedName name="_7197detib2100_1_1_3">#REF!</definedName>
    <definedName name="_7198detib2100_1_1_4">#REF!</definedName>
    <definedName name="_7199detib2100_16_1">#REF!</definedName>
    <definedName name="_719phf100_1_1">#REF!</definedName>
    <definedName name="_719phf100_2_1">#REF!</definedName>
    <definedName name="_71aber15_1_1">#REF!</definedName>
    <definedName name="_71aberf4_2_1">#REF!</definedName>
    <definedName name="_71abfj40_1_1">#REF!</definedName>
    <definedName name="_72__A1_1">#REF!</definedName>
    <definedName name="_7200detib2100_16_2">#REF!</definedName>
    <definedName name="_7201detib2100_16_3">#REF!</definedName>
    <definedName name="_7202detib2100_16_4">#REF!</definedName>
    <definedName name="_7203detib2100_2_1">#REF!</definedName>
    <definedName name="_7204detib2100_2_2">#REF!</definedName>
    <definedName name="_7205detib2100_2_3">#REF!</definedName>
    <definedName name="_7206detib2100_2_4">#REF!</definedName>
    <definedName name="_7207detib2100_2_1_1">#REF!</definedName>
    <definedName name="_7208detib2100_2_1_2">#REF!</definedName>
    <definedName name="_7209detib2100_2_1_3">#REF!</definedName>
    <definedName name="_7210detib2100_2_1_4">#REF!</definedName>
    <definedName name="_7211detib2100_3_1">#REF!</definedName>
    <definedName name="_7212detib2100_3_2">#REF!</definedName>
    <definedName name="_7213detib2100_3_3">#REF!</definedName>
    <definedName name="_7214detib2100_3_4">#REF!</definedName>
    <definedName name="_7215detib2120_1">#REF!</definedName>
    <definedName name="_7216detib2120_2">#REF!</definedName>
    <definedName name="_7217detib2120_3">#REF!</definedName>
    <definedName name="_7218detib2120_4">#REF!</definedName>
    <definedName name="_7219detib2120_5">#REF!</definedName>
    <definedName name="_721phf100_2_1">#REF!</definedName>
    <definedName name="_7220detib2120_1_1">#REF!</definedName>
    <definedName name="_7221detib2120_1_2">#REF!</definedName>
    <definedName name="_7222detib2120_1_3">#REF!</definedName>
    <definedName name="_7223detib2120_1_4">#REF!</definedName>
    <definedName name="_7224detib2120_1_1_1">#REF!</definedName>
    <definedName name="_7225detib2120_1_1_2">#REF!</definedName>
    <definedName name="_7226detib2120_1_1_3">#REF!</definedName>
    <definedName name="_7227detib2120_1_1_4">#REF!</definedName>
    <definedName name="_7228detib2120_16_1">#REF!</definedName>
    <definedName name="_7229detib2120_16_2">#REF!</definedName>
    <definedName name="_722phf100_2_1">#REF!</definedName>
    <definedName name="_722phf150_1_1">#REF!</definedName>
    <definedName name="_7230detib2120_16_3">#REF!</definedName>
    <definedName name="_7231detib2120_16_4">#REF!</definedName>
    <definedName name="_7232detib2120_2_1">#REF!</definedName>
    <definedName name="_7233detib2120_2_2">#REF!</definedName>
    <definedName name="_7234detib2120_2_3">#REF!</definedName>
    <definedName name="_7235detib2120_2_4">#REF!</definedName>
    <definedName name="_7236detib2120_2_1_1">#REF!</definedName>
    <definedName name="_7237detib2120_2_1_2">#REF!</definedName>
    <definedName name="_7238detib2120_2_1_3">#REF!</definedName>
    <definedName name="_7239detib2120_2_1_4">#REF!</definedName>
    <definedName name="_7240detib2120_3_1">#REF!</definedName>
    <definedName name="_7241detib2120_3_2">#REF!</definedName>
    <definedName name="_7242detib2120_3_3">#REF!</definedName>
    <definedName name="_7243detib2120_3_4">#REF!</definedName>
    <definedName name="_7244detib250_1">#REF!</definedName>
    <definedName name="_7245detib250_2">#REF!</definedName>
    <definedName name="_7246detib250_3">#REF!</definedName>
    <definedName name="_7247detib250_4">#REF!</definedName>
    <definedName name="_7248detib250_5">#REF!</definedName>
    <definedName name="_7249detib250_1_1">#REF!</definedName>
    <definedName name="_724phf150_1_1">#REF!</definedName>
    <definedName name="_7250detib250_1_2">#REF!</definedName>
    <definedName name="_7251detib250_1_3">#REF!</definedName>
    <definedName name="_7252detib250_1_4">#REF!</definedName>
    <definedName name="_7253detib250_1_1_1">#REF!</definedName>
    <definedName name="_7254detib250_1_1_2">#REF!</definedName>
    <definedName name="_7255detib250_1_1_3">#REF!</definedName>
    <definedName name="_7256detib250_1_1_4">#REF!</definedName>
    <definedName name="_7257detib250_16_1">#REF!</definedName>
    <definedName name="_7258detib250_16_2">#REF!</definedName>
    <definedName name="_7259detib250_16_3">#REF!</definedName>
    <definedName name="_725phf150_1_1">#REF!</definedName>
    <definedName name="_725phf150_2_1">#REF!</definedName>
    <definedName name="_7260detib250_16_4">#REF!</definedName>
    <definedName name="_7261detib250_2_1">#REF!</definedName>
    <definedName name="_7262detib250_2_2">#REF!</definedName>
    <definedName name="_7263detib250_2_3">#REF!</definedName>
    <definedName name="_7264detib250_2_4">#REF!</definedName>
    <definedName name="_7265detib250_2_1_1">#REF!</definedName>
    <definedName name="_7266detib250_2_1_2">#REF!</definedName>
    <definedName name="_7267detib250_2_1_3">#REF!</definedName>
    <definedName name="_7268detib250_2_1_4">#REF!</definedName>
    <definedName name="_7269detib250_3_1">#REF!</definedName>
    <definedName name="_726Print_Area_MI_1_1">#REF!</definedName>
    <definedName name="_7270detib250_3_2">#REF!</definedName>
    <definedName name="_7271detib250_3_3">#REF!</definedName>
    <definedName name="_7272detib250_3_4">#REF!</definedName>
    <definedName name="_7273detib260_1">#REF!</definedName>
    <definedName name="_7274detib260_2">#REF!</definedName>
    <definedName name="_7275detib260_3">#REF!</definedName>
    <definedName name="_7276detib260_4">#REF!</definedName>
    <definedName name="_7277detib260_5">#REF!</definedName>
    <definedName name="_7278detib260_1_1">#REF!</definedName>
    <definedName name="_7279detib260_1_2">#REF!</definedName>
    <definedName name="_727phf150_2_1">#REF!</definedName>
    <definedName name="_7280detib260_1_3">#REF!</definedName>
    <definedName name="_7281detib260_1_4">#REF!</definedName>
    <definedName name="_7282detib260_1_1_1">#REF!</definedName>
    <definedName name="_7283detib260_1_1_2">#REF!</definedName>
    <definedName name="_7284detib260_1_1_3">#REF!</definedName>
    <definedName name="_7285detib260_1_1_4">#REF!</definedName>
    <definedName name="_7286detib260_16_1">#REF!</definedName>
    <definedName name="_7287detib260_16_2">#REF!</definedName>
    <definedName name="_7288detib260_16_3">#REF!</definedName>
    <definedName name="_7289detib260_16_4">#REF!</definedName>
    <definedName name="_728phf150_2_1">#REF!</definedName>
    <definedName name="_728Print_Area_MI_1_1">#REF!</definedName>
    <definedName name="_7290detib260_2_1">#REF!</definedName>
    <definedName name="_7291detib260_2_2">#REF!</definedName>
    <definedName name="_7292detib260_2_3">#REF!</definedName>
    <definedName name="_7293detib260_2_4">#REF!</definedName>
    <definedName name="_7294detib260_2_1_1">#REF!</definedName>
    <definedName name="_7295detib260_2_1_2">#REF!</definedName>
    <definedName name="_7296detib260_2_1_3">#REF!</definedName>
    <definedName name="_7297detib260_2_1_4">#REF!</definedName>
    <definedName name="_7298detib260_3_1">#REF!</definedName>
    <definedName name="_7299detib260_3_2">#REF!</definedName>
    <definedName name="_729pv100_1_1">#REF!</definedName>
    <definedName name="_72A_2_1_1">#REF!</definedName>
    <definedName name="_72aberf6_1_1">#REF!</definedName>
    <definedName name="_72abfj40_2_1">#REF!</definedName>
    <definedName name="_73__A1_2">#REF!</definedName>
    <definedName name="_7300detib260_3_3">#REF!</definedName>
    <definedName name="_7301detib260_3_4">#REF!</definedName>
    <definedName name="_7302detib280_1">#REF!</definedName>
    <definedName name="_7303detib280_2">#REF!</definedName>
    <definedName name="_7304detib280_3">#REF!</definedName>
    <definedName name="_7305detib280_4">#REF!</definedName>
    <definedName name="_7306detib280_5">#REF!</definedName>
    <definedName name="_7307detib280_1_1">#REF!</definedName>
    <definedName name="_7308detib280_1_2">#REF!</definedName>
    <definedName name="_7309detib280_1_3">#REF!</definedName>
    <definedName name="_730Print_Area_MI_1_1">#REF!</definedName>
    <definedName name="_7310detib280_1_4">#REF!</definedName>
    <definedName name="_7311detib280_1_1_1">#REF!</definedName>
    <definedName name="_7312detib280_1_1_2">#REF!</definedName>
    <definedName name="_7313detib280_1_1_3">#REF!</definedName>
    <definedName name="_7314detib280_1_1_4">#REF!</definedName>
    <definedName name="_7315detib280_16_1">#REF!</definedName>
    <definedName name="_7316detib280_16_2">#REF!</definedName>
    <definedName name="_7317detib280_16_3">#REF!</definedName>
    <definedName name="_7318detib280_16_4">#REF!</definedName>
    <definedName name="_7319detib280_2_1">#REF!</definedName>
    <definedName name="_731pv100_1_1">#REF!</definedName>
    <definedName name="_7320detib280_2_2">#REF!</definedName>
    <definedName name="_7321detib280_2_3">#REF!</definedName>
    <definedName name="_7322detib280_2_4">#REF!</definedName>
    <definedName name="_7323detib280_2_1_1">#REF!</definedName>
    <definedName name="_7324detib280_2_1_2">#REF!</definedName>
    <definedName name="_7325detib280_2_1_3">#REF!</definedName>
    <definedName name="_7326detib280_2_1_4">#REF!</definedName>
    <definedName name="_7327detib280_3_1">#REF!</definedName>
    <definedName name="_7328detib280_3_2">#REF!</definedName>
    <definedName name="_7329detib280_3_3">#REF!</definedName>
    <definedName name="_732pv100_2_1">#REF!</definedName>
    <definedName name="_7330detib280_3_4">#REF!</definedName>
    <definedName name="_7331deved_1">#REF!</definedName>
    <definedName name="_7332deved_2">#REF!</definedName>
    <definedName name="_7333deved_3">#REF!</definedName>
    <definedName name="_7334deved_4">#REF!</definedName>
    <definedName name="_7335deved_5">#REF!</definedName>
    <definedName name="_7336DFDF_3_1">#REF!</definedName>
    <definedName name="_7337DFDF_3_2">#REF!</definedName>
    <definedName name="_7338DFDF_3_3">#REF!</definedName>
    <definedName name="_7339DFDF_3_4">#REF!</definedName>
    <definedName name="_733pv100_1_1">#REF!</definedName>
    <definedName name="_7340dgk_3_1">#REF!</definedName>
    <definedName name="_7341dgk_3_2">#REF!</definedName>
    <definedName name="_7342dgk_3_3">#REF!</definedName>
    <definedName name="_7343dgk_3_4">#REF!</definedName>
    <definedName name="_7345dgnc_1">#REF!</definedName>
    <definedName name="_734pv100_2_1">#REF!</definedName>
    <definedName name="_7359dgvl_1">#REF!</definedName>
    <definedName name="_735pv40_1_1">#REF!</definedName>
    <definedName name="_7362dia6_1_1">#REF!</definedName>
    <definedName name="_7363dia6_1_2">#REF!</definedName>
    <definedName name="_7364dia6_1_3">#REF!</definedName>
    <definedName name="_7365dia6_1_4">#REF!</definedName>
    <definedName name="_7366dia6_1_1_1">#REF!</definedName>
    <definedName name="_7367dia6_1_1_2">#REF!</definedName>
    <definedName name="_7368dia6_1_1_3">#REF!</definedName>
    <definedName name="_7369dia6_1_1_4">#REF!</definedName>
    <definedName name="_736pv100_2_1">#REF!</definedName>
    <definedName name="_7370dia6_2_1">#REF!</definedName>
    <definedName name="_7371dia6_2_2">#REF!</definedName>
    <definedName name="_7372dia6_2_3">#REF!</definedName>
    <definedName name="_7373dia6_2_4">#REF!</definedName>
    <definedName name="_7374dia6_2_1_1">#REF!</definedName>
    <definedName name="_7375dia6_2_1_2">#REF!</definedName>
    <definedName name="_7376dia6_2_1_3">#REF!</definedName>
    <definedName name="_7377dia6_2_1_4">#REF!</definedName>
    <definedName name="_7378dia6_3_1">#REF!</definedName>
    <definedName name="_7379dia6_3_2">#REF!</definedName>
    <definedName name="_737pv40_1_1">#REF!</definedName>
    <definedName name="_7380dia6_3_3">#REF!</definedName>
    <definedName name="_7381dia6_3_4">#REF!</definedName>
    <definedName name="_7382diapragma405_1">#REF!</definedName>
    <definedName name="_7383diapragma405_2">#REF!</definedName>
    <definedName name="_7384diapragma405_3">#REF!</definedName>
    <definedName name="_7385diapragma405_4">#REF!</definedName>
    <definedName name="_738pv40_2_1">#REF!</definedName>
    <definedName name="_7391dim_1">#REF!</definedName>
    <definedName name="_7396dinding1_1">#REF!</definedName>
    <definedName name="_7397dinding1_2">#REF!</definedName>
    <definedName name="_7398dinding1_3">#REF!</definedName>
    <definedName name="_7399dinding1_4">#REF!</definedName>
    <definedName name="_739pv40_1_1">#REF!</definedName>
    <definedName name="_73aberf6_2_1">#REF!</definedName>
    <definedName name="_73abfj50_1_1">#REF!</definedName>
    <definedName name="_74__A1_3">#REF!</definedName>
    <definedName name="_740pv40_2_1">#REF!</definedName>
    <definedName name="_7416dka_3_1">#REF!</definedName>
    <definedName name="_7417dka_3_2">#REF!</definedName>
    <definedName name="_7418dka_3_3">#REF!</definedName>
    <definedName name="_7419dka_3_4">#REF!</definedName>
    <definedName name="_741pv50_1_1">#REF!</definedName>
    <definedName name="_7420dkk_3_1">#REF!</definedName>
    <definedName name="_7421dkk_3_2">#REF!</definedName>
    <definedName name="_7422dkk_3_3">#REF!</definedName>
    <definedName name="_7423dkk_3_4">#REF!</definedName>
    <definedName name="_7424dl_1">#REF!</definedName>
    <definedName name="_742pv40_2_1">#REF!</definedName>
    <definedName name="_743pv50_1_1">#REF!</definedName>
    <definedName name="_7445dlpar38120_1">#REF!</definedName>
    <definedName name="_7446dlpar38120_2">#REF!</definedName>
    <definedName name="_7447dlpar38120_3">#REF!</definedName>
    <definedName name="_7448dlpar38120_4">#REF!</definedName>
    <definedName name="_7449dlpar38120_5">#REF!</definedName>
    <definedName name="_744pv50_2_1">#REF!</definedName>
    <definedName name="_7450dlpar38120_1_1">#REF!</definedName>
    <definedName name="_7451dlpar38120_1_2">#REF!</definedName>
    <definedName name="_7452dlpar38120_1_3">#REF!</definedName>
    <definedName name="_7453dlpar38120_1_4">#REF!</definedName>
    <definedName name="_7458dlpar38120_2_1">#REF!</definedName>
    <definedName name="_7459dlpar38120_2_2">#REF!</definedName>
    <definedName name="_745pv50_1_1">#REF!</definedName>
    <definedName name="_7460dlpar38120_2_3">#REF!</definedName>
    <definedName name="_7461dlpar38120_2_4">#REF!</definedName>
    <definedName name="_7466DLPLC_1">#REF!</definedName>
    <definedName name="_7467dlplc13w_1">#REF!</definedName>
    <definedName name="_7468dlplc13w_2">#REF!</definedName>
    <definedName name="_7469dlplc13w_3">#REF!</definedName>
    <definedName name="_746pv50_2_1">#REF!</definedName>
    <definedName name="_7470dlplc13w_4">#REF!</definedName>
    <definedName name="_7471dlplc13w_5">#REF!</definedName>
    <definedName name="_7472dlplc13w_1_1">#REF!</definedName>
    <definedName name="_7473dlplc13w_1_2">#REF!</definedName>
    <definedName name="_7474dlplc13w_1_3">#REF!</definedName>
    <definedName name="_7475dlplc13w_1_4">#REF!</definedName>
    <definedName name="_747pv80_1_1">#REF!</definedName>
    <definedName name="_748__lad400_1">#REF!</definedName>
    <definedName name="_7480dlplc13w_2_1">#REF!</definedName>
    <definedName name="_7481dlplc13w_2_2">#REF!</definedName>
    <definedName name="_7482dlplc13w_2_3">#REF!</definedName>
    <definedName name="_7483dlplc13w_2_4">#REF!</definedName>
    <definedName name="_7488dlplc13wbimc_1">#REF!</definedName>
    <definedName name="_7489dlplc13wbimc_2">#REF!</definedName>
    <definedName name="_748pv50_2_1">#REF!</definedName>
    <definedName name="_749__lad400_2">#REF!</definedName>
    <definedName name="_7490dlplc13wbimc_3">#REF!</definedName>
    <definedName name="_7491dlplc13wbimc_4">#REF!</definedName>
    <definedName name="_7492dlplc13wbimc_5">#REF!</definedName>
    <definedName name="_7493dlplc13wbimc_1_1">#REF!</definedName>
    <definedName name="_7494dlplc13wbimc_1_2">#REF!</definedName>
    <definedName name="_7495dlplc13wbimc_1_3">#REF!</definedName>
    <definedName name="_7496dlplc13wbimc_1_4">#REF!</definedName>
    <definedName name="_749pv80_1_1">#REF!</definedName>
    <definedName name="_74aber15_2_1">#REF!</definedName>
    <definedName name="_74aberf80_1_1">#REF!</definedName>
    <definedName name="_74abfj50_2_1">#REF!</definedName>
    <definedName name="_75__A1_4">#REF!</definedName>
    <definedName name="_750__lad400_3">#REF!</definedName>
    <definedName name="_750_KVA_X_64__">#REF!</definedName>
    <definedName name="_750_KVA_X_64_____0">#REF!</definedName>
    <definedName name="_750_KVA_X_64_____1">#REF!</definedName>
    <definedName name="_750_KVA_X_64_____2">#REF!</definedName>
    <definedName name="_750_KVA_X_64_____3">#REF!</definedName>
    <definedName name="_750_KVA_X_64_____4">#REF!</definedName>
    <definedName name="_750_KVA_X_64_____5">#REF!</definedName>
    <definedName name="_750_KVA_X_64___1">#REF!</definedName>
    <definedName name="_750_KVA_X_64___2">#REF!</definedName>
    <definedName name="_750_KVA_X_64___3">#REF!</definedName>
    <definedName name="_750_KVA_X_64___4">#REF!</definedName>
    <definedName name="_7501dlplc13wbimc_2_1">#REF!</definedName>
    <definedName name="_7502dlplc13wbimc_2_2">#REF!</definedName>
    <definedName name="_7503dlplc13wbimc_2_3">#REF!</definedName>
    <definedName name="_7504dlplc13wbimc_2_4">#REF!</definedName>
    <definedName name="_7509DLPLCbat_1">#REF!</definedName>
    <definedName name="_750pv80_2_1">#REF!</definedName>
    <definedName name="_751__lad400_4">#REF!</definedName>
    <definedName name="_7510DOI_1">#REF!</definedName>
    <definedName name="_7511DOLLAR_1">#REF!</definedName>
    <definedName name="_7512DOMBA_1">#REF!</definedName>
    <definedName name="_7513DOMBA_2">#REF!</definedName>
    <definedName name="_7514DOMBA_3">#REF!</definedName>
    <definedName name="_7515DOMBA_4">#REF!</definedName>
    <definedName name="_7516DOMBA_5">#REF!</definedName>
    <definedName name="_7517DOME_1">#REF!</definedName>
    <definedName name="_751pv80_1_1">#REF!</definedName>
    <definedName name="_752__lad400_5">#REF!</definedName>
    <definedName name="_7520dpa_3_1">#REF!</definedName>
    <definedName name="_7521dpa_3_2">#REF!</definedName>
    <definedName name="_7522dpa_3_3">#REF!</definedName>
    <definedName name="_7523dpa_3_4">#REF!</definedName>
    <definedName name="_7524dpk_3_1">#REF!</definedName>
    <definedName name="_7525dpk_3_2">#REF!</definedName>
    <definedName name="_7526dpk_3_3">#REF!</definedName>
    <definedName name="_7527dpk_3_4">#REF!</definedName>
    <definedName name="_752pv80_2_1">#REF!</definedName>
    <definedName name="_753__lad600_1">#REF!</definedName>
    <definedName name="_7538drilb2100_3_1">#REF!</definedName>
    <definedName name="_7539drilb2100_3_2">#REF!</definedName>
    <definedName name="_753pvf100_1_1">#REF!</definedName>
    <definedName name="_754__lad600_2">#REF!</definedName>
    <definedName name="_7540drilb2100_3_3">#REF!</definedName>
    <definedName name="_7541drilb2100_3_4">#REF!</definedName>
    <definedName name="_7542drilb2120_3_1">#REF!</definedName>
    <definedName name="_7543drilb2120_3_2">#REF!</definedName>
    <definedName name="_7544drilb2120_3_3">#REF!</definedName>
    <definedName name="_7545drilb2120_3_4">#REF!</definedName>
    <definedName name="_7546drilb250_3_1">#REF!</definedName>
    <definedName name="_7547drilb250_3_2">#REF!</definedName>
    <definedName name="_7548drilb250_3_3">#REF!</definedName>
    <definedName name="_7549drilb250_3_4">#REF!</definedName>
    <definedName name="_754pv80_2_1">#REF!</definedName>
    <definedName name="_755__lad600_3">#REF!</definedName>
    <definedName name="_7550drilb260_3_1">#REF!</definedName>
    <definedName name="_7551drilb260_3_2">#REF!</definedName>
    <definedName name="_7552drilb260_3_3">#REF!</definedName>
    <definedName name="_7553drilb260_3_4">#REF!</definedName>
    <definedName name="_7554drilb280_3_1">#REF!</definedName>
    <definedName name="_7555drilb280_3_2">#REF!</definedName>
    <definedName name="_7556drilb280_3_3">#REF!</definedName>
    <definedName name="_7557drilb280_3_4">#REF!</definedName>
    <definedName name="_7558drildl3a100_3_1">#REF!</definedName>
    <definedName name="_7559drildl3a100_3_2">#REF!</definedName>
    <definedName name="_755pvf100_1_1">#REF!</definedName>
    <definedName name="_756__lad600_4">#REF!</definedName>
    <definedName name="_7560drildl3a100_3_3">#REF!</definedName>
    <definedName name="_7561drildl3a100_3_4">#REF!</definedName>
    <definedName name="_7562drildl3a120_3_1">#REF!</definedName>
    <definedName name="_7563drildl3a120_3_2">#REF!</definedName>
    <definedName name="_7564drildl3a120_3_3">#REF!</definedName>
    <definedName name="_7565drildl3a120_3_4">#REF!</definedName>
    <definedName name="_7566drildl3a50_3_1">#REF!</definedName>
    <definedName name="_7567drildl3a50_3_2">#REF!</definedName>
    <definedName name="_7568drildl3a50_3_3">#REF!</definedName>
    <definedName name="_7569drildl3a50_3_4">#REF!</definedName>
    <definedName name="_756pvf100_2_1">#REF!</definedName>
    <definedName name="_757__lad600_5">#REF!</definedName>
    <definedName name="_7570drildl3a60_3_1">#REF!</definedName>
    <definedName name="_7571drildl3a60_3_2">#REF!</definedName>
    <definedName name="_7572drildl3a60_3_3">#REF!</definedName>
    <definedName name="_7573drildl3a60_3_4">#REF!</definedName>
    <definedName name="_7574drildl3a80_3_1">#REF!</definedName>
    <definedName name="_7575drildl3a80_3_2">#REF!</definedName>
    <definedName name="_7576drildl3a80_3_3">#REF!</definedName>
    <definedName name="_7577drildl3a80_3_4">#REF!</definedName>
    <definedName name="_7578drill1100_3_1">#REF!</definedName>
    <definedName name="_7579drill1100_3_2">#REF!</definedName>
    <definedName name="_757pvf100_1_1">#REF!</definedName>
    <definedName name="_7580drill1100_3_3">#REF!</definedName>
    <definedName name="_7581drill1100_3_4">#REF!</definedName>
    <definedName name="_7582drill1120_3_1">#REF!</definedName>
    <definedName name="_7583drill1120_3_2">#REF!</definedName>
    <definedName name="_7584drill1120_3_3">#REF!</definedName>
    <definedName name="_7585drill1120_3_4">#REF!</definedName>
    <definedName name="_7586drill150_3_1">#REF!</definedName>
    <definedName name="_7587drill150_3_2">#REF!</definedName>
    <definedName name="_7588drill150_3_3">#REF!</definedName>
    <definedName name="_7589drill150_3_4">#REF!</definedName>
    <definedName name="_758pvf100_2_1">#REF!</definedName>
    <definedName name="_7590drill160_3_1">#REF!</definedName>
    <definedName name="_7591drill160_3_2">#REF!</definedName>
    <definedName name="_7592drill160_3_3">#REF!</definedName>
    <definedName name="_7593drill160_3_4">#REF!</definedName>
    <definedName name="_7594drill180_3_1">#REF!</definedName>
    <definedName name="_7595drill180_3_2">#REF!</definedName>
    <definedName name="_7596drill180_3_3">#REF!</definedName>
    <definedName name="_7597drill180_3_4">#REF!</definedName>
    <definedName name="_7598drill3100_3_1">#REF!</definedName>
    <definedName name="_7599drill3100_3_2">#REF!</definedName>
    <definedName name="_759pvf80_1_1">#REF!</definedName>
    <definedName name="_75abch100_1_1">#REF!</definedName>
    <definedName name="_75aberf80_2_1">#REF!</definedName>
    <definedName name="_75abfl40_1_1">#REF!</definedName>
    <definedName name="_76__A1_5">#REF!</definedName>
    <definedName name="_7600drill3100_3_3">#REF!</definedName>
    <definedName name="_7601drill3100_3_4">#REF!</definedName>
    <definedName name="_7602drill3120_3_1">#REF!</definedName>
    <definedName name="_7603drill3120_3_2">#REF!</definedName>
    <definedName name="_7604drill3120_3_3">#REF!</definedName>
    <definedName name="_7605drill3120_3_4">#REF!</definedName>
    <definedName name="_7606drill350_3_1">#REF!</definedName>
    <definedName name="_7607drill350_3_2">#REF!</definedName>
    <definedName name="_7608drill350_3_3">#REF!</definedName>
    <definedName name="_7609drill350_3_4">#REF!</definedName>
    <definedName name="_760pvf100_2_1">#REF!</definedName>
    <definedName name="_7610drill360_3_1">#REF!</definedName>
    <definedName name="_7611drill360_3_2">#REF!</definedName>
    <definedName name="_7612drill360_3_3">#REF!</definedName>
    <definedName name="_7613drill360_3_4">#REF!</definedName>
    <definedName name="_7614drill380_3_1">#REF!</definedName>
    <definedName name="_7615drill380_3_2">#REF!</definedName>
    <definedName name="_7616drill380_3_3">#REF!</definedName>
    <definedName name="_7617drill380_3_4">#REF!</definedName>
    <definedName name="_7618drill5100_3_1">#REF!</definedName>
    <definedName name="_7619drill5100_3_2">#REF!</definedName>
    <definedName name="_761pvf80_1_1">#REF!</definedName>
    <definedName name="_7620drill5100_3_3">#REF!</definedName>
    <definedName name="_7621drill5100_3_4">#REF!</definedName>
    <definedName name="_7622drill5120_3_1">#REF!</definedName>
    <definedName name="_7623drill5120_3_2">#REF!</definedName>
    <definedName name="_7624drill5120_3_3">#REF!</definedName>
    <definedName name="_7625drill5120_3_4">#REF!</definedName>
    <definedName name="_7626drill550_3_1">#REF!</definedName>
    <definedName name="_7627drill550_3_2">#REF!</definedName>
    <definedName name="_7628drill550_3_3">#REF!</definedName>
    <definedName name="_7629drill550_3_4">#REF!</definedName>
    <definedName name="_762pvf80_2_1">#REF!</definedName>
    <definedName name="_7630drill560_3_1">#REF!</definedName>
    <definedName name="_7631drill560_3_2">#REF!</definedName>
    <definedName name="_7632drill560_3_3">#REF!</definedName>
    <definedName name="_7633drill560_3_4">#REF!</definedName>
    <definedName name="_7634drill580_3_1">#REF!</definedName>
    <definedName name="_7635drill580_3_2">#REF!</definedName>
    <definedName name="_7636drill580_3_3">#REF!</definedName>
    <definedName name="_7637drill580_3_4">#REF!</definedName>
    <definedName name="_7638drill5a100_3_1">#REF!</definedName>
    <definedName name="_7639drill5a100_3_2">#REF!</definedName>
    <definedName name="_763pvf80_1_1">#REF!</definedName>
    <definedName name="_7640drill5a100_3_3">#REF!</definedName>
    <definedName name="_7641drill5a100_3_4">#REF!</definedName>
    <definedName name="_7642drill5a120_3_1">#REF!</definedName>
    <definedName name="_7643drill5a120_3_2">#REF!</definedName>
    <definedName name="_7644drill5a120_3_3">#REF!</definedName>
    <definedName name="_7645drill5a120_3_4">#REF!</definedName>
    <definedName name="_7646drill5a50_3_1">#REF!</definedName>
    <definedName name="_7647drill5a50_3_2">#REF!</definedName>
    <definedName name="_7648drill5a50_3_3">#REF!</definedName>
    <definedName name="_7649drill5a50_3_4">#REF!</definedName>
    <definedName name="_764pvf80_2_1">#REF!</definedName>
    <definedName name="_7650drill5a60_3_1">#REF!</definedName>
    <definedName name="_7651drill5a60_3_2">#REF!</definedName>
    <definedName name="_7652drill5a60_3_3">#REF!</definedName>
    <definedName name="_7653drill5a60_3_4">#REF!</definedName>
    <definedName name="_7654drill5a80_3_1">#REF!</definedName>
    <definedName name="_7655drill5a80_3_2">#REF!</definedName>
    <definedName name="_7656drill5a80_3_3">#REF!</definedName>
    <definedName name="_7657drill5a80_3_4">#REF!</definedName>
    <definedName name="_7658drill6a100_3_1">#REF!</definedName>
    <definedName name="_7659drill6a100_3_2">#REF!</definedName>
    <definedName name="_766__ld100_1">#REF!</definedName>
    <definedName name="_7660drill6a100_3_3">#REF!</definedName>
    <definedName name="_7661drill6a100_3_4">#REF!</definedName>
    <definedName name="_7662drill6a120_3_1">#REF!</definedName>
    <definedName name="_7663drill6a120_3_2">#REF!</definedName>
    <definedName name="_7664drill6a120_3_3">#REF!</definedName>
    <definedName name="_7665drill6a120_3_4">#REF!</definedName>
    <definedName name="_7666drill6a50_3_1">#REF!</definedName>
    <definedName name="_7667drill6a50_3_2">#REF!</definedName>
    <definedName name="_7668drill6a50_3_3">#REF!</definedName>
    <definedName name="_7669drill6a50_3_4">#REF!</definedName>
    <definedName name="_766pvf80_2_1">#REF!</definedName>
    <definedName name="_767__ld100_2">#REF!</definedName>
    <definedName name="_7670drill6a60_3_1">#REF!</definedName>
    <definedName name="_7671drill6a60_3_2">#REF!</definedName>
    <definedName name="_7672drill6a60_3_3">#REF!</definedName>
    <definedName name="_7673drill6a60_3_4">#REF!</definedName>
    <definedName name="_7674drill6a80_3_1">#REF!</definedName>
    <definedName name="_7675drill6a80_3_2">#REF!</definedName>
    <definedName name="_7676drill6a80_3_3">#REF!</definedName>
    <definedName name="_7677drill6a80_3_4">#REF!</definedName>
    <definedName name="_7678drillug100_3_1">#REF!</definedName>
    <definedName name="_7679drillug100_3_2">#REF!</definedName>
    <definedName name="_768__ld100_3">#REF!</definedName>
    <definedName name="_7680drillug100_3_3">#REF!</definedName>
    <definedName name="_7681drillug100_3_4">#REF!</definedName>
    <definedName name="_7682drillug120_3_1">#REF!</definedName>
    <definedName name="_7683drillug120_3_2">#REF!</definedName>
    <definedName name="_7684drillug120_3_3">#REF!</definedName>
    <definedName name="_7685drillug120_3_4">#REF!</definedName>
    <definedName name="_7686drillug50_3_1">#REF!</definedName>
    <definedName name="_7687drillug50_3_2">#REF!</definedName>
    <definedName name="_7688drillug50_3_3">#REF!</definedName>
    <definedName name="_7689drillug50_3_4">#REF!</definedName>
    <definedName name="_769__ld100_4">#REF!</definedName>
    <definedName name="_7690drillug60_3_1">#REF!</definedName>
    <definedName name="_7691drillug60_3_2">#REF!</definedName>
    <definedName name="_7692drillug60_3_3">#REF!</definedName>
    <definedName name="_7693drillug60_3_4">#REF!</definedName>
    <definedName name="_7694drillug80_3_1">#REF!</definedName>
    <definedName name="_7695drillug80_3_2">#REF!</definedName>
    <definedName name="_7696drillug80_3_3">#REF!</definedName>
    <definedName name="_7697drillug80_3_4">#REF!</definedName>
    <definedName name="_7698ds1pnc_1">#REF!</definedName>
    <definedName name="_7699ds1pvl_1">#REF!</definedName>
    <definedName name="_76abfj100_1_1">#REF!</definedName>
    <definedName name="_76abfl40_2_1">#REF!</definedName>
    <definedName name="_77__A2_1">#REF!</definedName>
    <definedName name="_770__ld120_1">#REF!</definedName>
    <definedName name="_7700ds3pnc_1">#REF!</definedName>
    <definedName name="_7701ds3pnc_2">#REF!</definedName>
    <definedName name="_7702ds3pnc_3">#REF!</definedName>
    <definedName name="_7703ds3pnc_4">#REF!</definedName>
    <definedName name="_7704ds3pnc_5">#REF!</definedName>
    <definedName name="_7705ds3pvl_1">#REF!</definedName>
    <definedName name="_7706ds3pvl_2">#REF!</definedName>
    <definedName name="_7707ds3pvl_3">#REF!</definedName>
    <definedName name="_7708ds3pvl_4">#REF!</definedName>
    <definedName name="_7709ds3pvl_5">#REF!</definedName>
    <definedName name="_771__ld120_2">#REF!</definedName>
    <definedName name="_772__ld120_3">#REF!</definedName>
    <definedName name="_7720dsilb2100_3_1">#REF!</definedName>
    <definedName name="_7721dsilb2100_3_2">#REF!</definedName>
    <definedName name="_7722dsilb2100_3_3">#REF!</definedName>
    <definedName name="_7723dsilb2100_3_4">#REF!</definedName>
    <definedName name="_7724dsilb2120_3_1">#REF!</definedName>
    <definedName name="_7725dsilb2120_3_2">#REF!</definedName>
    <definedName name="_7726dsilb2120_3_3">#REF!</definedName>
    <definedName name="_7727dsilb2120_3_4">#REF!</definedName>
    <definedName name="_7728dsilb250_3_1">#REF!</definedName>
    <definedName name="_7729dsilb250_3_2">#REF!</definedName>
    <definedName name="_773__ld120_4">#REF!</definedName>
    <definedName name="_7730dsilb250_3_3">#REF!</definedName>
    <definedName name="_7731dsilb250_3_4">#REF!</definedName>
    <definedName name="_7732dsilb260_3_1">#REF!</definedName>
    <definedName name="_7733dsilb260_3_2">#REF!</definedName>
    <definedName name="_7734dsilb260_3_3">#REF!</definedName>
    <definedName name="_7735dsilb260_3_4">#REF!</definedName>
    <definedName name="_7736dsilb280_3_1">#REF!</definedName>
    <definedName name="_7737dsilb280_3_2">#REF!</definedName>
    <definedName name="_7738dsilb280_3_3">#REF!</definedName>
    <definedName name="_7739dsilb280_3_4">#REF!</definedName>
    <definedName name="_774__ld50_1">#REF!</definedName>
    <definedName name="_7740dsildb2100_3_1">#REF!</definedName>
    <definedName name="_7741dsildb2100_3_2">#REF!</definedName>
    <definedName name="_7742dsildb2100_3_3">#REF!</definedName>
    <definedName name="_7743dsildb2100_3_4">#REF!</definedName>
    <definedName name="_7744dsildb2120_3_1">#REF!</definedName>
    <definedName name="_7745dsildb2120_3_2">#REF!</definedName>
    <definedName name="_7746dsildb2120_3_3">#REF!</definedName>
    <definedName name="_7747dsildb2120_3_4">#REF!</definedName>
    <definedName name="_7748dsildb250_3_1">#REF!</definedName>
    <definedName name="_7749dsildb250_3_2">#REF!</definedName>
    <definedName name="_774vnt100_1_1">#REF!</definedName>
    <definedName name="_775__ld50_2">#REF!</definedName>
    <definedName name="_7750dsildb250_3_3">#REF!</definedName>
    <definedName name="_7751dsildb250_3_4">#REF!</definedName>
    <definedName name="_7752dsildb260_3_1">#REF!</definedName>
    <definedName name="_7753dsildb260_3_2">#REF!</definedName>
    <definedName name="_7754dsildb260_3_3">#REF!</definedName>
    <definedName name="_7755dsildb260_3_4">#REF!</definedName>
    <definedName name="_7756dsildb280_3_1">#REF!</definedName>
    <definedName name="_7757dsildb280_3_2">#REF!</definedName>
    <definedName name="_7758dsildb280_3_3">#REF!</definedName>
    <definedName name="_7759dsildb280_3_4">#REF!</definedName>
    <definedName name="_775vnt100_1_1">#REF!</definedName>
    <definedName name="_776__ld50_3">#REF!</definedName>
    <definedName name="_7760dsildl1100_3_1">#REF!</definedName>
    <definedName name="_7761dsildl1100_3_2">#REF!</definedName>
    <definedName name="_7762dsildl1100_3_3">#REF!</definedName>
    <definedName name="_7763dsildl1100_3_4">#REF!</definedName>
    <definedName name="_7764dsildl1120_3_1">#REF!</definedName>
    <definedName name="_7765dsildl1120_3_2">#REF!</definedName>
    <definedName name="_7766dsildl1120_3_3">#REF!</definedName>
    <definedName name="_7767dsildl1120_3_4">#REF!</definedName>
    <definedName name="_7768dsildl150_3_1">#REF!</definedName>
    <definedName name="_7769dsildl150_3_2">#REF!</definedName>
    <definedName name="_776vnt100_1_1">#REF!</definedName>
    <definedName name="_777__ld50_4">#REF!</definedName>
    <definedName name="_7770dsildl150_3_3">#REF!</definedName>
    <definedName name="_7771dsildl150_3_4">#REF!</definedName>
    <definedName name="_7772dsildl160_3_1">#REF!</definedName>
    <definedName name="_7773dsildl160_3_2">#REF!</definedName>
    <definedName name="_7774dsildl160_3_3">#REF!</definedName>
    <definedName name="_7775dsildl160_3_4">#REF!</definedName>
    <definedName name="_7776dsildl180_3_1">#REF!</definedName>
    <definedName name="_7777dsildl180_3_2">#REF!</definedName>
    <definedName name="_7778dsildl180_3_3">#REF!</definedName>
    <definedName name="_7779dsildl180_3_4">#REF!</definedName>
    <definedName name="_777vnt100_2_1">#REF!</definedName>
    <definedName name="_778__ld60_1">#REF!</definedName>
    <definedName name="_7780dsildl5a100_3_1">#REF!</definedName>
    <definedName name="_7781dsildl5a100_3_2">#REF!</definedName>
    <definedName name="_7782dsildl5a100_3_3">#REF!</definedName>
    <definedName name="_7783dsildl5a100_3_4">#REF!</definedName>
    <definedName name="_7784dsildl5a120_3_1">#REF!</definedName>
    <definedName name="_7785dsildl5a120_3_2">#REF!</definedName>
    <definedName name="_7786dsildl5a120_3_3">#REF!</definedName>
    <definedName name="_7787dsildl5a120_3_4">#REF!</definedName>
    <definedName name="_7788dsildl5a50_3_1">#REF!</definedName>
    <definedName name="_7789dsildl5a50_3_2">#REF!</definedName>
    <definedName name="_778vnt100_2_1">#REF!</definedName>
    <definedName name="_779__ld60_2">#REF!</definedName>
    <definedName name="_7790dsildl5a50_3_3">#REF!</definedName>
    <definedName name="_7791dsildl5a50_3_4">#REF!</definedName>
    <definedName name="_7792dsildl5a60_3_1">#REF!</definedName>
    <definedName name="_7793dsildl5a60_3_2">#REF!</definedName>
    <definedName name="_7794dsildl5a60_3_3">#REF!</definedName>
    <definedName name="_7795dsildl5a60_3_4">#REF!</definedName>
    <definedName name="_7796dsildl5a80_3_1">#REF!</definedName>
    <definedName name="_7797dsildl5a80_3_2">#REF!</definedName>
    <definedName name="_7798dsildl5a80_3_3">#REF!</definedName>
    <definedName name="_7799dsildl5a80_3_4">#REF!</definedName>
    <definedName name="_779vnt100_2_1">#REF!</definedName>
    <definedName name="_77Aber150_1_1">#REF!</definedName>
    <definedName name="_77abfj100_2_1">#REF!</definedName>
    <definedName name="_77abft100_1_1">#REF!</definedName>
    <definedName name="_78__A2_2">#REF!</definedName>
    <definedName name="_780__ld60_3">#REF!</definedName>
    <definedName name="_7800dsildl6a100_3_1">#REF!</definedName>
    <definedName name="_7801dsildl6a100_3_2">#REF!</definedName>
    <definedName name="_7802dsildl6a100_3_3">#REF!</definedName>
    <definedName name="_7803dsildl6a100_3_4">#REF!</definedName>
    <definedName name="_7804dsildl6a120_3_1">#REF!</definedName>
    <definedName name="_7805dsildl6a120_3_2">#REF!</definedName>
    <definedName name="_7806dsildl6a120_3_3">#REF!</definedName>
    <definedName name="_7807dsildl6a120_3_4">#REF!</definedName>
    <definedName name="_7808dsildl6a50_3_1">#REF!</definedName>
    <definedName name="_7809dsildl6a50_3_2">#REF!</definedName>
    <definedName name="_780vnt40_1_1">#REF!</definedName>
    <definedName name="_781__ld60_4">#REF!</definedName>
    <definedName name="_7810dsildl6a50_3_3">#REF!</definedName>
    <definedName name="_7811dsildl6a50_3_4">#REF!</definedName>
    <definedName name="_7812dsildl6a60_3_1">#REF!</definedName>
    <definedName name="_7813dsildl6a60_3_2">#REF!</definedName>
    <definedName name="_7814dsildl6a60_3_3">#REF!</definedName>
    <definedName name="_7815dsildl6a60_3_4">#REF!</definedName>
    <definedName name="_7816dsildl6a80_3_1">#REF!</definedName>
    <definedName name="_7817dsildl6a80_3_2">#REF!</definedName>
    <definedName name="_7818dsildl6a80_3_3">#REF!</definedName>
    <definedName name="_7819dsildl6a80_3_4">#REF!</definedName>
    <definedName name="_781vnt40_1_1">#REF!</definedName>
    <definedName name="_782__ld80_1">#REF!</definedName>
    <definedName name="_7820dsildlug100_3_1">#REF!</definedName>
    <definedName name="_7821dsildlug100_3_2">#REF!</definedName>
    <definedName name="_7822dsildlug100_3_3">#REF!</definedName>
    <definedName name="_7823dsildlug100_3_4">#REF!</definedName>
    <definedName name="_7824dsildlug120_3_1">#REF!</definedName>
    <definedName name="_7825dsildlug120_3_2">#REF!</definedName>
    <definedName name="_7826dsildlug120_3_3">#REF!</definedName>
    <definedName name="_7827dsildlug120_3_4">#REF!</definedName>
    <definedName name="_7828dsildlug50_3_1">#REF!</definedName>
    <definedName name="_7829dsildlug50_3_2">#REF!</definedName>
    <definedName name="_782vnt40_1_1">#REF!</definedName>
    <definedName name="_783__ld80_2">#REF!</definedName>
    <definedName name="_7830dsildlug50_3_3">#REF!</definedName>
    <definedName name="_7831dsildlug50_3_4">#REF!</definedName>
    <definedName name="_7832dsildlug60_3_1">#REF!</definedName>
    <definedName name="_7833dsildlug60_3_2">#REF!</definedName>
    <definedName name="_7834dsildlug60_3_3">#REF!</definedName>
    <definedName name="_7835dsildlug60_3_4">#REF!</definedName>
    <definedName name="_7836dsildlug80_3_1">#REF!</definedName>
    <definedName name="_7837dsildlug80_3_2">#REF!</definedName>
    <definedName name="_7838dsildlug80_3_3">#REF!</definedName>
    <definedName name="_7839dsildlug80_3_4">#REF!</definedName>
    <definedName name="_783vnt40_2_1">#REF!</definedName>
    <definedName name="_784__ld80_3">#REF!</definedName>
    <definedName name="_7840dsill1100_3_1">#REF!</definedName>
    <definedName name="_7841dsill1100_3_2">#REF!</definedName>
    <definedName name="_7842dsill1100_3_3">#REF!</definedName>
    <definedName name="_7843dsill1100_3_4">#REF!</definedName>
    <definedName name="_7844dsill1120_3_1">#REF!</definedName>
    <definedName name="_7845dsill1120_3_2">#REF!</definedName>
    <definedName name="_7846dsill1120_3_3">#REF!</definedName>
    <definedName name="_7847dsill1120_3_4">#REF!</definedName>
    <definedName name="_7848dsill150_3_1">#REF!</definedName>
    <definedName name="_7849dsill150_3_2">#REF!</definedName>
    <definedName name="_784vnt40_2_1">#REF!</definedName>
    <definedName name="_785__ld80_4">#REF!</definedName>
    <definedName name="_7850dsill150_3_3">#REF!</definedName>
    <definedName name="_7851dsill150_3_4">#REF!</definedName>
    <definedName name="_7852dsill160_3_1">#REF!</definedName>
    <definedName name="_7853dsill160_3_2">#REF!</definedName>
    <definedName name="_7854dsill160_3_3">#REF!</definedName>
    <definedName name="_7855dsill160_3_4">#REF!</definedName>
    <definedName name="_7856dsill180_3_1">#REF!</definedName>
    <definedName name="_7857dsill180_3_2">#REF!</definedName>
    <definedName name="_7858dsill180_3_3">#REF!</definedName>
    <definedName name="_7859dsill180_3_4">#REF!</definedName>
    <definedName name="_785vnt40_2_1">#REF!</definedName>
    <definedName name="_786__ls100_1">#REF!</definedName>
    <definedName name="_7860dsill3100_3_1">#REF!</definedName>
    <definedName name="_7861dsill3100_3_2">#REF!</definedName>
    <definedName name="_7862dsill3100_3_3">#REF!</definedName>
    <definedName name="_7863dsill3100_3_4">#REF!</definedName>
    <definedName name="_7864dsill3120_3_1">#REF!</definedName>
    <definedName name="_7865dsill3120_3_2">#REF!</definedName>
    <definedName name="_7866dsill3120_3_3">#REF!</definedName>
    <definedName name="_7867dsill3120_3_4">#REF!</definedName>
    <definedName name="_7868dsill350_3_1">#REF!</definedName>
    <definedName name="_7869dsill350_3_2">#REF!</definedName>
    <definedName name="_786vnt50_1_1">#REF!</definedName>
    <definedName name="_787__ls100_2">#REF!</definedName>
    <definedName name="_7870dsill350_3_3">#REF!</definedName>
    <definedName name="_7871dsill350_3_4">#REF!</definedName>
    <definedName name="_7872dsill360_3_1">#REF!</definedName>
    <definedName name="_7873dsill360_3_2">#REF!</definedName>
    <definedName name="_7874dsill360_3_3">#REF!</definedName>
    <definedName name="_7875dsill360_3_4">#REF!</definedName>
    <definedName name="_7876dsill380_3_1">#REF!</definedName>
    <definedName name="_7877dsill380_3_2">#REF!</definedName>
    <definedName name="_7878dsill380_3_3">#REF!</definedName>
    <definedName name="_7879dsill380_3_4">#REF!</definedName>
    <definedName name="_787vnt50_1_1">#REF!</definedName>
    <definedName name="_788__ls100_3">#REF!</definedName>
    <definedName name="_7880dsill3a100_3_1">#REF!</definedName>
    <definedName name="_7881dsill3a100_3_2">#REF!</definedName>
    <definedName name="_7882dsill3a100_3_3">#REF!</definedName>
    <definedName name="_7883dsill3a100_3_4">#REF!</definedName>
    <definedName name="_7884dsill3a120_3_1">#REF!</definedName>
    <definedName name="_7885dsill3a120_3_2">#REF!</definedName>
    <definedName name="_7886dsill3a120_3_3">#REF!</definedName>
    <definedName name="_7887dsill3a120_3_4">#REF!</definedName>
    <definedName name="_7888dsill3a50_3_1">#REF!</definedName>
    <definedName name="_7889dsill3a50_3_2">#REF!</definedName>
    <definedName name="_788vnt50_1_1">#REF!</definedName>
    <definedName name="_789__ls100_4">#REF!</definedName>
    <definedName name="_7890dsill3a50_3_3">#REF!</definedName>
    <definedName name="_7891dsill3a50_3_4">#REF!</definedName>
    <definedName name="_7892dsill3a60_3_1">#REF!</definedName>
    <definedName name="_7893dsill3a60_3_2">#REF!</definedName>
    <definedName name="_7894dsill3a60_3_3">#REF!</definedName>
    <definedName name="_7895dsill3a60_3_4">#REF!</definedName>
    <definedName name="_7896dsill3a80_3_1">#REF!</definedName>
    <definedName name="_7897dsill3a80_3_2">#REF!</definedName>
    <definedName name="_7898dsill3a80_3_3">#REF!</definedName>
    <definedName name="_7899dsill3a80_3_4">#REF!</definedName>
    <definedName name="_789vnt50_2_1">#REF!</definedName>
    <definedName name="_78abch100_2_1">#REF!</definedName>
    <definedName name="_78abfj150_1_1">#REF!</definedName>
    <definedName name="_78abft100_2_1">#REF!</definedName>
    <definedName name="_79__A2_3">#REF!</definedName>
    <definedName name="_790__ls50_1">#REF!</definedName>
    <definedName name="_7900dsill5100_3_1">#REF!</definedName>
    <definedName name="_7901dsill5100_3_2">#REF!</definedName>
    <definedName name="_7902dsill5100_3_3">#REF!</definedName>
    <definedName name="_7903dsill5100_3_4">#REF!</definedName>
    <definedName name="_7904dsill5120_3_1">#REF!</definedName>
    <definedName name="_7905dsill5120_3_2">#REF!</definedName>
    <definedName name="_7906dsill5120_3_3">#REF!</definedName>
    <definedName name="_7907dsill5120_3_4">#REF!</definedName>
    <definedName name="_7908dsill550_3_1">#REF!</definedName>
    <definedName name="_7909dsill550_3_2">#REF!</definedName>
    <definedName name="_790vnt50_2_1">#REF!</definedName>
    <definedName name="_791__ls50_2">#REF!</definedName>
    <definedName name="_7910dsill550_3_3">#REF!</definedName>
    <definedName name="_7911dsill550_3_4">#REF!</definedName>
    <definedName name="_7912dsill560_3_1">#REF!</definedName>
    <definedName name="_7913dsill560_3_2">#REF!</definedName>
    <definedName name="_7914dsill560_3_3">#REF!</definedName>
    <definedName name="_7915dsill560_3_4">#REF!</definedName>
    <definedName name="_7916dsill580_3_1">#REF!</definedName>
    <definedName name="_7917dsill580_3_2">#REF!</definedName>
    <definedName name="_7918dsill580_3_3">#REF!</definedName>
    <definedName name="_7919dsill580_3_4">#REF!</definedName>
    <definedName name="_791vnt50_2_1">#REF!</definedName>
    <definedName name="_792__ls50_3">#REF!</definedName>
    <definedName name="_7920dsill5a100_3_1">#REF!</definedName>
    <definedName name="_7921dsill5a100_3_2">#REF!</definedName>
    <definedName name="_7922dsill5a100_3_3">#REF!</definedName>
    <definedName name="_7923dsill5a100_3_4">#REF!</definedName>
    <definedName name="_7924dsill5a120_3_1">#REF!</definedName>
    <definedName name="_7925dsill5a120_3_2">#REF!</definedName>
    <definedName name="_7926dsill5a120_3_3">#REF!</definedName>
    <definedName name="_7927dsill5a120_3_4">#REF!</definedName>
    <definedName name="_7928dsill5a50_3_1">#REF!</definedName>
    <definedName name="_7929dsill5a50_3_2">#REF!</definedName>
    <definedName name="_792vnt80_1_1">#REF!</definedName>
    <definedName name="_793__ls50_4">#REF!</definedName>
    <definedName name="_7930dsill5a50_3_3">#REF!</definedName>
    <definedName name="_7931dsill5a50_3_4">#REF!</definedName>
    <definedName name="_7932dsill5a60_3_1">#REF!</definedName>
    <definedName name="_7933dsill5a60_3_2">#REF!</definedName>
    <definedName name="_7934dsill5a60_3_3">#REF!</definedName>
    <definedName name="_7935dsill5a60_3_4">#REF!</definedName>
    <definedName name="_7936dsill5a80_3_1">#REF!</definedName>
    <definedName name="_7937dsill5a80_3_2">#REF!</definedName>
    <definedName name="_7938dsill5a80_3_3">#REF!</definedName>
    <definedName name="_7939dsill5a80_3_4">#REF!</definedName>
    <definedName name="_793vnt80_1_1">#REF!</definedName>
    <definedName name="_794__ls60_1">#REF!</definedName>
    <definedName name="_7940dsill6a100_3_1">#REF!</definedName>
    <definedName name="_7941dsill6a100_3_2">#REF!</definedName>
    <definedName name="_7942dsill6a100_3_3">#REF!</definedName>
    <definedName name="_7943dsill6a100_3_4">#REF!</definedName>
    <definedName name="_7944dsill6a120_3_1">#REF!</definedName>
    <definedName name="_7945dsill6a120_3_2">#REF!</definedName>
    <definedName name="_7946dsill6a120_3_3">#REF!</definedName>
    <definedName name="_7947dsill6a120_3_4">#REF!</definedName>
    <definedName name="_7948dsill6a50_3_1">#REF!</definedName>
    <definedName name="_7949dsill6a50_3_2">#REF!</definedName>
    <definedName name="_794vnt80_1_1">#REF!</definedName>
    <definedName name="_795__ls60_2">#REF!</definedName>
    <definedName name="_7950dsill6a50_3_3">#REF!</definedName>
    <definedName name="_7951dsill6a50_3_4">#REF!</definedName>
    <definedName name="_7952dsill6a60_3_1">#REF!</definedName>
    <definedName name="_7953dsill6a60_3_2">#REF!</definedName>
    <definedName name="_7954dsill6a60_3_3">#REF!</definedName>
    <definedName name="_7955dsill6a60_3_4">#REF!</definedName>
    <definedName name="_7956dsill6a80_3_1">#REF!</definedName>
    <definedName name="_7957dsill6a80_3_2">#REF!</definedName>
    <definedName name="_7958dsill6a80_3_3">#REF!</definedName>
    <definedName name="_7959dsill6a80_3_4">#REF!</definedName>
    <definedName name="_795vnt80_2_1">#REF!</definedName>
    <definedName name="_796__ls60_3">#REF!</definedName>
    <definedName name="_7960dsillug100_3_1">#REF!</definedName>
    <definedName name="_7961dsillug100_3_2">#REF!</definedName>
    <definedName name="_7962dsillug100_3_3">#REF!</definedName>
    <definedName name="_7963dsillug100_3_4">#REF!</definedName>
    <definedName name="_7964dsillug120_3_1">#REF!</definedName>
    <definedName name="_7965dsillug120_3_2">#REF!</definedName>
    <definedName name="_7966dsillug120_3_3">#REF!</definedName>
    <definedName name="_7967dsillug120_3_4">#REF!</definedName>
    <definedName name="_7968dsillug50_3_1">#REF!</definedName>
    <definedName name="_7969dsillug50_3_2">#REF!</definedName>
    <definedName name="_796vnt80_2_1">#REF!</definedName>
    <definedName name="_797__ls60_4">#REF!</definedName>
    <definedName name="_7970dsillug50_3_3">#REF!</definedName>
    <definedName name="_7971dsillug50_3_4">#REF!</definedName>
    <definedName name="_7972dsillug60_3_1">#REF!</definedName>
    <definedName name="_7973dsillug60_3_2">#REF!</definedName>
    <definedName name="_7974dsillug60_3_3">#REF!</definedName>
    <definedName name="_7975dsillug60_3_4">#REF!</definedName>
    <definedName name="_7976dsillug80_3_1">#REF!</definedName>
    <definedName name="_7977dsillug80_3_2">#REF!</definedName>
    <definedName name="_7978dsillug80_3_3">#REF!</definedName>
    <definedName name="_7979dsillug80_3_4">#REF!</definedName>
    <definedName name="_797vnt80_2_1">#REF!</definedName>
    <definedName name="_798__ls80_1">#REF!</definedName>
    <definedName name="_7980dstib2100_1">#REF!</definedName>
    <definedName name="_7981dstib2100_2">#REF!</definedName>
    <definedName name="_7982dstib2100_3">#REF!</definedName>
    <definedName name="_7983dstib2100_4">#REF!</definedName>
    <definedName name="_7984dstib2100_5">#REF!</definedName>
    <definedName name="_7985dstib2100_1_1">#REF!</definedName>
    <definedName name="_7986dstib2100_1_2">#REF!</definedName>
    <definedName name="_7987dstib2100_1_3">#REF!</definedName>
    <definedName name="_7988dstib2100_1_4">#REF!</definedName>
    <definedName name="_7989dstib2100_1_1_1">#REF!</definedName>
    <definedName name="_798vntf100_1_1">#REF!</definedName>
    <definedName name="_799__ls80_2">#REF!</definedName>
    <definedName name="_7990dstib2100_1_1_2">#REF!</definedName>
    <definedName name="_7991dstib2100_1_1_3">#REF!</definedName>
    <definedName name="_7992dstib2100_1_1_4">#REF!</definedName>
    <definedName name="_7993dstib2100_16_1">#REF!</definedName>
    <definedName name="_7994dstib2100_16_2">#REF!</definedName>
    <definedName name="_7995dstib2100_16_3">#REF!</definedName>
    <definedName name="_7996dstib2100_16_4">#REF!</definedName>
    <definedName name="_7997dstib2100_2_1">#REF!</definedName>
    <definedName name="_7998dstib2100_2_2">#REF!</definedName>
    <definedName name="_7999dstib2100_2_3">#REF!</definedName>
    <definedName name="_799vntf100_1_1">#REF!</definedName>
    <definedName name="_79abfj150_2_1">#REF!</definedName>
    <definedName name="_79abft150_1_1">#REF!</definedName>
    <definedName name="_8">#REF!</definedName>
    <definedName name="_8_?_7">#REF!</definedName>
    <definedName name="_8_M_1_1">#REF!</definedName>
    <definedName name="_80__A2_4">#REF!</definedName>
    <definedName name="_800__ls80_3">#REF!</definedName>
    <definedName name="_8000">#REF!</definedName>
    <definedName name="_8000___0">#REF!</definedName>
    <definedName name="_8000___1">#REF!</definedName>
    <definedName name="_8000___2">#REF!</definedName>
    <definedName name="_8000_1">#REF!</definedName>
    <definedName name="_8000_14">#REF!</definedName>
    <definedName name="_8000_14_15">#REF!</definedName>
    <definedName name="_8000_14_15_1">#REF!</definedName>
    <definedName name="_8000_14_15_16">#REF!</definedName>
    <definedName name="_8000_14_15_7">#REF!</definedName>
    <definedName name="_8000_14_16">#REF!</definedName>
    <definedName name="_8000_15">#REF!</definedName>
    <definedName name="_8000_15_1">#REF!</definedName>
    <definedName name="_8000_15_16">#REF!</definedName>
    <definedName name="_8000_15_7">#REF!</definedName>
    <definedName name="_8000_16">#REF!</definedName>
    <definedName name="_8000_2">#REF!</definedName>
    <definedName name="_8000_22">#REF!</definedName>
    <definedName name="_8000_3">#REF!</definedName>
    <definedName name="_8000_4">#REF!</definedName>
    <definedName name="_8000_5">#REF!</definedName>
    <definedName name="_8000_5_15">#REF!</definedName>
    <definedName name="_8000_5_15_1">#REF!</definedName>
    <definedName name="_8000_5_15_16">#REF!</definedName>
    <definedName name="_8000_5_15_7">#REF!</definedName>
    <definedName name="_8000_5_16">#REF!</definedName>
    <definedName name="_8000_6">#REF!</definedName>
    <definedName name="_8000_6_15">#REF!</definedName>
    <definedName name="_8000_6_15_1">#REF!</definedName>
    <definedName name="_8000_6_15_16">#REF!</definedName>
    <definedName name="_8000_6_15_7">#REF!</definedName>
    <definedName name="_8000_6_16">#REF!</definedName>
    <definedName name="_8000_7">#REF!</definedName>
    <definedName name="_8000_7_15">#REF!</definedName>
    <definedName name="_8000_7_15_1">#REF!</definedName>
    <definedName name="_8000_7_15_16">#REF!</definedName>
    <definedName name="_8000_7_15_7">#REF!</definedName>
    <definedName name="_8000_7_16">#REF!</definedName>
    <definedName name="_8000dstib2100_2_4">#REF!</definedName>
    <definedName name="_8001dstib2100_2_1_1">#REF!</definedName>
    <definedName name="_8002dstib2100_2_1_2">#REF!</definedName>
    <definedName name="_8003dstib2100_2_1_3">#REF!</definedName>
    <definedName name="_8004dstib2100_2_1_4">#REF!</definedName>
    <definedName name="_8005dstib2100_3_1">#REF!</definedName>
    <definedName name="_8006dstib2100_3_2">#REF!</definedName>
    <definedName name="_8007dstib2100_3_3">#REF!</definedName>
    <definedName name="_8008dstib2100_3_4">#REF!</definedName>
    <definedName name="_8009dstib2120_1">#REF!</definedName>
    <definedName name="_800vntf100_1_1">#REF!</definedName>
    <definedName name="_801__ls80_4">#REF!</definedName>
    <definedName name="_8010dstib2120_2">#REF!</definedName>
    <definedName name="_8011dstib2120_3">#REF!</definedName>
    <definedName name="_8012dstib2120_4">#REF!</definedName>
    <definedName name="_8013dstib2120_5">#REF!</definedName>
    <definedName name="_8014dstib2120_1_1">#REF!</definedName>
    <definedName name="_8015dstib2120_1_2">#REF!</definedName>
    <definedName name="_8016dstib2120_1_3">#REF!</definedName>
    <definedName name="_8017dstib2120_1_4">#REF!</definedName>
    <definedName name="_8018dstib2120_1_1_1">#REF!</definedName>
    <definedName name="_8019dstib2120_1_1_2">#REF!</definedName>
    <definedName name="_801vntf100_2_1">#REF!</definedName>
    <definedName name="_802__MAC12_1">#REF!</definedName>
    <definedName name="_8020dstib2120_1_1_3">#REF!</definedName>
    <definedName name="_8021dstib2120_1_1_4">#REF!</definedName>
    <definedName name="_8022dstib2120_16_1">#REF!</definedName>
    <definedName name="_8023dstib2120_16_2">#REF!</definedName>
    <definedName name="_8024dstib2120_16_3">#REF!</definedName>
    <definedName name="_8025dstib2120_16_4">#REF!</definedName>
    <definedName name="_8026dstib2120_2_1">#REF!</definedName>
    <definedName name="_8027dstib2120_2_2">#REF!</definedName>
    <definedName name="_8028dstib2120_2_3">#REF!</definedName>
    <definedName name="_8029dstib2120_2_4">#REF!</definedName>
    <definedName name="_802vntf100_2_1">#REF!</definedName>
    <definedName name="_803__MAC12_2">#REF!</definedName>
    <definedName name="_8030dstib2120_2_1_1">#REF!</definedName>
    <definedName name="_8031dstib2120_2_1_2">#REF!</definedName>
    <definedName name="_8032dstib2120_2_1_3">#REF!</definedName>
    <definedName name="_8033dstib2120_2_1_4">#REF!</definedName>
    <definedName name="_8034dstib2120_3_1">#REF!</definedName>
    <definedName name="_8035dstib2120_3_2">#REF!</definedName>
    <definedName name="_8036dstib2120_3_3">#REF!</definedName>
    <definedName name="_8037dstib2120_3_4">#REF!</definedName>
    <definedName name="_8038dstib250_1">#REF!</definedName>
    <definedName name="_8039dstib250_2">#REF!</definedName>
    <definedName name="_803vntf100_2_1">#REF!</definedName>
    <definedName name="_804__MAC12_3">#REF!</definedName>
    <definedName name="_8040dstib250_3">#REF!</definedName>
    <definedName name="_8041dstib250_4">#REF!</definedName>
    <definedName name="_8042dstib250_5">#REF!</definedName>
    <definedName name="_8043dstib250_1_1">#REF!</definedName>
    <definedName name="_8044dstib250_1_2">#REF!</definedName>
    <definedName name="_8045dstib250_1_3">#REF!</definedName>
    <definedName name="_8046dstib250_1_4">#REF!</definedName>
    <definedName name="_8047dstib250_1_1_1">#REF!</definedName>
    <definedName name="_8048dstib250_1_1_2">#REF!</definedName>
    <definedName name="_8049dstib250_1_1_3">#REF!</definedName>
    <definedName name="_804vntf80_1_1">#REF!</definedName>
    <definedName name="_805__MAC12_4">#REF!</definedName>
    <definedName name="_8050dstib250_1_1_4">#REF!</definedName>
    <definedName name="_8051dstib250_16_1">#REF!</definedName>
    <definedName name="_8052dstib250_16_2">#REF!</definedName>
    <definedName name="_8053dstib250_16_3">#REF!</definedName>
    <definedName name="_8054dstib250_16_4">#REF!</definedName>
    <definedName name="_8055dstib250_2_1">#REF!</definedName>
    <definedName name="_8056dstib250_2_2">#REF!</definedName>
    <definedName name="_8057dstib250_2_3">#REF!</definedName>
    <definedName name="_8058dstib250_2_4">#REF!</definedName>
    <definedName name="_8059dstib250_2_1_1">#REF!</definedName>
    <definedName name="_805vntf80_1_1">#REF!</definedName>
    <definedName name="_806__MAC12_5">#REF!</definedName>
    <definedName name="_8060dstib250_2_1_2">#REF!</definedName>
    <definedName name="_8061dstib250_2_1_3">#REF!</definedName>
    <definedName name="_8062dstib250_2_1_4">#REF!</definedName>
    <definedName name="_8063dstib250_3_1">#REF!</definedName>
    <definedName name="_8064dstib250_3_2">#REF!</definedName>
    <definedName name="_8065dstib250_3_3">#REF!</definedName>
    <definedName name="_8066dstib250_3_4">#REF!</definedName>
    <definedName name="_8067dstib260_1">#REF!</definedName>
    <definedName name="_8068dstib260_2">#REF!</definedName>
    <definedName name="_8069dstib260_3">#REF!</definedName>
    <definedName name="_806vntf80_1_1">#REF!</definedName>
    <definedName name="_807__MAC46_1">#REF!</definedName>
    <definedName name="_8070dstib260_4">#REF!</definedName>
    <definedName name="_8071dstib260_5">#REF!</definedName>
    <definedName name="_8072dstib260_1_1">#REF!</definedName>
    <definedName name="_8073dstib260_1_2">#REF!</definedName>
    <definedName name="_8074dstib260_1_3">#REF!</definedName>
    <definedName name="_8075dstib260_1_4">#REF!</definedName>
    <definedName name="_8076dstib260_1_1_1">#REF!</definedName>
    <definedName name="_8077dstib260_1_1_2">#REF!</definedName>
    <definedName name="_8078dstib260_1_1_3">#REF!</definedName>
    <definedName name="_8079dstib260_1_1_4">#REF!</definedName>
    <definedName name="_807vntf80_2_1">#REF!</definedName>
    <definedName name="_808__MAC46_2">#REF!</definedName>
    <definedName name="_8080dstib260_16_1">#REF!</definedName>
    <definedName name="_8081dstib260_16_2">#REF!</definedName>
    <definedName name="_8082dstib260_16_3">#REF!</definedName>
    <definedName name="_8083dstib260_16_4">#REF!</definedName>
    <definedName name="_8084dstib260_2_1">#REF!</definedName>
    <definedName name="_8085dstib260_2_2">#REF!</definedName>
    <definedName name="_8086dstib260_2_3">#REF!</definedName>
    <definedName name="_8087dstib260_2_4">#REF!</definedName>
    <definedName name="_8088dstib260_2_1_1">#REF!</definedName>
    <definedName name="_8089dstib260_2_1_2">#REF!</definedName>
    <definedName name="_808vntf80_2_1">#REF!</definedName>
    <definedName name="_809__MAC46_3">#REF!</definedName>
    <definedName name="_8090dstib260_2_1_3">#REF!</definedName>
    <definedName name="_8091dstib260_2_1_4">#REF!</definedName>
    <definedName name="_8092dstib260_3_1">#REF!</definedName>
    <definedName name="_8093dstib260_3_2">#REF!</definedName>
    <definedName name="_8094dstib260_3_3">#REF!</definedName>
    <definedName name="_8095dstib260_3_4">#REF!</definedName>
    <definedName name="_8096dstib280_1">#REF!</definedName>
    <definedName name="_8097dstib280_2">#REF!</definedName>
    <definedName name="_8098dstib280_3">#REF!</definedName>
    <definedName name="_8099dstib280_4">#REF!</definedName>
    <definedName name="_809vntf80_2_1">#REF!</definedName>
    <definedName name="_80Aber150_2_1">#REF!</definedName>
    <definedName name="_80abfj40_1_1">#REF!</definedName>
    <definedName name="_80abft150_2_1">#REF!</definedName>
    <definedName name="_81__A2_5">#REF!</definedName>
    <definedName name="_810__MAC46_4">#REF!</definedName>
    <definedName name="_8100dstib280_5">#REF!</definedName>
    <definedName name="_8101dstib280_1_1">#REF!</definedName>
    <definedName name="_8102dstib280_1_2">#REF!</definedName>
    <definedName name="_8103dstib280_1_3">#REF!</definedName>
    <definedName name="_8104dstib280_1_4">#REF!</definedName>
    <definedName name="_8105dstib280_1_1_1">#REF!</definedName>
    <definedName name="_8106dstib280_1_1_2">#REF!</definedName>
    <definedName name="_8107dstib280_1_1_3">#REF!</definedName>
    <definedName name="_8108dstib280_1_1_4">#REF!</definedName>
    <definedName name="_8109dstib280_16_1">#REF!</definedName>
    <definedName name="_811__MAC46_5">#REF!</definedName>
    <definedName name="_8110dstib280_16_2">#REF!</definedName>
    <definedName name="_8111dstib280_16_3">#REF!</definedName>
    <definedName name="_8112dstib280_16_4">#REF!</definedName>
    <definedName name="_8113dstib280_2_1">#REF!</definedName>
    <definedName name="_8114dstib280_2_2">#REF!</definedName>
    <definedName name="_8115dstib280_2_3">#REF!</definedName>
    <definedName name="_8116dstib280_2_4">#REF!</definedName>
    <definedName name="_8117dstib280_2_1_1">#REF!</definedName>
    <definedName name="_8118dstib280_2_1_2">#REF!</definedName>
    <definedName name="_8119dstib280_2_1_3">#REF!</definedName>
    <definedName name="_812__mhr1_1">#REF!</definedName>
    <definedName name="_8120dstib280_2_1_4">#REF!</definedName>
    <definedName name="_8121dstib280_3_1">#REF!</definedName>
    <definedName name="_8122dstib280_3_2">#REF!</definedName>
    <definedName name="_8123dstib280_3_3">#REF!</definedName>
    <definedName name="_8124dstib280_3_4">#REF!</definedName>
    <definedName name="_813__mhr1_2">#REF!</definedName>
    <definedName name="_8135dukhan_1">#REF!</definedName>
    <definedName name="_814__mhr1_3">#REF!</definedName>
    <definedName name="_815__mhr1_4">#REF!</definedName>
    <definedName name="_816__mhr1_5">#REF!</definedName>
    <definedName name="_8161E_1_1_1">#REF!</definedName>
    <definedName name="_8162E_1_3_1">#REF!</definedName>
    <definedName name="_8163E_1_3_2">#REF!</definedName>
    <definedName name="_8164E_1_3_3">#REF!</definedName>
    <definedName name="_8165E_1_3_4">#REF!</definedName>
    <definedName name="_8166E_3_1">#REF!</definedName>
    <definedName name="_8167E_3_2">#REF!</definedName>
    <definedName name="_8168E_3_3">#REF!</definedName>
    <definedName name="_8169E_3_4">#REF!</definedName>
    <definedName name="_817__mhr2_1">#REF!</definedName>
    <definedName name="_818__mhr2_2">#REF!</definedName>
    <definedName name="_8184ee_1">#REF!</definedName>
    <definedName name="_8185ee_2">#REF!</definedName>
    <definedName name="_8186ee_3">#REF!</definedName>
    <definedName name="_8187ee_4">#REF!</definedName>
    <definedName name="_8188EEE_1">#REF!</definedName>
    <definedName name="_8189EEEE_1">#REF!</definedName>
    <definedName name="_818FA">#REF!</definedName>
    <definedName name="_818PK">#REF!</definedName>
    <definedName name="_819__mhr2_3">#REF!</definedName>
    <definedName name="_8190EEEE_2">#REF!</definedName>
    <definedName name="_8191EEEE_3">#REF!</definedName>
    <definedName name="_8192EEEE_4">#REF!</definedName>
    <definedName name="_8193EEX_3_1">#REF!</definedName>
    <definedName name="_8194EEX_3_2">#REF!</definedName>
    <definedName name="_8195EEX_3_3">#REF!</definedName>
    <definedName name="_8196EEX_3_4">#REF!</definedName>
    <definedName name="_8197EF_1">#REF!</definedName>
    <definedName name="_8198EFX_3_1">#REF!</definedName>
    <definedName name="_8199EFX_3_2">#REF!</definedName>
    <definedName name="_81aber100_1_1">#REF!</definedName>
    <definedName name="_81abfj40_2_1">#REF!</definedName>
    <definedName name="_81abft50_1_1">#REF!</definedName>
    <definedName name="_82__A3_1">#REF!</definedName>
    <definedName name="_820__mhr2_4">#REF!</definedName>
    <definedName name="_8200EFX_3_3">#REF!</definedName>
    <definedName name="_8201EFX_3_4">#REF!</definedName>
    <definedName name="_8202eg_1">#REF!</definedName>
    <definedName name="_8203EGX_3_1">#REF!</definedName>
    <definedName name="_8204EGX_3_2">#REF!</definedName>
    <definedName name="_8205EGX_3_3">#REF!</definedName>
    <definedName name="_8206EGX_3_4">#REF!</definedName>
    <definedName name="_8207EHU_1">#REF!</definedName>
    <definedName name="_8208EHU_2">#REF!</definedName>
    <definedName name="_8209EHU_3">#REF!</definedName>
    <definedName name="_821__mhr2_5">#REF!</definedName>
    <definedName name="_8210EHU_4">#REF!</definedName>
    <definedName name="_8211EHU_5">#REF!</definedName>
    <definedName name="_8212EHX_3_1">#REF!</definedName>
    <definedName name="_8213EHX_3_2">#REF!</definedName>
    <definedName name="_8214EHX_3_3">#REF!</definedName>
    <definedName name="_8215EHX_3_4">#REF!</definedName>
    <definedName name="_8216EJX_3_1">#REF!</definedName>
    <definedName name="_8217EJX_3_2">#REF!</definedName>
    <definedName name="_8218EJX_3_3">#REF!</definedName>
    <definedName name="_8219EJX_3_4">#REF!</definedName>
    <definedName name="_822__mhr3_1">#REF!</definedName>
    <definedName name="_8220EKX_3_1">#REF!</definedName>
    <definedName name="_8221EKX_3_2">#REF!</definedName>
    <definedName name="_8222EKX_3_3">#REF!</definedName>
    <definedName name="_8223EKX_3_4">#REF!</definedName>
    <definedName name="_8224Electrical_1">#REF!</definedName>
    <definedName name="_8225Electrical_2">#REF!</definedName>
    <definedName name="_8226Electrical_3">#REF!</definedName>
    <definedName name="_8227Electrical_4">#REF!</definedName>
    <definedName name="_8228Electrical1_1">#REF!</definedName>
    <definedName name="_8229Electrical1_2">#REF!</definedName>
    <definedName name="_823__mhr3_2">#REF!</definedName>
    <definedName name="_8230Electrical1_3">#REF!</definedName>
    <definedName name="_8231Electrical1_4">#REF!</definedName>
    <definedName name="_8232Electrical2_1">#REF!</definedName>
    <definedName name="_8233Electrical2_2">#REF!</definedName>
    <definedName name="_8234Electrical2_3">#REF!</definedName>
    <definedName name="_8235Electrical2_4">#REF!</definedName>
    <definedName name="_8236elek_3_1">#REF!</definedName>
    <definedName name="_8237elek_3_2">#REF!</definedName>
    <definedName name="_8238elek_3_3">#REF!</definedName>
    <definedName name="_8239elek_3_4">#REF!</definedName>
    <definedName name="_824__mhr3_3">#REF!</definedName>
    <definedName name="_8240Elektronik_1">#REF!</definedName>
    <definedName name="_8241ELH_1">#REF!</definedName>
    <definedName name="_8242ELX_3_1">#REF!</definedName>
    <definedName name="_8243ELX_3_2">#REF!</definedName>
    <definedName name="_8244ELX_3_3">#REF!</definedName>
    <definedName name="_8245ELX_3_4">#REF!</definedName>
    <definedName name="_8246embankment_1">#REF!</definedName>
    <definedName name="_8247embankment_2">#REF!</definedName>
    <definedName name="_8248embankment_3">#REF!</definedName>
    <definedName name="_8249embankment_4">#REF!</definedName>
    <definedName name="_825__mhr3_4">#REF!</definedName>
    <definedName name="_8250ENTRANCE_1">#REF!</definedName>
    <definedName name="_8251ENTRANCE_2">#REF!</definedName>
    <definedName name="_8252ENTRANCE_3">#REF!</definedName>
    <definedName name="_8253ENTRANCE_4">#REF!</definedName>
    <definedName name="_8254ENTRANCE_5">#REF!</definedName>
    <definedName name="_8255eol_3_1">#REF!</definedName>
    <definedName name="_8256eol_3_2">#REF!</definedName>
    <definedName name="_8257eol_3_3">#REF!</definedName>
    <definedName name="_8258eol_3_4">#REF!</definedName>
    <definedName name="_8259EQ_1">#REF!</definedName>
    <definedName name="_826__mhr3_5">#REF!</definedName>
    <definedName name="_8260EQ_2">#REF!</definedName>
    <definedName name="_8261EQ_3">#REF!</definedName>
    <definedName name="_8262EQ_4">#REF!</definedName>
    <definedName name="_8267eqp.paint_1">#REF!</definedName>
    <definedName name="_8268eqp.paint_2">#REF!</definedName>
    <definedName name="_8269eqp.paint_3">#REF!</definedName>
    <definedName name="_827__mhr4_1">#REF!</definedName>
    <definedName name="_8270eqp.paint_4">#REF!</definedName>
    <definedName name="_8271eqp.steel_1">#REF!</definedName>
    <definedName name="_8272eqp.steel_2">#REF!</definedName>
    <definedName name="_8273eqp.steel_3">#REF!</definedName>
    <definedName name="_8274eqp.steel_4">#REF!</definedName>
    <definedName name="_828__mhr4_2">#REF!</definedName>
    <definedName name="_829__mhr4_3">#REF!</definedName>
    <definedName name="_8295eqrate_1">#REF!</definedName>
    <definedName name="_8296eqrate_2">#REF!</definedName>
    <definedName name="_8297eqrate_3">#REF!</definedName>
    <definedName name="_8298eqrate_4">#REF!</definedName>
    <definedName name="_82abfj50_1_1">#REF!</definedName>
    <definedName name="_82abft50_2_1">#REF!</definedName>
    <definedName name="_83__A3_2">#REF!</definedName>
    <definedName name="_830__mhr4_4">#REF!</definedName>
    <definedName name="_831__mhr4_5">#REF!</definedName>
    <definedName name="_8312EX_1">#REF!</definedName>
    <definedName name="_8313Excel_BuiltIn__FilterDatabase_3_1">#REF!</definedName>
    <definedName name="_8314Excel_BuiltIn__FilterDatabase_3_2">#REF!</definedName>
    <definedName name="_8315Excel_BuiltIn__FilterDatabase_3_3">#REF!</definedName>
    <definedName name="_8316Excel_BuiltIn__FilterDatabase_3_4">#REF!</definedName>
    <definedName name="_8317Excel_BuiltIn_Print_Area_1">#REF!</definedName>
    <definedName name="_8318Excel_BuiltIn_Print_Area_2">#REF!</definedName>
    <definedName name="_8319Excel_BuiltIn_Print_Area_3">#REF!</definedName>
    <definedName name="_8320Excel_BuiltIn_Print_Area_4">#REF!</definedName>
    <definedName name="_8321Excel_BuiltIn_Print_Area_5">#REF!</definedName>
    <definedName name="_8322Excel_BuiltIn_Print_Area_1_1_1">#REF!</definedName>
    <definedName name="_8323Excel_BuiltIn_Print_Area_1_1_2">#REF!</definedName>
    <definedName name="_8324Excel_BuiltIn_Print_Area_1_1_3">#REF!</definedName>
    <definedName name="_8325Excel_BuiltIn_Print_Area_1_1_4">#REF!</definedName>
    <definedName name="_8339Excel_BuiltIn_Print_Area_1_1_1_1_1_1">#REF!</definedName>
    <definedName name="_8340Excel_BuiltIn_Print_Area_1_1_1_1_1_2">#REF!</definedName>
    <definedName name="_8341Excel_BuiltIn_Print_Area_1_1_1_1_1_3">#REF!</definedName>
    <definedName name="_8342Excel_BuiltIn_Print_Area_1_1_1_1_1_4">#REF!</definedName>
    <definedName name="_8343Excel_BuiltIn_Print_Area_1_1_3_1">#REF!</definedName>
    <definedName name="_8344Excel_BuiltIn_Print_Area_1_1_3_2">#REF!</definedName>
    <definedName name="_8345Excel_BuiltIn_Print_Area_1_1_3_3">#REF!</definedName>
    <definedName name="_8346Excel_BuiltIn_Print_Area_1_1_3_4">#REF!</definedName>
    <definedName name="_8347Excel_BuiltIn_Print_Area_12_1_1_1">#REF!</definedName>
    <definedName name="_8348Excel_BuiltIn_Print_Area_15_1_1">#REF!</definedName>
    <definedName name="_8349Excel_BuiltIn_Print_Area_15_1_2">#REF!</definedName>
    <definedName name="_8350Excel_BuiltIn_Print_Area_15_1_3">#REF!</definedName>
    <definedName name="_8351Excel_BuiltIn_Print_Area_15_1_4">#REF!</definedName>
    <definedName name="_8352Excel_BuiltIn_Print_Area_15_1_5">#REF!</definedName>
    <definedName name="_8353Excel_BuiltIn_Print_Area_15_1_6">#REF!</definedName>
    <definedName name="_8354Excel_BuiltIn_Print_Area_15_1_7">#REF!</definedName>
    <definedName name="_8355Excel_BuiltIn_Print_Area_15_1_8">#REF!</definedName>
    <definedName name="_8356Excel_BuiltIn_Print_Area_15_1_9">#REF!</definedName>
    <definedName name="_8357Excel_BuiltIn_Print_Area_15_1_1_1">#REF!</definedName>
    <definedName name="_8358Excel_BuiltIn_Print_Area_15_1_1_2">#REF!</definedName>
    <definedName name="_8359Excel_BuiltIn_Print_Area_15_1_1_3">#REF!</definedName>
    <definedName name="_8360Excel_BuiltIn_Print_Area_15_1_1_4">#REF!</definedName>
    <definedName name="_8361Excel_BuiltIn_Print_Area_15_1_1_5">#REF!</definedName>
    <definedName name="_8362Excel_BuiltIn_Print_Area_15_1_1_1_1">#REF!</definedName>
    <definedName name="_8363Excel_BuiltIn_Print_Area_15_1_16_1">#REF!</definedName>
    <definedName name="_8364Excel_BuiltIn_Print_Area_15_1_16_2">#REF!</definedName>
    <definedName name="_8365Excel_BuiltIn_Print_Area_15_1_16_3">#REF!</definedName>
    <definedName name="_8366Excel_BuiltIn_Print_Area_15_1_16_4">#REF!</definedName>
    <definedName name="_8367Excel_BuiltIn_Print_Area_15_1_7_1">#REF!</definedName>
    <definedName name="_8368Excel_BuiltIn_Print_Area_15_1_7_2">#REF!</definedName>
    <definedName name="_8369Excel_BuiltIn_Print_Area_15_1_7_3">#REF!</definedName>
    <definedName name="_8370Excel_BuiltIn_Print_Area_15_1_7_4">#REF!</definedName>
    <definedName name="_8371Excel_BuiltIn_Print_Area_16_1_1">#REF!</definedName>
    <definedName name="_8372Excel_BuiltIn_Print_Area_16_1_2">#REF!</definedName>
    <definedName name="_8373Excel_BuiltIn_Print_Area_16_1_3">#REF!</definedName>
    <definedName name="_8374Excel_BuiltIn_Print_Area_16_1_4">#REF!</definedName>
    <definedName name="_8375Excel_BuiltIn_Print_Area_2_1">#REF!</definedName>
    <definedName name="_8376Excel_BuiltIn_Print_Area_2_1_1">#REF!</definedName>
    <definedName name="_8381Excel_BuiltIn_Print_Area_3_1">#REF!</definedName>
    <definedName name="_8386Excel_BuiltIn_Print_Area_3_1_5">#REF!</definedName>
    <definedName name="_8387Excel_BuiltIn_Print_Area_3_1_6">#REF!</definedName>
    <definedName name="_8388Excel_BuiltIn_Print_Area_4_1">#REF!</definedName>
    <definedName name="_8390Excel_BuiltIn_Print_Area_5_1">#REF!</definedName>
    <definedName name="_8391Excel_BuiltIn_Print_Area_8_1_1_1">#REF!</definedName>
    <definedName name="_8392Excel_BuiltIn_Print_Area_8_1_1_1_1">#REF!</definedName>
    <definedName name="_8393Excel_BuiltIn_Print_Area_9_1_1_1">#REF!</definedName>
    <definedName name="_8394Excel_BuiltIn_Print_Titles_1">#REF!</definedName>
    <definedName name="_8395Excel_BuiltIn_Print_Titles_1_1_4_1">#REF!</definedName>
    <definedName name="_8396Excel_BuiltIn_Print_Titles_1_1_4_2">#REF!</definedName>
    <definedName name="_8397Excel_BuiltIn_Print_Titles_1_1_4_3">#REF!</definedName>
    <definedName name="_8398Excel_BuiltIn_Print_Titles_1_1_4_4">#REF!</definedName>
    <definedName name="_8399Excel_BuiltIn_Print_Titles_1_4_1">#REF!</definedName>
    <definedName name="_83aber2_1_1">#REF!</definedName>
    <definedName name="_83abfj50_2_1">#REF!</definedName>
    <definedName name="_83abfv100_1_1">#REF!</definedName>
    <definedName name="_84__A3_3">#REF!</definedName>
    <definedName name="_8400Excel_BuiltIn_Print_Titles_1_4_2">#REF!</definedName>
    <definedName name="_8401Excel_BuiltIn_Print_Titles_1_4_3">#REF!</definedName>
    <definedName name="_8402Excel_BuiltIn_Print_Titles_1_4_4">#REF!</definedName>
    <definedName name="_8411Excel_BuiltIn_Print_Titles_3_1">#REF!</definedName>
    <definedName name="_8413Excel_BuiltIn_Print_Titles_3_1_10">#REF!</definedName>
    <definedName name="_8417Excel_BuiltIn_Print_Titles_3_1_5">#REF!</definedName>
    <definedName name="_8418Excel_BuiltIn_Print_Titles_3_1_6">#REF!</definedName>
    <definedName name="_8419Excel_BuiltIn_Print_Titles_3_1_7">#REF!</definedName>
    <definedName name="_8420Excel_BuiltIn_Print_Titles_3_1_8">#REF!</definedName>
    <definedName name="_8421Excel_BuiltIn_Print_Titles_3_1_9">#REF!</definedName>
    <definedName name="_8422Excel_BuiltIn_Print_Titles_4_1">#REF!</definedName>
    <definedName name="_8423Excel_BuiltIn_Print_Titles_5_1">#REF!</definedName>
    <definedName name="_8424Ext_L_1">#REF!</definedName>
    <definedName name="_8425EXTRA_3_1">#REF!</definedName>
    <definedName name="_8426EXTRA_3_2">#REF!</definedName>
    <definedName name="_8427EXTRA_3_3">#REF!</definedName>
    <definedName name="_8428EXTRA_3_4">#REF!</definedName>
    <definedName name="_8429F_1">#REF!</definedName>
    <definedName name="_8430F_2">#REF!</definedName>
    <definedName name="_8431F_3">#REF!</definedName>
    <definedName name="_8432F_4">#REF!</definedName>
    <definedName name="_8433F_5">#REF!</definedName>
    <definedName name="_8434F_S_1">#REF!</definedName>
    <definedName name="_8435F_SL_1" localSheetId="8">_8858FST_1:_8856FSB_1</definedName>
    <definedName name="_8435F_SL_1" localSheetId="7">_8858FST_1:_8856FSB_1</definedName>
    <definedName name="_8435F_SL_1" localSheetId="4">_8858FST_1:_8856FSB_1</definedName>
    <definedName name="_8435F_SL_1" localSheetId="6">_8858FST_1:_8856FSB_1</definedName>
    <definedName name="_8435F_SL_1" localSheetId="9">_8858FST_1:_8856FSB_1</definedName>
    <definedName name="_8435F_SL_1" localSheetId="5">_8858FST_1:_8856FSB_1</definedName>
    <definedName name="_8435F_SL_1" localSheetId="14">_8858FST_1:_8856FSB_1</definedName>
    <definedName name="_8435F_SL_1" localSheetId="3">_8858FST_1:_8856FSB_1</definedName>
    <definedName name="_8435F_SL_1" localSheetId="11">_8858FST_1:_8856FSB_1</definedName>
    <definedName name="_8435F_SL_1" localSheetId="13">_8858FST_1:_8856FSB_1</definedName>
    <definedName name="_8435F_SL_1" localSheetId="12">_8858FST_1:_8856FSB_1</definedName>
    <definedName name="_8435F_SL_1" localSheetId="10">_8858FST_1:_8856FSB_1</definedName>
    <definedName name="_8435F_SL_1" localSheetId="0">_8858FST_1:_8856FSB_1</definedName>
    <definedName name="_8435F_SL_1" localSheetId="2">[0]!_8858FST_1:[0]!_8856FSB_1</definedName>
    <definedName name="_8435F_SL_1">_8858FST_1:_8856FSB_1</definedName>
    <definedName name="_844__MU1_1" localSheetId="8">#REF!</definedName>
    <definedName name="_844__MU1_1" localSheetId="7">#REF!</definedName>
    <definedName name="_844__MU1_1" localSheetId="4">#REF!</definedName>
    <definedName name="_844__MU1_1" localSheetId="6">#REF!</definedName>
    <definedName name="_844__MU1_1" localSheetId="9">#REF!</definedName>
    <definedName name="_844__MU1_1" localSheetId="5">#REF!</definedName>
    <definedName name="_844__MU1_1" localSheetId="14">#REF!</definedName>
    <definedName name="_844__MU1_1" localSheetId="3">#REF!</definedName>
    <definedName name="_844__MU1_1" localSheetId="11">#REF!</definedName>
    <definedName name="_844__MU1_1" localSheetId="13">#REF!</definedName>
    <definedName name="_844__MU1_1" localSheetId="10">#REF!</definedName>
    <definedName name="_844__MU1_1" localSheetId="0">#REF!</definedName>
    <definedName name="_844__MU1_1" localSheetId="2">#REF!</definedName>
    <definedName name="_844__MU1_1">#REF!</definedName>
    <definedName name="_8441fa_1" localSheetId="8">#REF!</definedName>
    <definedName name="_8441fa_1" localSheetId="14">#REF!</definedName>
    <definedName name="_8441fa_1" localSheetId="11">#REF!</definedName>
    <definedName name="_8441fa_1" localSheetId="13">#REF!</definedName>
    <definedName name="_8441fa_1" localSheetId="10">#REF!</definedName>
    <definedName name="_8441fa_1" localSheetId="0">#REF!</definedName>
    <definedName name="_8441fa_1" localSheetId="2">#REF!</definedName>
    <definedName name="_8441fa_1">#REF!</definedName>
    <definedName name="_8442fa_2" localSheetId="8">#REF!</definedName>
    <definedName name="_8442fa_2" localSheetId="14">#REF!</definedName>
    <definedName name="_8442fa_2" localSheetId="11">#REF!</definedName>
    <definedName name="_8442fa_2" localSheetId="13">#REF!</definedName>
    <definedName name="_8442fa_2" localSheetId="10">#REF!</definedName>
    <definedName name="_8442fa_2" localSheetId="0">#REF!</definedName>
    <definedName name="_8442fa_2" localSheetId="2">#REF!</definedName>
    <definedName name="_8442fa_2">#REF!</definedName>
    <definedName name="_8443fa_3">#REF!</definedName>
    <definedName name="_8444fa_4">#REF!</definedName>
    <definedName name="_8445fa_5">#REF!</definedName>
    <definedName name="_8446faeol_1_1">#REF!</definedName>
    <definedName name="_8447faeol_1_2">#REF!</definedName>
    <definedName name="_8448faeol_1_3">#REF!</definedName>
    <definedName name="_8449faeol_1_4">#REF!</definedName>
    <definedName name="_845__MU1_2">#REF!</definedName>
    <definedName name="_8450faeol_2_1">#REF!</definedName>
    <definedName name="_8451faeol_2_2">#REF!</definedName>
    <definedName name="_8452faeol_2_3">#REF!</definedName>
    <definedName name="_8453faeol_2_4">#REF!</definedName>
    <definedName name="_8454faeol_3_1">#REF!</definedName>
    <definedName name="_8455faeol_3_2">#REF!</definedName>
    <definedName name="_8456faeol_3_3">#REF!</definedName>
    <definedName name="_8457faeol_3_4">#REF!</definedName>
    <definedName name="_8458fahs_1_1">#REF!</definedName>
    <definedName name="_8459fahs_1_2">#REF!</definedName>
    <definedName name="_846__MU1_3">#REF!</definedName>
    <definedName name="_8460fahs_1_3">#REF!</definedName>
    <definedName name="_8461fahs_1_4">#REF!</definedName>
    <definedName name="_8462fahs_2_1">#REF!</definedName>
    <definedName name="_8463fahs_2_2">#REF!</definedName>
    <definedName name="_8464fahs_2_3">#REF!</definedName>
    <definedName name="_8465fahs_2_4">#REF!</definedName>
    <definedName name="_8466fahs_3_1">#REF!</definedName>
    <definedName name="_8467fahs_3_2">#REF!</definedName>
    <definedName name="_8468fahs_3_3">#REF!</definedName>
    <definedName name="_8469fahs_3_4">#REF!</definedName>
    <definedName name="_847__MU1_4">#REF!</definedName>
    <definedName name="_8470faitc_3_1">#REF!</definedName>
    <definedName name="_8471faitc_3_2">#REF!</definedName>
    <definedName name="_8472faitc_3_3">#REF!</definedName>
    <definedName name="_8473faitc_3_4">#REF!</definedName>
    <definedName name="_8474faki_3_1">#REF!</definedName>
    <definedName name="_8475faki_3_2">#REF!</definedName>
    <definedName name="_8476faki_3_3">#REF!</definedName>
    <definedName name="_8477faki_3_4">#REF!</definedName>
    <definedName name="_8478faktd_3_1">#REF!</definedName>
    <definedName name="_8479faktd_3_2">#REF!</definedName>
    <definedName name="_848__MU1_5">#REF!</definedName>
    <definedName name="_8480faktd_3_3">#REF!</definedName>
    <definedName name="_8481faktd_3_4">#REF!</definedName>
    <definedName name="_8487faoi_1_1">#REF!</definedName>
    <definedName name="_8488faoi_1_2">#REF!</definedName>
    <definedName name="_8489faoi_1_3">#REF!</definedName>
    <definedName name="_849__MU2_1">#REF!</definedName>
    <definedName name="_8490faoi_1_4">#REF!</definedName>
    <definedName name="_8491faoi_2_1">#REF!</definedName>
    <definedName name="_8492faoi_2_2">#REF!</definedName>
    <definedName name="_8493faoi_2_3">#REF!</definedName>
    <definedName name="_8494faoi_2_4">#REF!</definedName>
    <definedName name="_8495faoi_3_1">#REF!</definedName>
    <definedName name="_8496faoi_3_2">#REF!</definedName>
    <definedName name="_8497faoi_3_3">#REF!</definedName>
    <definedName name="_8498faoi_3_4">#REF!</definedName>
    <definedName name="_8499fc_1">#REF!</definedName>
    <definedName name="_84aber100_2_1">#REF!</definedName>
    <definedName name="_84abfl40_1_1">#REF!</definedName>
    <definedName name="_84abfv100_2_1">#REF!</definedName>
    <definedName name="_85__A3_4">#REF!</definedName>
    <definedName name="_850__MU2_2">#REF!</definedName>
    <definedName name="_8500fc_2">#REF!</definedName>
    <definedName name="_8501fc_3">#REF!</definedName>
    <definedName name="_8502fc_4">#REF!</definedName>
    <definedName name="_8503fc_5">#REF!</definedName>
    <definedName name="_8509fdr_1">#REF!</definedName>
    <definedName name="_851__MU2_3">#REF!</definedName>
    <definedName name="_8510fdr_2">#REF!</definedName>
    <definedName name="_8511fdr_3">#REF!</definedName>
    <definedName name="_8512fdr_4">#REF!</definedName>
    <definedName name="_8513FE_1">#REF!</definedName>
    <definedName name="_8514feco25_3_1">#REF!</definedName>
    <definedName name="_8515feco25_3_2">#REF!</definedName>
    <definedName name="_8516feco25_3_3">#REF!</definedName>
    <definedName name="_8517feco25_3_4">#REF!</definedName>
    <definedName name="_852__MU2_4">#REF!</definedName>
    <definedName name="_8522FEX_3_1">#REF!</definedName>
    <definedName name="_8523FEX_3_2">#REF!</definedName>
    <definedName name="_8524FEX_3_3">#REF!</definedName>
    <definedName name="_8525FEX_3_4">#REF!</definedName>
    <definedName name="_8526ff_1">#REF!</definedName>
    <definedName name="_8527ff_2">#REF!</definedName>
    <definedName name="_8528ff_3">#REF!</definedName>
    <definedName name="_8529ff_4">#REF!</definedName>
    <definedName name="_853__MU2_5">#REF!</definedName>
    <definedName name="_8530fffff_1">#REF!</definedName>
    <definedName name="_8531fffff_2">#REF!</definedName>
    <definedName name="_8532fffff_3">#REF!</definedName>
    <definedName name="_8533fffff_4">#REF!</definedName>
    <definedName name="_8534fffff_5">#REF!</definedName>
    <definedName name="_8535fffff_1_1">#REF!</definedName>
    <definedName name="_8536fffff_1_2">#REF!</definedName>
    <definedName name="_8537fffff_1_3">#REF!</definedName>
    <definedName name="_8538fffff_1_4">#REF!</definedName>
    <definedName name="_8539fffff_2_1">#REF!</definedName>
    <definedName name="_854__MU3_1">#REF!</definedName>
    <definedName name="_8540fffff_2_2">#REF!</definedName>
    <definedName name="_8541fffff_2_3">#REF!</definedName>
    <definedName name="_8542fffff_2_4">#REF!</definedName>
    <definedName name="_8543fffff_3_1">#REF!</definedName>
    <definedName name="_8544fffff_3_2">#REF!</definedName>
    <definedName name="_8545fffff_3_3">#REF!</definedName>
    <definedName name="_8546fffff_3_4">#REF!</definedName>
    <definedName name="_8547fffff_3_1_1">#REF!</definedName>
    <definedName name="_8548fffff_3_1_2">#REF!</definedName>
    <definedName name="_8549fffff_3_1_3">#REF!</definedName>
    <definedName name="_855__MU3_2">#REF!</definedName>
    <definedName name="_8550fffff_3_1_4">#REF!</definedName>
    <definedName name="_8551fffff_3_2_1">#REF!</definedName>
    <definedName name="_8552fffff_3_2_2">#REF!</definedName>
    <definedName name="_8553fffff_3_2_3">#REF!</definedName>
    <definedName name="_8554fffff_3_2_4">#REF!</definedName>
    <definedName name="_8555FFX_3_1">#REF!</definedName>
    <definedName name="_8556FFX_3_2">#REF!</definedName>
    <definedName name="_8557FFX_3_3">#REF!</definedName>
    <definedName name="_8558FFX_3_4">#REF!</definedName>
    <definedName name="_8559FGX_3_1">#REF!</definedName>
    <definedName name="_856__MU3_3">#REF!</definedName>
    <definedName name="_8560FGX_3_2">#REF!</definedName>
    <definedName name="_8561FGX_3_3">#REF!</definedName>
    <definedName name="_8562FGX_3_4">#REF!</definedName>
    <definedName name="_8563FHX_3_1">#REF!</definedName>
    <definedName name="_8564FHX_3_2">#REF!</definedName>
    <definedName name="_8565FHX_3_3">#REF!</definedName>
    <definedName name="_8566FHX_3_4">#REF!</definedName>
    <definedName name="_8567finisharsitek_1">#REF!</definedName>
    <definedName name="_8568finisharsitek_2">#REF!</definedName>
    <definedName name="_8569finisharsitek_3">#REF!</definedName>
    <definedName name="_857__MU3_4">#REF!</definedName>
    <definedName name="_8570finisharsitek_4">#REF!</definedName>
    <definedName name="_8571finisharsitek_5">#REF!</definedName>
    <definedName name="_8572finishbaja_1">#REF!</definedName>
    <definedName name="_8573finishbaja_2">#REF!</definedName>
    <definedName name="_8574finishbaja_3">#REF!</definedName>
    <definedName name="_8575finishbaja_4">#REF!</definedName>
    <definedName name="_8576finishbaja_5">#REF!</definedName>
    <definedName name="_8577finishsipil_1">#REF!</definedName>
    <definedName name="_8578finishsipil_2">#REF!</definedName>
    <definedName name="_8579finishsipil_3">#REF!</definedName>
    <definedName name="_858__MU3_5">#REF!</definedName>
    <definedName name="_8580finishsipil_4">#REF!</definedName>
    <definedName name="_8581finishsipil_5">#REF!</definedName>
    <definedName name="_8582FIRST_FLOOR_15_1">#REF!</definedName>
    <definedName name="_8583FIRST_FLOOR_15_2">#REF!</definedName>
    <definedName name="_8584FIRST_FLOOR_15_3">#REF!</definedName>
    <definedName name="_8585FIRST_FLOOR_15_4">#REF!</definedName>
    <definedName name="_8586FIRST_FLOOR_15_1_1">#REF!</definedName>
    <definedName name="_8587FIRST_FLOOR_15_1_2">#REF!</definedName>
    <definedName name="_8588FIRST_FLOOR_15_1_3">#REF!</definedName>
    <definedName name="_8589FIRST_FLOOR_15_1_4">#REF!</definedName>
    <definedName name="_859__MU4_1">#REF!</definedName>
    <definedName name="_8590FIRST_FLOOR_15_16_1">#REF!</definedName>
    <definedName name="_8591FIRST_FLOOR_15_16_2">#REF!</definedName>
    <definedName name="_8592FIRST_FLOOR_15_16_3">#REF!</definedName>
    <definedName name="_8593FIRST_FLOOR_15_16_4">#REF!</definedName>
    <definedName name="_8594FIRST_FLOOR_15_7_1">#REF!</definedName>
    <definedName name="_8595FIRST_FLOOR_15_7_2">#REF!</definedName>
    <definedName name="_8596FIRST_FLOOR_15_7_3">#REF!</definedName>
    <definedName name="_8597FIRST_FLOOR_15_7_4">#REF!</definedName>
    <definedName name="_8598FIRST_FLOOR_16_1">#REF!</definedName>
    <definedName name="_8599FIRST_FLOOR_16_2">#REF!</definedName>
    <definedName name="_85abfl40_2_1">#REF!</definedName>
    <definedName name="_85abfv150_1_1">#REF!</definedName>
    <definedName name="_86__A3_5">#REF!</definedName>
    <definedName name="_860__MU4_2">#REF!</definedName>
    <definedName name="_8600FIRST_FLOOR_16_3">#REF!</definedName>
    <definedName name="_8601FIRST_FLOOR_16_4">#REF!</definedName>
    <definedName name="_8602FIRST_FLOOR_3_1">#REF!</definedName>
    <definedName name="_8603FIRST_FLOOR_3_2">#REF!</definedName>
    <definedName name="_8604FIRST_FLOOR_3_3">#REF!</definedName>
    <definedName name="_8605FIRST_FLOOR_3_4">#REF!</definedName>
    <definedName name="_8606FIT_1">#REF!</definedName>
    <definedName name="_8607FITFS_1">#REF!</definedName>
    <definedName name="_8608FITT_1">#REF!</definedName>
    <definedName name="_8609FITTING18_1">#REF!</definedName>
    <definedName name="_861__MU4_3">#REF!</definedName>
    <definedName name="_8610fjd150_3_1">#REF!</definedName>
    <definedName name="_8611fjd150_3_2">#REF!</definedName>
    <definedName name="_8612fjd150_3_3">#REF!</definedName>
    <definedName name="_8613fjd150_3_4">#REF!</definedName>
    <definedName name="_8614fjd65_3_1">#REF!</definedName>
    <definedName name="_8615fjd65_3_2">#REF!</definedName>
    <definedName name="_8616fjd65_3_3">#REF!</definedName>
    <definedName name="_8617fjd65_3_4">#REF!</definedName>
    <definedName name="_8618FJX_3_1">#REF!</definedName>
    <definedName name="_8619FJX_3_2">#REF!</definedName>
    <definedName name="_862__MU4_4">#REF!</definedName>
    <definedName name="_8620FJX_3_3">#REF!</definedName>
    <definedName name="_8621FJX_3_4">#REF!</definedName>
    <definedName name="_8626fkx_3_1">#REF!</definedName>
    <definedName name="_8627fkx_3_2">#REF!</definedName>
    <definedName name="_8628fkx_3_3">#REF!</definedName>
    <definedName name="_8629fkx_3_4">#REF!</definedName>
    <definedName name="_863__MU4_5">#REF!</definedName>
    <definedName name="_864__MU5_1">#REF!</definedName>
    <definedName name="_8640flmh400_1">#REF!</definedName>
    <definedName name="_8641flmh400_2">#REF!</definedName>
    <definedName name="_8642flmh400_3">#REF!</definedName>
    <definedName name="_8643flmh400_4">#REF!</definedName>
    <definedName name="_8644flmh400_5">#REF!</definedName>
    <definedName name="_8645flmh400_1_1">#REF!</definedName>
    <definedName name="_8646flmh400_1_2">#REF!</definedName>
    <definedName name="_8647flmh400_1_3">#REF!</definedName>
    <definedName name="_8648flmh400_1_4">#REF!</definedName>
    <definedName name="_865__MU5_2">#REF!</definedName>
    <definedName name="_8653flmh400_2_1">#REF!</definedName>
    <definedName name="_8654flmh400_2_2">#REF!</definedName>
    <definedName name="_8655flmh400_2_3">#REF!</definedName>
    <definedName name="_8656flmh400_2_4">#REF!</definedName>
    <definedName name="_866__MU5_3">#REF!</definedName>
    <definedName name="_8669flx_3_1">#REF!</definedName>
    <definedName name="_867__MU5_4">#REF!</definedName>
    <definedName name="_8670flx_3_2">#REF!</definedName>
    <definedName name="_8671flx_3_3">#REF!</definedName>
    <definedName name="_8672flx_3_4">#REF!</definedName>
    <definedName name="_8673FO_1">#REF!</definedName>
    <definedName name="_8674FO_2">#REF!</definedName>
    <definedName name="_8675FO_3">#REF!</definedName>
    <definedName name="_8676FO_4">#REF!</definedName>
    <definedName name="_8677FOR_1">#REF!</definedName>
    <definedName name="_8678FOR_2">#REF!</definedName>
    <definedName name="_8679FOR_3">#REF!</definedName>
    <definedName name="_868__MU5_5">#REF!</definedName>
    <definedName name="_8680FOR_4">#REF!</definedName>
    <definedName name="_8681fr_1">#REF!</definedName>
    <definedName name="_8682frc234_1">#REF!</definedName>
    <definedName name="_8683frc4x10_1">#REF!</definedName>
    <definedName name="_8684frc4x10_2">#REF!</definedName>
    <definedName name="_8685frc4x10_3">#REF!</definedName>
    <definedName name="_8686frc4x10_4">#REF!</definedName>
    <definedName name="_8687frc4x10_5">#REF!</definedName>
    <definedName name="_8688frc4x10_1_1">#REF!</definedName>
    <definedName name="_8689frc4x10_1_2">#REF!</definedName>
    <definedName name="_8690frc4x10_1_3">#REF!</definedName>
    <definedName name="_8691frc4x10_1_4">#REF!</definedName>
    <definedName name="_8696frc4x10_2_1">#REF!</definedName>
    <definedName name="_8697frc4x10_2_2">#REF!</definedName>
    <definedName name="_8698frc4x10_2_3">#REF!</definedName>
    <definedName name="_8699frc4x10_2_4">#REF!</definedName>
    <definedName name="_86aber2_2_1">#REF!</definedName>
    <definedName name="_86abft100_1_1">#REF!</definedName>
    <definedName name="_86abfv150_2_1">#REF!</definedName>
    <definedName name="_87__A5_1">#REF!</definedName>
    <definedName name="_8704frc4x1x400_1">#REF!</definedName>
    <definedName name="_8705frc4x1x400_2">#REF!</definedName>
    <definedName name="_8706frc4x1x400_3">#REF!</definedName>
    <definedName name="_8707frc4x1x400_4">#REF!</definedName>
    <definedName name="_8708frc4x1x400_5">#REF!</definedName>
    <definedName name="_8709frc4x1x400_1_1">#REF!</definedName>
    <definedName name="_8710frc4x1x400_1_2">#REF!</definedName>
    <definedName name="_8711frc4x1x400_1_3">#REF!</definedName>
    <definedName name="_8712frc4x1x400_1_4">#REF!</definedName>
    <definedName name="_8717frc4x1x400_2_1">#REF!</definedName>
    <definedName name="_8718frc4x1x400_2_2">#REF!</definedName>
    <definedName name="_8719frc4x1x400_2_3">#REF!</definedName>
    <definedName name="_8720frc4x1x400_2_4">#REF!</definedName>
    <definedName name="_8725frc4x25_1">#REF!</definedName>
    <definedName name="_8726frc4x25_2">#REF!</definedName>
    <definedName name="_8727frc4x25_3">#REF!</definedName>
    <definedName name="_8728frc4x25_4">#REF!</definedName>
    <definedName name="_8729frc4x25_5">#REF!</definedName>
    <definedName name="_873__mvd1_1">#REF!</definedName>
    <definedName name="_8730frc4x25_1_1">#REF!</definedName>
    <definedName name="_8731frc4x25_1_2">#REF!</definedName>
    <definedName name="_8732frc4x25_1_3">#REF!</definedName>
    <definedName name="_8733frc4x25_1_4">#REF!</definedName>
    <definedName name="_8738frc4x25_2_1">#REF!</definedName>
    <definedName name="_8739frc4x25_2_2">#REF!</definedName>
    <definedName name="_874__mvd1_2">#REF!</definedName>
    <definedName name="_8740frc4x25_2_3">#REF!</definedName>
    <definedName name="_8741frc4x25_2_4">#REF!</definedName>
    <definedName name="_8746frc4x300_1">#REF!</definedName>
    <definedName name="_8747frc4x300_2">#REF!</definedName>
    <definedName name="_8748frc4x300_3">#REF!</definedName>
    <definedName name="_8749frc4x300_4">#REF!</definedName>
    <definedName name="_875__mvd1_3">#REF!</definedName>
    <definedName name="_8750frc4x300_5">#REF!</definedName>
    <definedName name="_8751frc4x300_1_1">#REF!</definedName>
    <definedName name="_8752frc4x300_1_2">#REF!</definedName>
    <definedName name="_8753frc4x300_1_3">#REF!</definedName>
    <definedName name="_8754frc4x300_1_4">#REF!</definedName>
    <definedName name="_8759frc4x300_2_1">#REF!</definedName>
    <definedName name="_876__mvd1_4">#REF!</definedName>
    <definedName name="_8760frc4x300_2_2">#REF!</definedName>
    <definedName name="_8761frc4x300_2_3">#REF!</definedName>
    <definedName name="_8762frc4x300_2_4">#REF!</definedName>
    <definedName name="_8767frc4x35_1">#REF!</definedName>
    <definedName name="_8768frc4x35_2">#REF!</definedName>
    <definedName name="_8769frc4x35_3">#REF!</definedName>
    <definedName name="_877__mvd2_1">#REF!</definedName>
    <definedName name="_8770frc4x35_4">#REF!</definedName>
    <definedName name="_8771frc4x35_5">#REF!</definedName>
    <definedName name="_8772frc4x35_1_1">#REF!</definedName>
    <definedName name="_8773frc4x35_1_2">#REF!</definedName>
    <definedName name="_8774frc4x35_1_3">#REF!</definedName>
    <definedName name="_8775frc4x35_1_4">#REF!</definedName>
    <definedName name="_878__mvd2_2">#REF!</definedName>
    <definedName name="_8780frc4x35_2_1">#REF!</definedName>
    <definedName name="_8781frc4x35_2_2">#REF!</definedName>
    <definedName name="_8782frc4x35_2_3">#REF!</definedName>
    <definedName name="_8783frc4x35_2_4">#REF!</definedName>
    <definedName name="_8788frc4x95_1">#REF!</definedName>
    <definedName name="_8789frc4x95_2">#REF!</definedName>
    <definedName name="_879__mvd2_3">#REF!</definedName>
    <definedName name="_8790frc4x95_3">#REF!</definedName>
    <definedName name="_8791frc4x95_4">#REF!</definedName>
    <definedName name="_8792frc4x95_5">#REF!</definedName>
    <definedName name="_8793frc4x95_1_1">#REF!</definedName>
    <definedName name="_8794frc4x95_1_2">#REF!</definedName>
    <definedName name="_8795frc4x95_1_3">#REF!</definedName>
    <definedName name="_8796frc4x95_1_4">#REF!</definedName>
    <definedName name="_87aber15_1_1">#REF!</definedName>
    <definedName name="_87abft100_2_1">#REF!</definedName>
    <definedName name="_87abfv50_1_1">#REF!</definedName>
    <definedName name="_88__A5_2">#REF!</definedName>
    <definedName name="_880__mvd2_4">#REF!</definedName>
    <definedName name="_8801frc4x95_2_1">#REF!</definedName>
    <definedName name="_8802frc4x95_2_2">#REF!</definedName>
    <definedName name="_8803frc4x95_2_3">#REF!</definedName>
    <definedName name="_8804frc4x95_2_4">#REF!</definedName>
    <definedName name="_8809frc5x4_1">#REF!</definedName>
    <definedName name="_881__mvd3_1">#REF!</definedName>
    <definedName name="_8810frc5x4_2">#REF!</definedName>
    <definedName name="_8811frc5x4_3">#REF!</definedName>
    <definedName name="_8812frc5x4_4">#REF!</definedName>
    <definedName name="_8813frc5x4_5">#REF!</definedName>
    <definedName name="_8814frc5x4_1_1">#REF!</definedName>
    <definedName name="_8815frc5x4_1_2">#REF!</definedName>
    <definedName name="_8816frc5x4_1_3">#REF!</definedName>
    <definedName name="_8817frc5x4_1_4">#REF!</definedName>
    <definedName name="_882__mvd3_2">#REF!</definedName>
    <definedName name="_8822frc5x4_2_1">#REF!</definedName>
    <definedName name="_8823frc5x4_2_2">#REF!</definedName>
    <definedName name="_8824frc5x4_2_3">#REF!</definedName>
    <definedName name="_8825frc5x4_2_4">#REF!</definedName>
    <definedName name="_883__mvd3_3">#REF!</definedName>
    <definedName name="_8830frc5x6_1">#REF!</definedName>
    <definedName name="_8831frc5x6_2">#REF!</definedName>
    <definedName name="_8832frc5x6_3">#REF!</definedName>
    <definedName name="_8833frc5x6_4">#REF!</definedName>
    <definedName name="_8834frc5x6_5">#REF!</definedName>
    <definedName name="_8835frc5x6_1_1">#REF!</definedName>
    <definedName name="_8836frc5x6_1_2">#REF!</definedName>
    <definedName name="_8837frc5x6_1_3">#REF!</definedName>
    <definedName name="_8838frc5x6_1_4">#REF!</definedName>
    <definedName name="_884__mvd3_4">#REF!</definedName>
    <definedName name="_8843frc5x6_2_1">#REF!</definedName>
    <definedName name="_8844frc5x6_2_2">#REF!</definedName>
    <definedName name="_8845frc5x6_2_3">#REF!</definedName>
    <definedName name="_8846frc5x6_2_4">#REF!</definedName>
    <definedName name="_885__mvd4_1">#REF!</definedName>
    <definedName name="_8851FRP_1">#REF!</definedName>
    <definedName name="_8852fs_3_1">#REF!</definedName>
    <definedName name="_8853fs_3_2">#REF!</definedName>
    <definedName name="_8854fs_3_3">#REF!</definedName>
    <definedName name="_8855fs_3_4">#REF!</definedName>
    <definedName name="_8856FSB_1">#REF!</definedName>
    <definedName name="_8857FSDATA_1">#REF!</definedName>
    <definedName name="_8858FST_1">#REF!</definedName>
    <definedName name="_8859FURNITURE__FURNISHING_1">#REF!</definedName>
    <definedName name="_886__mvd4_2">#REF!</definedName>
    <definedName name="_8860FURNITURE__FURNISHING_2">#REF!</definedName>
    <definedName name="_8861FURNITURE__FURNISHING_3">#REF!</definedName>
    <definedName name="_8862FURNITURE__FURNISHING_4">#REF!</definedName>
    <definedName name="_8863FURNITURE__FURNISHING_5">#REF!</definedName>
    <definedName name="_8864FURNITURE__FURNISHING_1_1">#REF!</definedName>
    <definedName name="_8865FURNITURE__FURNISHING_1_2">#REF!</definedName>
    <definedName name="_8866FURNITURE__FURNISHING_1_3">#REF!</definedName>
    <definedName name="_8867FURNITURE__FURNISHING_1_4">#REF!</definedName>
    <definedName name="_8868FURNITURE__FURNISHING_15_1">#REF!</definedName>
    <definedName name="_8869FURNITURE__FURNISHING_15_2">#REF!</definedName>
    <definedName name="_887__mvd4_3">#REF!</definedName>
    <definedName name="_8870FURNITURE__FURNISHING_15_3">#REF!</definedName>
    <definedName name="_8871FURNITURE__FURNISHING_15_4">#REF!</definedName>
    <definedName name="_8872FURNITURE__FURNISHING_15_1_1">#REF!</definedName>
    <definedName name="_8873FURNITURE__FURNISHING_15_1_2">#REF!</definedName>
    <definedName name="_8874FURNITURE__FURNISHING_15_1_3">#REF!</definedName>
    <definedName name="_8875FURNITURE__FURNISHING_15_1_4">#REF!</definedName>
    <definedName name="_8876FURNITURE__FURNISHING_15_16_1">#REF!</definedName>
    <definedName name="_8877FURNITURE__FURNISHING_15_16_2">#REF!</definedName>
    <definedName name="_8878FURNITURE__FURNISHING_15_16_3">#REF!</definedName>
    <definedName name="_8879FURNITURE__FURNISHING_15_16_4">#REF!</definedName>
    <definedName name="_888__mvd4_4">#REF!</definedName>
    <definedName name="_8880FURNITURE__FURNISHING_15_7_1">#REF!</definedName>
    <definedName name="_8881FURNITURE__FURNISHING_15_7_2">#REF!</definedName>
    <definedName name="_8882FURNITURE__FURNISHING_15_7_3">#REF!</definedName>
    <definedName name="_8883FURNITURE__FURNISHING_15_7_4">#REF!</definedName>
    <definedName name="_8884FURNITURE__FURNISHING_16_1">#REF!</definedName>
    <definedName name="_8885FURNITURE__FURNISHING_16_2">#REF!</definedName>
    <definedName name="_8886FURNITURE__FURNISHING_16_3">#REF!</definedName>
    <definedName name="_8887FURNITURE__FURNISHING_16_4">#REF!</definedName>
    <definedName name="_8888FURNITURE__FURNISHING_17_1">#REF!</definedName>
    <definedName name="_8889FURNITURE__FURNISHING_17_2">#REF!</definedName>
    <definedName name="_889__NCL100_1">#REF!</definedName>
    <definedName name="_8890FURNITURE__FURNISHING_17_3">#REF!</definedName>
    <definedName name="_8891FURNITURE__FURNISHING_17_4">#REF!</definedName>
    <definedName name="_8892FURNITURE__FURNISHING_2_1">#REF!</definedName>
    <definedName name="_8893FURNITURE__FURNISHING_2_2">#REF!</definedName>
    <definedName name="_8894FURNITURE__FURNISHING_2_3">#REF!</definedName>
    <definedName name="_8895FURNITURE__FURNISHING_2_4">#REF!</definedName>
    <definedName name="_8896FURNITURE__FURNISHING_3_1">#REF!</definedName>
    <definedName name="_8897FURNITURE__FURNISHING_3_2">#REF!</definedName>
    <definedName name="_8898FURNITURE__FURNISHING_3_3">#REF!</definedName>
    <definedName name="_8899FURNITURE__FURNISHING_3_4">#REF!</definedName>
    <definedName name="_88abft150_1_1">#REF!</definedName>
    <definedName name="_88abfv50_2_1">#REF!</definedName>
    <definedName name="_89__A5_3">#REF!</definedName>
    <definedName name="_890__NCL100_2">#REF!</definedName>
    <definedName name="_8900FURNITURE__FURNISHING_3_1_1">#REF!</definedName>
    <definedName name="_8901FURNITURE__FURNISHING_3_1_2">#REF!</definedName>
    <definedName name="_8902FURNITURE__FURNISHING_3_1_3">#REF!</definedName>
    <definedName name="_8903FURNITURE__FURNISHING_3_1_4">#REF!</definedName>
    <definedName name="_8904FURNITURE__FURNISHING_3_2_1">#REF!</definedName>
    <definedName name="_8905FURNITURE__FURNISHING_3_2_2">#REF!</definedName>
    <definedName name="_8906FURNITURE__FURNISHING_3_2_3">#REF!</definedName>
    <definedName name="_8907FURNITURE__FURNISHING_3_2_4">#REF!</definedName>
    <definedName name="_891__NCL100_3">#REF!</definedName>
    <definedName name="_8913FWK_1">#REF!</definedName>
    <definedName name="_8919ga_1">#REF!</definedName>
    <definedName name="_892__NCL100_4">#REF!</definedName>
    <definedName name="_8924gaji_p25_1">#REF!</definedName>
    <definedName name="_8925gaji_p25_2">#REF!</definedName>
    <definedName name="_8926gaji_p25_3">#REF!</definedName>
    <definedName name="_8927gaji_p25_4">#REF!</definedName>
    <definedName name="_8928Galian_1">#REF!</definedName>
    <definedName name="_8929Galian_2">#REF!</definedName>
    <definedName name="_893__NCL100_5">#REF!</definedName>
    <definedName name="_8930Galian_3">#REF!</definedName>
    <definedName name="_8931Galian_4">#REF!</definedName>
    <definedName name="_8932garduarsitek_1">#REF!</definedName>
    <definedName name="_8933garduarsitek_2">#REF!</definedName>
    <definedName name="_8934garduarsitek_3">#REF!</definedName>
    <definedName name="_8935garduarsitek_4">#REF!</definedName>
    <definedName name="_8936garduarsitek_5">#REF!</definedName>
    <definedName name="_8937gardusipil_1">#REF!</definedName>
    <definedName name="_8938gardusipil_2">#REF!</definedName>
    <definedName name="_8939gardusipil_3">#REF!</definedName>
    <definedName name="_894__NCL200_1">#REF!</definedName>
    <definedName name="_8940gardusipil_4">#REF!</definedName>
    <definedName name="_8941gardusipil_5">#REF!</definedName>
    <definedName name="_8942gb_1">#REF!</definedName>
    <definedName name="_8943gc_1">#REF!</definedName>
    <definedName name="_8944gd_1">#REF!</definedName>
    <definedName name="_8949ge_1">#REF!</definedName>
    <definedName name="_895__NCL200_2">#REF!</definedName>
    <definedName name="_8950GENSET_1">#REF!</definedName>
    <definedName name="_8955gf_1">#REF!</definedName>
    <definedName name="_8956gf_2">#REF!</definedName>
    <definedName name="_8957gf_3">#REF!</definedName>
    <definedName name="_8958gf_4">#REF!</definedName>
    <definedName name="_8959gf_5">#REF!</definedName>
    <definedName name="_896__NCL200_3">#REF!</definedName>
    <definedName name="_8960gg_1">#REF!</definedName>
    <definedName name="_8962gi_1">#REF!</definedName>
    <definedName name="_8964Girder405_1">#REF!</definedName>
    <definedName name="_8965Girder405_2">#REF!</definedName>
    <definedName name="_8966Girder405_3">#REF!</definedName>
    <definedName name="_8967Girder405_4">#REF!</definedName>
    <definedName name="_8968GIU_1">#REF!</definedName>
    <definedName name="_8969gj_1">#REF!</definedName>
    <definedName name="_897__NCL200_4">#REF!</definedName>
    <definedName name="_8970gk_1">#REF!</definedName>
    <definedName name="_8971gl3p_1">#REF!</definedName>
    <definedName name="_8972GR_1">#REF!</definedName>
    <definedName name="_8973grc_1">#REF!</definedName>
    <definedName name="_8974grc_2">#REF!</definedName>
    <definedName name="_8975grc_3">#REF!</definedName>
    <definedName name="_8976grc_4">#REF!</definedName>
    <definedName name="_8977grc_5">#REF!</definedName>
    <definedName name="_8978grc_1_1">#REF!</definedName>
    <definedName name="_8979grc_1_2">#REF!</definedName>
    <definedName name="_898__NCL200_5">#REF!</definedName>
    <definedName name="_8980grc_1_3">#REF!</definedName>
    <definedName name="_8981grc_1_4">#REF!</definedName>
    <definedName name="_8982grc_16_1">#REF!</definedName>
    <definedName name="_8983grc_16_2">#REF!</definedName>
    <definedName name="_8984grc_16_3">#REF!</definedName>
    <definedName name="_8985grc_16_4">#REF!</definedName>
    <definedName name="_8986grc_2_1">#REF!</definedName>
    <definedName name="_8987grc_2_2">#REF!</definedName>
    <definedName name="_8988grc_2_3">#REF!</definedName>
    <definedName name="_8989grc_2_4">#REF!</definedName>
    <definedName name="_899__NCL250_1">#REF!</definedName>
    <definedName name="_8990grc_3_1">#REF!</definedName>
    <definedName name="_8991grc_3_2">#REF!</definedName>
    <definedName name="_8992grc_3_3">#REF!</definedName>
    <definedName name="_8993grc_3_4">#REF!</definedName>
    <definedName name="_8994grc1_1">#REF!</definedName>
    <definedName name="_8995grc1_2">#REF!</definedName>
    <definedName name="_8996grc1_3">#REF!</definedName>
    <definedName name="_8997grc1_4">#REF!</definedName>
    <definedName name="_8998grc1_5">#REF!</definedName>
    <definedName name="_8999grc1_1_1">#REF!</definedName>
    <definedName name="_89aber20_1_1">#REF!</definedName>
    <definedName name="_89abft150_2_1">#REF!</definedName>
    <definedName name="_89abfv80_1_1">#REF!</definedName>
    <definedName name="_9">#REF!</definedName>
    <definedName name="_9_??">#REF!</definedName>
    <definedName name="_9_??_1">#REF!</definedName>
    <definedName name="_9_?≫?">#REF!</definedName>
    <definedName name="_9_M_1_2">#REF!</definedName>
    <definedName name="_90__A5_4">#REF!</definedName>
    <definedName name="_900__NCL250_2">#REF!</definedName>
    <definedName name="_9000grc1_1_2">#REF!</definedName>
    <definedName name="_9001grc1_1_3">#REF!</definedName>
    <definedName name="_9002grc1_1_4">#REF!</definedName>
    <definedName name="_9003grc1_16_1">#REF!</definedName>
    <definedName name="_9004grc1_16_2">#REF!</definedName>
    <definedName name="_9005grc1_16_3">#REF!</definedName>
    <definedName name="_9006grc1_16_4">#REF!</definedName>
    <definedName name="_9007grc1_2_1">#REF!</definedName>
    <definedName name="_9008grc1_2_2">#REF!</definedName>
    <definedName name="_9009grc1_2_3">#REF!</definedName>
    <definedName name="_901__NCL250_3">#REF!</definedName>
    <definedName name="_9010grc1_2_4">#REF!</definedName>
    <definedName name="_9011grc1_3_1">#REF!</definedName>
    <definedName name="_9012grc1_3_2">#REF!</definedName>
    <definedName name="_9013grc1_3_3">#REF!</definedName>
    <definedName name="_9014grc1_3_4">#REF!</definedName>
    <definedName name="_9015GROUND_1">#REF!</definedName>
    <definedName name="_9016gs110g_1">#REF!</definedName>
    <definedName name="_9017gs110g_2">#REF!</definedName>
    <definedName name="_9018gs110g_3">#REF!</definedName>
    <definedName name="_9019gs110g_4">#REF!</definedName>
    <definedName name="_902__NCL250_4">#REF!</definedName>
    <definedName name="_9020gs110g_5">#REF!</definedName>
    <definedName name="_9021gs110g_1_1">#REF!</definedName>
    <definedName name="_9022gs110g_1_2">#REF!</definedName>
    <definedName name="_9023gs110g_1_3">#REF!</definedName>
    <definedName name="_9024gs110g_1_4">#REF!</definedName>
    <definedName name="_9029gs110g_2_1">#REF!</definedName>
    <definedName name="_903__NCL250_5">#REF!</definedName>
    <definedName name="_9030gs110g_2_2">#REF!</definedName>
    <definedName name="_9031gs110g_2_3">#REF!</definedName>
    <definedName name="_9032gs110g_2_4">#REF!</definedName>
    <definedName name="_9037gs14g_1">#REF!</definedName>
    <definedName name="_9038gs14g_2">#REF!</definedName>
    <definedName name="_9039gs14g_3">#REF!</definedName>
    <definedName name="_904__ngl3_1">#REF!</definedName>
    <definedName name="_9040gs14g_4">#REF!</definedName>
    <definedName name="_9041gs14g_5">#REF!</definedName>
    <definedName name="_9042gs14g_1_1">#REF!</definedName>
    <definedName name="_9043gs14g_1_2">#REF!</definedName>
    <definedName name="_9044gs14g_1_3">#REF!</definedName>
    <definedName name="_9045gs14g_1_4">#REF!</definedName>
    <definedName name="_905__ngl3_2">#REF!</definedName>
    <definedName name="_9050gs14g_2_1">#REF!</definedName>
    <definedName name="_9051gs14g_2_2">#REF!</definedName>
    <definedName name="_9052gs14g_2_3">#REF!</definedName>
    <definedName name="_9053gs14g_2_4">#REF!</definedName>
    <definedName name="_9058gs55g_1">#REF!</definedName>
    <definedName name="_9059gs55g_2">#REF!</definedName>
    <definedName name="_906__ngl3_3">#REF!</definedName>
    <definedName name="_9060gs55g_3">#REF!</definedName>
    <definedName name="_9061gs55g_4">#REF!</definedName>
    <definedName name="_9062gs55g_5">#REF!</definedName>
    <definedName name="_9063gs55g_1_1">#REF!</definedName>
    <definedName name="_9064gs55g_1_2">#REF!</definedName>
    <definedName name="_9065gs55g_1_3">#REF!</definedName>
    <definedName name="_9066gs55g_1_4">#REF!</definedName>
    <definedName name="_907__ngl3_4">#REF!</definedName>
    <definedName name="_9071gs55g_2_1">#REF!</definedName>
    <definedName name="_9072gs55g_2_2">#REF!</definedName>
    <definedName name="_9073gs55g_2_3">#REF!</definedName>
    <definedName name="_9074gs55g_2_4">#REF!</definedName>
    <definedName name="_9079gs6g_1">#REF!</definedName>
    <definedName name="_908__ngl3_5">#REF!</definedName>
    <definedName name="_9080gs6g_2">#REF!</definedName>
    <definedName name="_9081gs6g_3">#REF!</definedName>
    <definedName name="_9082gs6g_4">#REF!</definedName>
    <definedName name="_9083gs6g_5">#REF!</definedName>
    <definedName name="_9084gs6g_1_1">#REF!</definedName>
    <definedName name="_9085gs6g_1_2">#REF!</definedName>
    <definedName name="_9086gs6g_1_3">#REF!</definedName>
    <definedName name="_9087gs6g_1_4">#REF!</definedName>
    <definedName name="_909__ngl4_1">#REF!</definedName>
    <definedName name="_9092gs6g_2_1">#REF!</definedName>
    <definedName name="_9093gs6g_2_2">#REF!</definedName>
    <definedName name="_9094gs6g_2_3">#REF!</definedName>
    <definedName name="_9095gs6g_2_4">#REF!</definedName>
    <definedName name="_90aber15_2_1">#REF!</definedName>
    <definedName name="_90abft50_1_1">#REF!</definedName>
    <definedName name="_90abfv80_2_1">#REF!</definedName>
    <definedName name="_91__A5_5">#REF!</definedName>
    <definedName name="_910__ngl4_2">#REF!</definedName>
    <definedName name="_9100gs80g_1">#REF!</definedName>
    <definedName name="_9101gs80g_2">#REF!</definedName>
    <definedName name="_9102gs80g_3">#REF!</definedName>
    <definedName name="_9103gs80g_4">#REF!</definedName>
    <definedName name="_9104gs80g_5">#REF!</definedName>
    <definedName name="_9105gs80g_1_1">#REF!</definedName>
    <definedName name="_9106gs80g_1_2">#REF!</definedName>
    <definedName name="_9107gs80g_1_3">#REF!</definedName>
    <definedName name="_9108gs80g_1_4">#REF!</definedName>
    <definedName name="_911__ngl4_3">#REF!</definedName>
    <definedName name="_9113gs80g_2_1">#REF!</definedName>
    <definedName name="_9114gs80g_2_2">#REF!</definedName>
    <definedName name="_9115gs80g_2_3">#REF!</definedName>
    <definedName name="_9116gs80g_2_4">#REF!</definedName>
    <definedName name="_912__ngl4_4">#REF!</definedName>
    <definedName name="_9121GTberbatu_1">#REF!</definedName>
    <definedName name="_9122GTberbatu_2">#REF!</definedName>
    <definedName name="_9123GTberbatu_3">#REF!</definedName>
    <definedName name="_9124GTberbatu_4">#REF!</definedName>
    <definedName name="_9125gti50_3_1">#REF!</definedName>
    <definedName name="_9126gti50_3_2">#REF!</definedName>
    <definedName name="_9127gti50_3_3">#REF!</definedName>
    <definedName name="_9128gti50_3_4">#REF!</definedName>
    <definedName name="_9129gti60_3_1">#REF!</definedName>
    <definedName name="_913__ngl4_5">#REF!</definedName>
    <definedName name="_9130gti60_3_2">#REF!</definedName>
    <definedName name="_9131gti60_3_3">#REF!</definedName>
    <definedName name="_9132gti60_3_4">#REF!</definedName>
    <definedName name="_9133gvd0.5_1">#REF!</definedName>
    <definedName name="_9134gvd0.5_2">#REF!</definedName>
    <definedName name="_9135gvd0.5_3">#REF!</definedName>
    <definedName name="_9136gvd0.5_4">#REF!</definedName>
    <definedName name="_9137gvd0.5_5">#REF!</definedName>
    <definedName name="_9138gvd0.75_1">#REF!</definedName>
    <definedName name="_9139gvd0.75_2">#REF!</definedName>
    <definedName name="_914__nin190_1">#REF!</definedName>
    <definedName name="_9140gvd0.75_3">#REF!</definedName>
    <definedName name="_9141gvd0.75_4">#REF!</definedName>
    <definedName name="_9142gvd0.75_5">#REF!</definedName>
    <definedName name="_9143gvd1_1">#REF!</definedName>
    <definedName name="_9144gvd1_2">#REF!</definedName>
    <definedName name="_9145gvd1_3">#REF!</definedName>
    <definedName name="_9146gvd1_4">#REF!</definedName>
    <definedName name="_9147gvd1_5">#REF!</definedName>
    <definedName name="_9148gvd1.25_1">#REF!</definedName>
    <definedName name="_9149gvd1.25_2">#REF!</definedName>
    <definedName name="_915__nin190_2">#REF!</definedName>
    <definedName name="_9150gvd1.25_3">#REF!</definedName>
    <definedName name="_9151gvd1.25_4">#REF!</definedName>
    <definedName name="_9152gvd1.25_5">#REF!</definedName>
    <definedName name="_9153gvd1.5_1">#REF!</definedName>
    <definedName name="_9154gvd1.5_2">#REF!</definedName>
    <definedName name="_9155gvd1.5_3">#REF!</definedName>
    <definedName name="_9156gvd1.5_4">#REF!</definedName>
    <definedName name="_9157gvd1.5_5">#REF!</definedName>
    <definedName name="_9158gvd10_1">#REF!</definedName>
    <definedName name="_9159gvd10_2">#REF!</definedName>
    <definedName name="_916__nin190_3">#REF!</definedName>
    <definedName name="_9160gvd10_3">#REF!</definedName>
    <definedName name="_9161gvd10_4">#REF!</definedName>
    <definedName name="_9162gvd10_5">#REF!</definedName>
    <definedName name="_9163gvd150_3_1">#REF!</definedName>
    <definedName name="_9164gvd150_3_2">#REF!</definedName>
    <definedName name="_9165gvd150_3_3">#REF!</definedName>
    <definedName name="_9166gvd150_3_4">#REF!</definedName>
    <definedName name="_9167gvd2_1">#REF!</definedName>
    <definedName name="_9168gvd2_2">#REF!</definedName>
    <definedName name="_9169gvd2_3">#REF!</definedName>
    <definedName name="_917__nin190_4">#REF!</definedName>
    <definedName name="_9170gvd2_4">#REF!</definedName>
    <definedName name="_9171gvd2_5">#REF!</definedName>
    <definedName name="_9172gvd2.5_1">#REF!</definedName>
    <definedName name="_9173gvd2.5_2">#REF!</definedName>
    <definedName name="_9174gvd2.5_3">#REF!</definedName>
    <definedName name="_9175gvd2.5_4">#REF!</definedName>
    <definedName name="_9176gvd2.5_5">#REF!</definedName>
    <definedName name="_918__nin190_5">#REF!</definedName>
    <definedName name="_9182gvd3_1">#REF!</definedName>
    <definedName name="_9183gvd3_2">#REF!</definedName>
    <definedName name="_9184gvd3_3">#REF!</definedName>
    <definedName name="_9185gvd3_4">#REF!</definedName>
    <definedName name="_9186gvd3_5">#REF!</definedName>
    <definedName name="_9192gvd4_1">#REF!</definedName>
    <definedName name="_9193gvd4_2">#REF!</definedName>
    <definedName name="_9194gvd4_3">#REF!</definedName>
    <definedName name="_9195gvd4_4">#REF!</definedName>
    <definedName name="_9196gvd4_5">#REF!</definedName>
    <definedName name="_91abft50_2_1">#REF!</definedName>
    <definedName name="_91abgv100_1_1">#REF!</definedName>
    <definedName name="_9202gvd5_1">#REF!</definedName>
    <definedName name="_9203gvd5_2">#REF!</definedName>
    <definedName name="_9204gvd5_3">#REF!</definedName>
    <definedName name="_9205gvd5_4">#REF!</definedName>
    <definedName name="_9206gvd5_5">#REF!</definedName>
    <definedName name="_9207gvd6_1">#REF!</definedName>
    <definedName name="_9208gvd6_2">#REF!</definedName>
    <definedName name="_9209gvd6_3">#REF!</definedName>
    <definedName name="_9210gvd6_4">#REF!</definedName>
    <definedName name="_9211gvd6_5">#REF!</definedName>
    <definedName name="_9212gvd65_3_1">#REF!</definedName>
    <definedName name="_9213gvd65_3_2">#REF!</definedName>
    <definedName name="_9214gvd65_3_3">#REF!</definedName>
    <definedName name="_9215gvd65_3_4">#REF!</definedName>
    <definedName name="_9216gvd8_1">#REF!</definedName>
    <definedName name="_9217gvd8_2">#REF!</definedName>
    <definedName name="_9218gvd8_3">#REF!</definedName>
    <definedName name="_9219gvd8_4">#REF!</definedName>
    <definedName name="_9220gvd8_5">#REF!</definedName>
    <definedName name="_923__pab100_1">#REF!</definedName>
    <definedName name="_9235HAJIME_1">#REF!</definedName>
    <definedName name="_9236HALOGEN_1">#REF!</definedName>
    <definedName name="_9237hardi_1">#REF!</definedName>
    <definedName name="_9238HD_1">#REF!</definedName>
    <definedName name="_9239hdw_3_1">#REF!</definedName>
    <definedName name="_924__pab100_2">#REF!</definedName>
    <definedName name="_9240hdw_3_2">#REF!</definedName>
    <definedName name="_9241hdw_3_3">#REF!</definedName>
    <definedName name="_9242hdw_3_4">#REF!</definedName>
    <definedName name="_9243hdw1_3_1">#REF!</definedName>
    <definedName name="_9244hdw1_3_2">#REF!</definedName>
    <definedName name="_9245hdw1_3_3">#REF!</definedName>
    <definedName name="_9246hdw1_3_4">#REF!</definedName>
    <definedName name="_9247heä_soá_sình_laày_1">#REF!</definedName>
    <definedName name="_925__pab100_3">#REF!</definedName>
    <definedName name="_926__pab100_4">#REF!</definedName>
    <definedName name="_9268hil_3_1">#REF!</definedName>
    <definedName name="_9269hil_3_2">#REF!</definedName>
    <definedName name="_927__pab100_5">#REF!</definedName>
    <definedName name="_9270hil_3_3">#REF!</definedName>
    <definedName name="_9271hil_3_4">#REF!</definedName>
    <definedName name="_9272hit_1">#REF!</definedName>
    <definedName name="_9273hit_2">#REF!</definedName>
    <definedName name="_9274hit_3">#REF!</definedName>
    <definedName name="_9275hit_4">#REF!</definedName>
    <definedName name="_9276hit_5">#REF!</definedName>
    <definedName name="_9277hj_1">#REF!</definedName>
    <definedName name="_9278hj_2">#REF!</definedName>
    <definedName name="_9279hj_3">#REF!</definedName>
    <definedName name="_928__pab125_1">#REF!</definedName>
    <definedName name="_9280hj_4">#REF!</definedName>
    <definedName name="_9289hottap_normal1_1">#REF!</definedName>
    <definedName name="_929__pab125_2">#REF!</definedName>
    <definedName name="_9290hottap_normal2_1">#REF!</definedName>
    <definedName name="_9291hottap_normal2_2">#REF!</definedName>
    <definedName name="_9292hottap_normal2_3">#REF!</definedName>
    <definedName name="_9293hottap_normal2_4">#REF!</definedName>
    <definedName name="_9294hottap_normal2_5">#REF!</definedName>
    <definedName name="_9295HS_1">#REF!</definedName>
    <definedName name="_9296HS_2">#REF!</definedName>
    <definedName name="_9297HS_3">#REF!</definedName>
    <definedName name="_9298HS_4">#REF!</definedName>
    <definedName name="_9299HS_5">#REF!</definedName>
    <definedName name="_92aber20_2_1">#REF!</definedName>
    <definedName name="_92abfv100_1_1">#REF!</definedName>
    <definedName name="_92abgv100_2_1">#REF!</definedName>
    <definedName name="_930__pab125_3">#REF!</definedName>
    <definedName name="_9300hsdc1_1">#REF!</definedName>
    <definedName name="_9306HSHH_1">#REF!</definedName>
    <definedName name="_9307HSHHUT_1">#REF!</definedName>
    <definedName name="_9309HSSL_1">#REF!</definedName>
    <definedName name="_931__pab125_4">#REF!</definedName>
    <definedName name="_9310hsut_3_1">#REF!</definedName>
    <definedName name="_9311hsut_3_2">#REF!</definedName>
    <definedName name="_9312hsut_3_3">#REF!</definedName>
    <definedName name="_9313hsut_3_4">#REF!</definedName>
    <definedName name="_9314HSVC1_1">#REF!</definedName>
    <definedName name="_9315HSVC2_1">#REF!</definedName>
    <definedName name="_9316HSVC3_1">#REF!</definedName>
    <definedName name="_9317HSVC3_2">#REF!</definedName>
    <definedName name="_9318HSVC3_3">#REF!</definedName>
    <definedName name="_9319HSVC3_4">#REF!</definedName>
    <definedName name="_932__pab125_5">#REF!</definedName>
    <definedName name="_9320HSVC3_5">#REF!</definedName>
    <definedName name="_9321HT_1">#REF!</definedName>
    <definedName name="_933__pab15_1">#REF!</definedName>
    <definedName name="_934__pab15_2">#REF!</definedName>
    <definedName name="_935__pab15_3">#REF!</definedName>
    <definedName name="_936__pab15_4">#REF!</definedName>
    <definedName name="_9362HTNC_1">#REF!</definedName>
    <definedName name="_9363HTNC_2">#REF!</definedName>
    <definedName name="_9364HTNC_3">#REF!</definedName>
    <definedName name="_9365HTNC_4">#REF!</definedName>
    <definedName name="_9366HTNC_5">#REF!</definedName>
    <definedName name="_9367HTVL_1">#REF!</definedName>
    <definedName name="_9368HTVL_2">#REF!</definedName>
    <definedName name="_9369HTVL_3">#REF!</definedName>
    <definedName name="_937__pab15_5">#REF!</definedName>
    <definedName name="_9370HTVL_4">#REF!</definedName>
    <definedName name="_9371HTVL_5">#REF!</definedName>
    <definedName name="_9372hw_1" localSheetId="8">{#N/A,#N/A,FALSE,"REK-S-TPL";#N/A,#N/A,FALSE,"REK-TPML";#N/A,#N/A,FALSE,"RAB-TEMPEL"}</definedName>
    <definedName name="_9372hw_1" localSheetId="7">{#N/A,#N/A,FALSE,"REK-S-TPL";#N/A,#N/A,FALSE,"REK-TPML";#N/A,#N/A,FALSE,"RAB-TEMPEL"}</definedName>
    <definedName name="_9372hw_1" localSheetId="4">{#N/A,#N/A,FALSE,"REK-S-TPL";#N/A,#N/A,FALSE,"REK-TPML";#N/A,#N/A,FALSE,"RAB-TEMPEL"}</definedName>
    <definedName name="_9372hw_1" localSheetId="6">{#N/A,#N/A,FALSE,"REK-S-TPL";#N/A,#N/A,FALSE,"REK-TPML";#N/A,#N/A,FALSE,"RAB-TEMPEL"}</definedName>
    <definedName name="_9372hw_1" localSheetId="9">{#N/A,#N/A,FALSE,"REK-S-TPL";#N/A,#N/A,FALSE,"REK-TPML";#N/A,#N/A,FALSE,"RAB-TEMPEL"}</definedName>
    <definedName name="_9372hw_1" localSheetId="5">{#N/A,#N/A,FALSE,"REK-S-TPL";#N/A,#N/A,FALSE,"REK-TPML";#N/A,#N/A,FALSE,"RAB-TEMPEL"}</definedName>
    <definedName name="_9372hw_1" localSheetId="14">{#N/A,#N/A,FALSE,"REK-S-TPL";#N/A,#N/A,FALSE,"REK-TPML";#N/A,#N/A,FALSE,"RAB-TEMPEL"}</definedName>
    <definedName name="_9372hw_1" localSheetId="3">{#N/A,#N/A,FALSE,"REK-S-TPL";#N/A,#N/A,FALSE,"REK-TPML";#N/A,#N/A,FALSE,"RAB-TEMPEL"}</definedName>
    <definedName name="_9372hw_1" localSheetId="11">{#N/A,#N/A,FALSE,"REK-S-TPL";#N/A,#N/A,FALSE,"REK-TPML";#N/A,#N/A,FALSE,"RAB-TEMPEL"}</definedName>
    <definedName name="_9372hw_1" localSheetId="13">{#N/A,#N/A,FALSE,"REK-S-TPL";#N/A,#N/A,FALSE,"REK-TPML";#N/A,#N/A,FALSE,"RAB-TEMPEL"}</definedName>
    <definedName name="_9372hw_1" localSheetId="12">{#N/A,#N/A,FALSE,"REK-S-TPL";#N/A,#N/A,FALSE,"REK-TPML";#N/A,#N/A,FALSE,"RAB-TEMPEL"}</definedName>
    <definedName name="_9372hw_1" localSheetId="10">{#N/A,#N/A,FALSE,"REK-S-TPL";#N/A,#N/A,FALSE,"REK-TPML";#N/A,#N/A,FALSE,"RAB-TEMPEL"}</definedName>
    <definedName name="_9372hw_1" localSheetId="0">{#N/A,#N/A,FALSE,"REK-S-TPL";#N/A,#N/A,FALSE,"REK-TPML";#N/A,#N/A,FALSE,"RAB-TEMPEL"}</definedName>
    <definedName name="_9372hw_1" localSheetId="2">{#N/A,#N/A,FALSE,"REK-S-TPL";#N/A,#N/A,FALSE,"REK-TPML";#N/A,#N/A,FALSE,"RAB-TEMPEL"}</definedName>
    <definedName name="_9372hw_1">{#N/A,#N/A,FALSE,"REK-S-TPL";#N/A,#N/A,FALSE,"REK-TPML";#N/A,#N/A,FALSE,"RAB-TEMPEL"}</definedName>
    <definedName name="_9373I_L1_1" localSheetId="8">#REF!</definedName>
    <definedName name="_9373I_L1_1" localSheetId="7">#REF!</definedName>
    <definedName name="_9373I_L1_1" localSheetId="4">#REF!</definedName>
    <definedName name="_9373I_L1_1" localSheetId="6">#REF!</definedName>
    <definedName name="_9373I_L1_1" localSheetId="9">#REF!</definedName>
    <definedName name="_9373I_L1_1" localSheetId="5">#REF!</definedName>
    <definedName name="_9373I_L1_1" localSheetId="14">#REF!</definedName>
    <definedName name="_9373I_L1_1" localSheetId="3">#REF!</definedName>
    <definedName name="_9373I_L1_1" localSheetId="11">#REF!</definedName>
    <definedName name="_9373I_L1_1" localSheetId="13">#REF!</definedName>
    <definedName name="_9373I_L1_1" localSheetId="10">#REF!</definedName>
    <definedName name="_9373I_L1_1" localSheetId="0">#REF!</definedName>
    <definedName name="_9373I_L1_1" localSheetId="2">#REF!</definedName>
    <definedName name="_9373I_L1_1">#REF!</definedName>
    <definedName name="_9374I_L1_2" localSheetId="8">#REF!</definedName>
    <definedName name="_9374I_L1_2" localSheetId="14">#REF!</definedName>
    <definedName name="_9374I_L1_2" localSheetId="11">#REF!</definedName>
    <definedName name="_9374I_L1_2" localSheetId="13">#REF!</definedName>
    <definedName name="_9374I_L1_2" localSheetId="10">#REF!</definedName>
    <definedName name="_9374I_L1_2" localSheetId="0">#REF!</definedName>
    <definedName name="_9374I_L1_2" localSheetId="2">#REF!</definedName>
    <definedName name="_9374I_L1_2">#REF!</definedName>
    <definedName name="_9375I_L1_3" localSheetId="8">#REF!</definedName>
    <definedName name="_9375I_L1_3" localSheetId="14">#REF!</definedName>
    <definedName name="_9375I_L1_3" localSheetId="11">#REF!</definedName>
    <definedName name="_9375I_L1_3" localSheetId="13">#REF!</definedName>
    <definedName name="_9375I_L1_3" localSheetId="10">#REF!</definedName>
    <definedName name="_9375I_L1_3" localSheetId="0">#REF!</definedName>
    <definedName name="_9375I_L1_3" localSheetId="2">#REF!</definedName>
    <definedName name="_9375I_L1_3">#REF!</definedName>
    <definedName name="_9376I_L1_4">#REF!</definedName>
    <definedName name="_9377I_L2_1">#REF!</definedName>
    <definedName name="_9378I_L2_2">#REF!</definedName>
    <definedName name="_9379I_L2_3">#REF!</definedName>
    <definedName name="_938__pab150_1">#REF!</definedName>
    <definedName name="_9380I_L2_4">#REF!</definedName>
    <definedName name="_9381I_L3_1">#REF!</definedName>
    <definedName name="_9382I_L3_2">#REF!</definedName>
    <definedName name="_9383I_L3_3">#REF!</definedName>
    <definedName name="_9384I_L3_4">#REF!</definedName>
    <definedName name="_9385I_LATAP_1">#REF!</definedName>
    <definedName name="_9386I_LATAP_2">#REF!</definedName>
    <definedName name="_9387I_LATAP_3">#REF!</definedName>
    <definedName name="_9388I_LATAP_4">#REF!</definedName>
    <definedName name="_9389I_LD_1">#REF!</definedName>
    <definedName name="_939__pab150_2">#REF!</definedName>
    <definedName name="_9390I_LD_2">#REF!</definedName>
    <definedName name="_9391I_LD_3">#REF!</definedName>
    <definedName name="_9392I_LD_4">#REF!</definedName>
    <definedName name="_9393I_LPOS_1">#REF!</definedName>
    <definedName name="_9394I_LPOS_2">#REF!</definedName>
    <definedName name="_9395I_LPOS_3">#REF!</definedName>
    <definedName name="_9396I_LPOS_4">#REF!</definedName>
    <definedName name="_9397I_LU_1">#REF!</definedName>
    <definedName name="_9398I_LU_2">#REF!</definedName>
    <definedName name="_9399I_LU_3">#REF!</definedName>
    <definedName name="_93Aber150_1_1">#REF!</definedName>
    <definedName name="_93abfv100_2_1">#REF!</definedName>
    <definedName name="_93abgv150_1_1">#REF!</definedName>
    <definedName name="_940__pab150_3">#REF!</definedName>
    <definedName name="_9400I_LU_4">#REF!</definedName>
    <definedName name="_9406IDRS_1">#REF!</definedName>
    <definedName name="_9407IH_1">#REF!</definedName>
    <definedName name="_9408ihb_3_1">#REF!</definedName>
    <definedName name="_9409ihb_3_2">#REF!</definedName>
    <definedName name="_941__pab150_4">#REF!</definedName>
    <definedName name="_9410ihb_3_3">#REF!</definedName>
    <definedName name="_9411ihb_3_4">#REF!</definedName>
    <definedName name="_9412II_L1_1">#REF!</definedName>
    <definedName name="_9413II_L1_2">#REF!</definedName>
    <definedName name="_9414II_L1_3">#REF!</definedName>
    <definedName name="_9415II_L1_4">#REF!</definedName>
    <definedName name="_9416II_L2_1">#REF!</definedName>
    <definedName name="_9417II_L2_2">#REF!</definedName>
    <definedName name="_9418II_L2_3">#REF!</definedName>
    <definedName name="_9419II_L2_4">#REF!</definedName>
    <definedName name="_942__pab150_5">#REF!</definedName>
    <definedName name="_9420II_L3_1">#REF!</definedName>
    <definedName name="_9421II_L3_2">#REF!</definedName>
    <definedName name="_9422II_L3_3">#REF!</definedName>
    <definedName name="_9423II_L3_4">#REF!</definedName>
    <definedName name="_9424II_LATAP_1">#REF!</definedName>
    <definedName name="_9425II_LATAP_2">#REF!</definedName>
    <definedName name="_9426II_LATAP_3">#REF!</definedName>
    <definedName name="_9427II_LATAP_4">#REF!</definedName>
    <definedName name="_9428II_LD_1">#REF!</definedName>
    <definedName name="_9429II_LD_2">#REF!</definedName>
    <definedName name="_943__pab2_1">#REF!</definedName>
    <definedName name="_9430II_LD_3">#REF!</definedName>
    <definedName name="_9431II_LD_4">#REF!</definedName>
    <definedName name="_9432II_LPOS_1">#REF!</definedName>
    <definedName name="_9433II_LPOS_2">#REF!</definedName>
    <definedName name="_9434II_LPOS_3">#REF!</definedName>
    <definedName name="_9435II_LPOS_4">#REF!</definedName>
    <definedName name="_9436II_LU_1">#REF!</definedName>
    <definedName name="_9437II_LU_2">#REF!</definedName>
    <definedName name="_9438II_LU_3">#REF!</definedName>
    <definedName name="_9439II_LU_4">#REF!</definedName>
    <definedName name="_944__pab2_2">#REF!</definedName>
    <definedName name="_9440III_L1_1">#REF!</definedName>
    <definedName name="_9441III_L1_2">#REF!</definedName>
    <definedName name="_9442III_L1_3">#REF!</definedName>
    <definedName name="_9443III_L1_4">#REF!</definedName>
    <definedName name="_9444III_L2_1">#REF!</definedName>
    <definedName name="_9445III_L2_2">#REF!</definedName>
    <definedName name="_9446III_L2_3">#REF!</definedName>
    <definedName name="_9447III_L2_4">#REF!</definedName>
    <definedName name="_9448III_L3_1">#REF!</definedName>
    <definedName name="_9449III_L3_2">#REF!</definedName>
    <definedName name="_945__pab2_3">#REF!</definedName>
    <definedName name="_9450III_L3_3">#REF!</definedName>
    <definedName name="_9451III_L3_4">#REF!</definedName>
    <definedName name="_9452III_LATAP_1">#REF!</definedName>
    <definedName name="_9453III_LATAP_2">#REF!</definedName>
    <definedName name="_9454III_LATAP_3">#REF!</definedName>
    <definedName name="_9455III_LATAP_4">#REF!</definedName>
    <definedName name="_9456III_LD_1">#REF!</definedName>
    <definedName name="_9457III_LD_2">#REF!</definedName>
    <definedName name="_9458III_LD_3">#REF!</definedName>
    <definedName name="_9459III_LD_4">#REF!</definedName>
    <definedName name="_946__pab2_4">#REF!</definedName>
    <definedName name="_9460III_LPOS_1">#REF!</definedName>
    <definedName name="_9461III_LPOS_2">#REF!</definedName>
    <definedName name="_9462III_LPOS_3">#REF!</definedName>
    <definedName name="_9463III_LPOS_4">#REF!</definedName>
    <definedName name="_9464III_LU_1">#REF!</definedName>
    <definedName name="_9465III_LU_2">#REF!</definedName>
    <definedName name="_9466III_LU_3">#REF!</definedName>
    <definedName name="_9467III_LU_4">#REF!</definedName>
    <definedName name="_947__pab2_5">#REF!</definedName>
    <definedName name="_9472IMB_1">#REF!</definedName>
    <definedName name="_948__pab20_1">#REF!</definedName>
    <definedName name="_9482INDEX_ARS_1">#REF!</definedName>
    <definedName name="_9483index_arsitektur_1">#REF!</definedName>
    <definedName name="_9484INDEX_STR_1">#REF!</definedName>
    <definedName name="_9485INDIM_1">#REF!</definedName>
    <definedName name="_9486INDIM_2">#REF!</definedName>
    <definedName name="_9487INDIM_3">#REF!</definedName>
    <definedName name="_9488INDIM_4">#REF!</definedName>
    <definedName name="_9489inmth_1">#REF!</definedName>
    <definedName name="_949__pab20_2">#REF!</definedName>
    <definedName name="_9490INS_1">#REF!</definedName>
    <definedName name="_94abfv150_1_1">#REF!</definedName>
    <definedName name="_94abgv150_2_1">#REF!</definedName>
    <definedName name="_950__pab20_3">#REF!</definedName>
    <definedName name="_9501INSU_1">#REF!</definedName>
    <definedName name="_9507IPR_2_1">#REF!</definedName>
    <definedName name="_9508IPR_2_2">#REF!</definedName>
    <definedName name="_9509IPR_2_3">#REF!</definedName>
    <definedName name="_951__pab20_4">#REF!</definedName>
    <definedName name="_9510IPR_2_4">#REF!</definedName>
    <definedName name="_9511IPR_2_5">#REF!</definedName>
    <definedName name="_9518irahu_1">#REF!</definedName>
    <definedName name="_9519irahu_2">#REF!</definedName>
    <definedName name="_952__pab20_5">#REF!</definedName>
    <definedName name="_9520irahu_3">#REF!</definedName>
    <definedName name="_9521irahu_4">#REF!</definedName>
    <definedName name="_9522irahu_5">#REF!</definedName>
    <definedName name="_9523isum_1">#REF!</definedName>
    <definedName name="_9524IT_1">#REF!</definedName>
    <definedName name="_9525ITC10x2_1">#REF!</definedName>
    <definedName name="_9526ITC2x2_1">#REF!</definedName>
    <definedName name="_9527ITEM_1">#REF!</definedName>
    <definedName name="_9528IV_L1_1">#REF!</definedName>
    <definedName name="_9529IV_L1_2">#REF!</definedName>
    <definedName name="_953__pab25_1">#REF!</definedName>
    <definedName name="_9530IV_L1_3">#REF!</definedName>
    <definedName name="_9531IV_L1_4">#REF!</definedName>
    <definedName name="_9532IV_L2_1">#REF!</definedName>
    <definedName name="_9533IV_L2_2">#REF!</definedName>
    <definedName name="_9534IV_L2_3">#REF!</definedName>
    <definedName name="_9535IV_L2_4">#REF!</definedName>
    <definedName name="_9536IV_L3_1">#REF!</definedName>
    <definedName name="_9537IV_L3_2">#REF!</definedName>
    <definedName name="_9538IV_L3_3">#REF!</definedName>
    <definedName name="_9539IV_L3_4">#REF!</definedName>
    <definedName name="_954__pab25_2">#REF!</definedName>
    <definedName name="_9540IV_LD_1">#REF!</definedName>
    <definedName name="_9541IV_LD_2">#REF!</definedName>
    <definedName name="_9542IV_LD_3">#REF!</definedName>
    <definedName name="_9543IV_LD_4">#REF!</definedName>
    <definedName name="_9544IV_UPOS_1">#REF!</definedName>
    <definedName name="_9545IV_UPOS_2">#REF!</definedName>
    <definedName name="_9546IV_UPOS_3">#REF!</definedName>
    <definedName name="_9547IV_UPOS_4">#REF!</definedName>
    <definedName name="_955__pab25_3">#REF!</definedName>
    <definedName name="_9552Jembatan_1">#REF!</definedName>
    <definedName name="_9553Jembatan_2">#REF!</definedName>
    <definedName name="_9554Jembatan_3">#REF!</definedName>
    <definedName name="_9555Jembatan_4">#REF!</definedName>
    <definedName name="_9556Jembatan_5">#REF!</definedName>
    <definedName name="_956__pab25_4">#REF!</definedName>
    <definedName name="_9562jik_3_1">#REF!</definedName>
    <definedName name="_9563jik_3_2">#REF!</definedName>
    <definedName name="_9564jik_3_3">#REF!</definedName>
    <definedName name="_9565jik_3_4">#REF!</definedName>
    <definedName name="_957__pab25_5">#REF!</definedName>
    <definedName name="_9579jkt_btg_1">#REF!</definedName>
    <definedName name="_958__pab32_1">#REF!</definedName>
    <definedName name="_9580jkt_btg_2">#REF!</definedName>
    <definedName name="_9581jkt_btg_3">#REF!</definedName>
    <definedName name="_9582jkt_btg_4">#REF!</definedName>
    <definedName name="_9583jum1_1">#REF!</definedName>
    <definedName name="_9584jum1_2">#REF!</definedName>
    <definedName name="_9585jum1_3">#REF!</definedName>
    <definedName name="_9586jum1_4">#REF!</definedName>
    <definedName name="_9587jum10_1">#REF!</definedName>
    <definedName name="_9588jum10_2">#REF!</definedName>
    <definedName name="_9589jum10_3">#REF!</definedName>
    <definedName name="_959__pab32_2">#REF!</definedName>
    <definedName name="_9590jum10_4">#REF!</definedName>
    <definedName name="_9591jum5_1">#REF!</definedName>
    <definedName name="_9592jum5_2">#REF!</definedName>
    <definedName name="_9593jum5_3">#REF!</definedName>
    <definedName name="_9594jum5_4">#REF!</definedName>
    <definedName name="_9595jum6_1">#REF!</definedName>
    <definedName name="_9596jum6_2">#REF!</definedName>
    <definedName name="_9597jum6_3">#REF!</definedName>
    <definedName name="_9598jum6_4">#REF!</definedName>
    <definedName name="_9599jum8_1">#REF!</definedName>
    <definedName name="_95aber25_1_1">#REF!</definedName>
    <definedName name="_95abfv150_2_1">#REF!</definedName>
    <definedName name="_95abgv20_1_1">#REF!</definedName>
    <definedName name="_96__abs100_1">#REF!</definedName>
    <definedName name="_960__pab32_3">#REF!</definedName>
    <definedName name="_9600jum8_2">#REF!</definedName>
    <definedName name="_9601jum8_3">#REF!</definedName>
    <definedName name="_9602jum8_4">#REF!</definedName>
    <definedName name="_9603jum9_1">#REF!</definedName>
    <definedName name="_9604jum9_2">#REF!</definedName>
    <definedName name="_9605jum9_3">#REF!</definedName>
    <definedName name="_9606jum9_4">#REF!</definedName>
    <definedName name="_9607k_1">#REF!</definedName>
    <definedName name="_961__pab32_4">#REF!</definedName>
    <definedName name="_9613kab_3_1">#REF!</definedName>
    <definedName name="_9614kab_3_2">#REF!</definedName>
    <definedName name="_9615kab_3_3">#REF!</definedName>
    <definedName name="_9616kab_3_4">#REF!</definedName>
    <definedName name="_962__pab32_5">#REF!</definedName>
    <definedName name="_963__pab4_1">#REF!</definedName>
    <definedName name="_9631kb_1">#REF!</definedName>
    <definedName name="_9632kb_2">#REF!</definedName>
    <definedName name="_9633kb_3">#REF!</definedName>
    <definedName name="_9634kb_4">#REF!</definedName>
    <definedName name="_9635kb_5">#REF!</definedName>
    <definedName name="_964__pab4_2">#REF!</definedName>
    <definedName name="_9646KC_GG_1">#REF!</definedName>
    <definedName name="_9647kcl_1">#REF!</definedName>
    <definedName name="_965__pab4_3">#REF!</definedName>
    <definedName name="_9658kd_3_1">#REF!</definedName>
    <definedName name="_9659kd_3_2">#REF!</definedName>
    <definedName name="_966__pab4_4">#REF!</definedName>
    <definedName name="_9660kd_3_3">#REF!</definedName>
    <definedName name="_9661kd_3_4">#REF!</definedName>
    <definedName name="_967__pab4_5">#REF!</definedName>
    <definedName name="_968__pab40_1">#REF!</definedName>
    <definedName name="_969__pab40_2">#REF!</definedName>
    <definedName name="_9697Kep.tukang_1">#REF!</definedName>
    <definedName name="_9698Keramik_20_x_20_A_1">#REF!</definedName>
    <definedName name="_9699Keramik_20_x_20_A_2">#REF!</definedName>
    <definedName name="_96Aber150_2_1">#REF!</definedName>
    <definedName name="_96abfv50_1_1">#REF!</definedName>
    <definedName name="_96abgv20_2_1">#REF!</definedName>
    <definedName name="_97__abs100_2">#REF!</definedName>
    <definedName name="_970__pab40_3">#REF!</definedName>
    <definedName name="_9700Keramik_20_x_20_A_3">#REF!</definedName>
    <definedName name="_9701Keramik_20_x_20_A_4">#REF!</definedName>
    <definedName name="_9702Keramik_20_x_20_D_1">#REF!</definedName>
    <definedName name="_9703Keramik_20_x_20_D_2">#REF!</definedName>
    <definedName name="_9704Keramik_20_x_20_D_3">#REF!</definedName>
    <definedName name="_9705Keramik_20_x_20_D_4">#REF!</definedName>
    <definedName name="_9706Keramik_40_x_40_D_1">#REF!</definedName>
    <definedName name="_9707Keramik_40_x_40_D_2">#REF!</definedName>
    <definedName name="_9708Keramik_40_x_40_D_3">#REF!</definedName>
    <definedName name="_9709Keramik_40_x_40_D_4">#REF!</definedName>
    <definedName name="_971__pab40_4">#REF!</definedName>
    <definedName name="_9710kerja_1">#REF!</definedName>
    <definedName name="_9711kerja_2">#REF!</definedName>
    <definedName name="_9712kerja_3">#REF!</definedName>
    <definedName name="_9713kerja_4">#REF!</definedName>
    <definedName name="_972__pab40_5">#REF!</definedName>
    <definedName name="_973__pab50_1">#REF!</definedName>
    <definedName name="_9730KEYPAD_1">#REF!</definedName>
    <definedName name="_9731kfs_3_1">#REF!</definedName>
    <definedName name="_9732kfs_3_2">#REF!</definedName>
    <definedName name="_9733kfs_3_3">#REF!</definedName>
    <definedName name="_9734kfs_3_4">#REF!</definedName>
    <definedName name="_9735KGE_1">#REF!</definedName>
    <definedName name="_9736kgs_1">#REF!</definedName>
    <definedName name="_9737kgs_2">#REF!</definedName>
    <definedName name="_9738kgs_3">#REF!</definedName>
    <definedName name="_9739kgs_4">#REF!</definedName>
    <definedName name="_974__pab50_2">#REF!</definedName>
    <definedName name="_9740kgs_5">#REF!</definedName>
    <definedName name="_9741kgs_1_1">#REF!</definedName>
    <definedName name="_9742kgs_1_2">#REF!</definedName>
    <definedName name="_9743kgs_1_3">#REF!</definedName>
    <definedName name="_9744kgs_1_4">#REF!</definedName>
    <definedName name="_9749kgs_2_1">#REF!</definedName>
    <definedName name="_975__pab50_3">#REF!</definedName>
    <definedName name="_9750kgs_2_2">#REF!</definedName>
    <definedName name="_9751kgs_2_3">#REF!</definedName>
    <definedName name="_9752kgs_2_4">#REF!</definedName>
    <definedName name="_9757khd_1">#REF!</definedName>
    <definedName name="_9758khd_2">#REF!</definedName>
    <definedName name="_9759khd_3">#REF!</definedName>
    <definedName name="_976__pab50_4">#REF!</definedName>
    <definedName name="_9760khd_4">#REF!</definedName>
    <definedName name="_9761khd_5">#REF!</definedName>
    <definedName name="_9762ki_1">#REF!</definedName>
    <definedName name="_9763ki_2">#REF!</definedName>
    <definedName name="_9764ki_3">#REF!</definedName>
    <definedName name="_9765ki_4">#REF!</definedName>
    <definedName name="_9766ki_5">#REF!</definedName>
    <definedName name="_9767kitc100x2x0.6_3_1">#REF!</definedName>
    <definedName name="_9768kitc100x2x0.6_3_2">#REF!</definedName>
    <definedName name="_9769kitc100x2x0.6_3_3">#REF!</definedName>
    <definedName name="_977__pab50_5">#REF!</definedName>
    <definedName name="_9770kitc100x2x0.6_3_4">#REF!</definedName>
    <definedName name="_9771kitc2x100x2x0.6_3_1">#REF!</definedName>
    <definedName name="_9772kitc2x100x2x0.6_3_2">#REF!</definedName>
    <definedName name="_9773kitc2x100x2x0.6_3_3">#REF!</definedName>
    <definedName name="_9774kitc2x100x2x0.6_3_4">#REF!</definedName>
    <definedName name="_9775kji_3_1">#REF!</definedName>
    <definedName name="_9776kji_3_2">#REF!</definedName>
    <definedName name="_9777kji_3_3">#REF!</definedName>
    <definedName name="_9778kji_3_4">#REF!</definedName>
    <definedName name="_978__pab6_1">#REF!</definedName>
    <definedName name="_9788kk_1">#REF!</definedName>
    <definedName name="_9789kk_2">#REF!</definedName>
    <definedName name="_979__pab6_2">#REF!</definedName>
    <definedName name="_9790kk_3">#REF!</definedName>
    <definedName name="_9791kk_4">#REF!</definedName>
    <definedName name="_9792kk_5">#REF!</definedName>
    <definedName name="_97abfv50_2_1">#REF!</definedName>
    <definedName name="_97abgv32_1_1">#REF!</definedName>
    <definedName name="_98__abs100_3">#REF!</definedName>
    <definedName name="_980__pab6_3">#REF!</definedName>
    <definedName name="_981__pab6_4">#REF!</definedName>
    <definedName name="_982__pab6_5">#REF!</definedName>
    <definedName name="_9828kk10a_1">#REF!</definedName>
    <definedName name="_9829kk10a_2">#REF!</definedName>
    <definedName name="_983__pab65_1">#REF!</definedName>
    <definedName name="_9830kk10a_3">#REF!</definedName>
    <definedName name="_9831kk10a_4">#REF!</definedName>
    <definedName name="_9832kk10a_5">#REF!</definedName>
    <definedName name="_9833kk10a_1_1">#REF!</definedName>
    <definedName name="_9834kk10a_1_2">#REF!</definedName>
    <definedName name="_9835kk10a_1_3">#REF!</definedName>
    <definedName name="_9836kk10a_1_4">#REF!</definedName>
    <definedName name="_984__pab65_2">#REF!</definedName>
    <definedName name="_9841kk10a_2_1">#REF!</definedName>
    <definedName name="_9842kk10a_2_2">#REF!</definedName>
    <definedName name="_9843kk10a_2_3">#REF!</definedName>
    <definedName name="_9844kk10a_2_4">#REF!</definedName>
    <definedName name="_9849kk16a_1">#REF!</definedName>
    <definedName name="_985__pab65_3">#REF!</definedName>
    <definedName name="_9850kk16a_2">#REF!</definedName>
    <definedName name="_9851kk16a_3">#REF!</definedName>
    <definedName name="_9852kk16a_4">#REF!</definedName>
    <definedName name="_9853kk16a_5">#REF!</definedName>
    <definedName name="_9854kk16a_1_1">#REF!</definedName>
    <definedName name="_9855kk16a_1_2">#REF!</definedName>
    <definedName name="_9856kk16a_1_3">#REF!</definedName>
    <definedName name="_9857kk16a_1_4">#REF!</definedName>
    <definedName name="_986__pab65_4">#REF!</definedName>
    <definedName name="_9862kk16a_2_1">#REF!</definedName>
    <definedName name="_9863kk16a_2_2">#REF!</definedName>
    <definedName name="_9864kk16a_2_3">#REF!</definedName>
    <definedName name="_9865kk16a_2_4">#REF!</definedName>
    <definedName name="_987__pab65_5">#REF!</definedName>
    <definedName name="_9870KKK_1">#REF!</definedName>
    <definedName name="_9871kkm_3_1">#REF!</definedName>
    <definedName name="_9872kkm_3_2">#REF!</definedName>
    <definedName name="_9873kkm_3_3">#REF!</definedName>
    <definedName name="_9874kkm_3_4">#REF!</definedName>
    <definedName name="_9875kknymhy_3_1">#REF!</definedName>
    <definedName name="_9876kknymhy_3_2">#REF!</definedName>
    <definedName name="_9877kknymhy_3_3">#REF!</definedName>
    <definedName name="_9878kknymhy_3_4">#REF!</definedName>
    <definedName name="_9879kkts_3_1">#REF!</definedName>
    <definedName name="_988__pab80_1">#REF!</definedName>
    <definedName name="_9880kkts_3_2">#REF!</definedName>
    <definedName name="_9881kkts_3_3">#REF!</definedName>
    <definedName name="_9882kkts_3_4">#REF!</definedName>
    <definedName name="_989__pab80_2">#REF!</definedName>
    <definedName name="_98aber25_2_1">#REF!</definedName>
    <definedName name="_98abfv80_1_1">#REF!</definedName>
    <definedName name="_98abgv32_2_1">#REF!</definedName>
    <definedName name="_99__abs100_4">#REF!</definedName>
    <definedName name="_990__pab80_3">#REF!</definedName>
    <definedName name="_9903klp_1">#REF!</definedName>
    <definedName name="_9904klp_2">#REF!</definedName>
    <definedName name="_9905klp_3">#REF!</definedName>
    <definedName name="_9906klp_4">#REF!</definedName>
    <definedName name="_9907klp_5">#REF!</definedName>
    <definedName name="_9908klp_1_1">#REF!</definedName>
    <definedName name="_9909klp_1_2">#REF!</definedName>
    <definedName name="_991__pab80_4">#REF!</definedName>
    <definedName name="_9910klp_1_3">#REF!</definedName>
    <definedName name="_9911klp_1_4">#REF!</definedName>
    <definedName name="_9916klp_2_1">#REF!</definedName>
    <definedName name="_9917klp_2_2">#REF!</definedName>
    <definedName name="_9918klp_2_3">#REF!</definedName>
    <definedName name="_9919klp_2_4">#REF!</definedName>
    <definedName name="_992__pab80_5">#REF!</definedName>
    <definedName name="_9924km_3_1">#REF!</definedName>
    <definedName name="_9925km_3_2">#REF!</definedName>
    <definedName name="_9926km_3_3">#REF!</definedName>
    <definedName name="_9927km_3_4">#REF!</definedName>
    <definedName name="_9928kmm_3_1">#REF!</definedName>
    <definedName name="_9929kmm_3_2">#REF!</definedName>
    <definedName name="_993__pah150_1">#REF!</definedName>
    <definedName name="_9930kmm_3_3">#REF!</definedName>
    <definedName name="_9931kmm_3_4">#REF!</definedName>
    <definedName name="_994__pah150_2">#REF!</definedName>
    <definedName name="_9942KODE_3_1">#REF!</definedName>
    <definedName name="_9943KODE_3_2">#REF!</definedName>
    <definedName name="_9944KODE_3_3">#REF!</definedName>
    <definedName name="_9945KODE_3_4">#REF!</definedName>
    <definedName name="_9946koef1_3_1">#REF!</definedName>
    <definedName name="_9947koef1_3_2">#REF!</definedName>
    <definedName name="_9948koef1_3_3">#REF!</definedName>
    <definedName name="_9949koef1_3_4">#REF!</definedName>
    <definedName name="_995__pah150_3">#REF!</definedName>
    <definedName name="_9950koeflingg_1">#REF!</definedName>
    <definedName name="_9951koeflingg_2">#REF!</definedName>
    <definedName name="_9952koeflingg_3">#REF!</definedName>
    <definedName name="_9953koeflingg_4">#REF!</definedName>
    <definedName name="_9954koeflingg_5">#REF!</definedName>
    <definedName name="_9955koeflingg_1_1">#REF!</definedName>
    <definedName name="_9956koeflingg_1_2">#REF!</definedName>
    <definedName name="_9957koeflingg_1_3">#REF!</definedName>
    <definedName name="_9958koeflingg_1_4">#REF!</definedName>
    <definedName name="_9959koeflingg_2_1">#REF!</definedName>
    <definedName name="_996__pah150_4">#REF!</definedName>
    <definedName name="_9960koeflingg_2_2">#REF!</definedName>
    <definedName name="_9961koeflingg_2_3">#REF!</definedName>
    <definedName name="_9962koeflingg_2_4">#REF!</definedName>
    <definedName name="_9963koeflingg_3_1">#REF!</definedName>
    <definedName name="_9964koeflingg_3_2">#REF!</definedName>
    <definedName name="_9965koeflingg_3_3">#REF!</definedName>
    <definedName name="_9966koeflingg_3_4">#REF!</definedName>
    <definedName name="_9967koeflingk_1">#REF!</definedName>
    <definedName name="_9968koeflingk_2">#REF!</definedName>
    <definedName name="_9969koeflingk_3">#REF!</definedName>
    <definedName name="_997__pak100_1">#REF!</definedName>
    <definedName name="_9970koeflingk_4">#REF!</definedName>
    <definedName name="_9971koeflingk_5">#REF!</definedName>
    <definedName name="_9972koeflingk_1_1">#REF!</definedName>
    <definedName name="_9973koeflingk_1_2">#REF!</definedName>
    <definedName name="_9974koeflingk_1_3">#REF!</definedName>
    <definedName name="_9975koeflingk_1_4">#REF!</definedName>
    <definedName name="_9976koeflingk_2_1">#REF!</definedName>
    <definedName name="_9977koeflingk_2_2">#REF!</definedName>
    <definedName name="_9978koeflingk_2_3">#REF!</definedName>
    <definedName name="_9979koeflingk_2_4">#REF!</definedName>
    <definedName name="_998__pak100_2">#REF!</definedName>
    <definedName name="_9980koeflingk_3_1">#REF!</definedName>
    <definedName name="_9981koeflingk_3_2">#REF!</definedName>
    <definedName name="_9982koeflingk_3_3">#REF!</definedName>
    <definedName name="_9983koeflingk_3_4">#REF!</definedName>
    <definedName name="_9984kof_3_1">#REF!</definedName>
    <definedName name="_9985kof_3_2">#REF!</definedName>
    <definedName name="_9986kof_3_3">#REF!</definedName>
    <definedName name="_9987kof_3_4">#REF!</definedName>
    <definedName name="_9988koi_1">#REF!</definedName>
    <definedName name="_9989koi_2">#REF!</definedName>
    <definedName name="_999__pak100_3">#REF!</definedName>
    <definedName name="_9990koi_3">#REF!</definedName>
    <definedName name="_9991koi_4">#REF!</definedName>
    <definedName name="_9992koi_5">#REF!</definedName>
    <definedName name="_9993KOP_1">#REF!</definedName>
    <definedName name="_9994kp1ph_1">#REF!</definedName>
    <definedName name="_9995kp1ph_2">#REF!</definedName>
    <definedName name="_9996kp1ph_3">#REF!</definedName>
    <definedName name="_9997kp1ph_4">#REF!</definedName>
    <definedName name="_9998kp1ph_5">#REF!</definedName>
    <definedName name="_99aber2_1_1">#REF!</definedName>
    <definedName name="_99abfv80_2_1">#REF!</definedName>
    <definedName name="_99abgv40_1_1">#REF!</definedName>
    <definedName name="_A___0___0">#REF!</definedName>
    <definedName name="_A___1">#REF!</definedName>
    <definedName name="_A___2">#REF!</definedName>
    <definedName name="_A___3">#REF!</definedName>
    <definedName name="_A0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">#REF!</definedName>
    <definedName name="_aaa1">#REF!</definedName>
    <definedName name="_AAD3" localSheetId="8">'Back Up Vol Plat Lt.'!HAJIME:OWARI</definedName>
    <definedName name="_AAD3" localSheetId="7">'Backup Balok'!HAJIME:OWARI</definedName>
    <definedName name="_AAD3" localSheetId="4">'Backup Fondasi'!HAJIME:OWARI</definedName>
    <definedName name="_AAD3" localSheetId="6">'Backup Kolom'!HAJIME:OWARI</definedName>
    <definedName name="_AAD3" localSheetId="9">'Backup Pintu'!HAJIME:OWARI</definedName>
    <definedName name="_AAD3" localSheetId="5">'Backup Sloof'!HAJIME:OWARI</definedName>
    <definedName name="_AAD3" localSheetId="14">BALOK!HAJIME:OWARI</definedName>
    <definedName name="_AAD3" localSheetId="3">'Daftar Harga'!HAJIME:OWARI</definedName>
    <definedName name="_AAD3" localSheetId="11">Dinding!HAJIME:OWARI</definedName>
    <definedName name="_AAD3" localSheetId="13">KOLOM!HAJIME:OWARI</definedName>
    <definedName name="_AAD3" localSheetId="12">HAJIME:OWARI</definedName>
    <definedName name="_AAD3" localSheetId="10">PONDASI!HAJIME:OWARI</definedName>
    <definedName name="_AAD3" localSheetId="0">'Rekap RAB'!HAJIME:OWARI</definedName>
    <definedName name="_AAD3" localSheetId="2">'Time Schedule'!HAJIME:[0]!OWARI</definedName>
    <definedName name="_AAD3">HAJIME:OWARI</definedName>
    <definedName name="_abs100" localSheetId="8">#REF!</definedName>
    <definedName name="_abs100" localSheetId="7">#REF!</definedName>
    <definedName name="_abs100" localSheetId="4">#REF!</definedName>
    <definedName name="_abs100" localSheetId="6">#REF!</definedName>
    <definedName name="_abs100" localSheetId="9">#REF!</definedName>
    <definedName name="_abs100" localSheetId="5">#REF!</definedName>
    <definedName name="_abs100" localSheetId="14">#REF!</definedName>
    <definedName name="_abs100" localSheetId="3">#REF!</definedName>
    <definedName name="_abs100" localSheetId="11">#REF!</definedName>
    <definedName name="_abs100" localSheetId="13">#REF!</definedName>
    <definedName name="_abs100" localSheetId="10">#REF!</definedName>
    <definedName name="_abs100" localSheetId="0">#REF!</definedName>
    <definedName name="_abs100" localSheetId="2">#REF!</definedName>
    <definedName name="_abs100">#REF!</definedName>
    <definedName name="_ADD1" localSheetId="8">STOP2:STOP2E</definedName>
    <definedName name="_ADD1" localSheetId="7">STOP2:STOP2E</definedName>
    <definedName name="_ADD1" localSheetId="4">STOP2:STOP2E</definedName>
    <definedName name="_ADD1" localSheetId="6">STOP2:STOP2E</definedName>
    <definedName name="_ADD1" localSheetId="9">STOP2:STOP2E</definedName>
    <definedName name="_ADD1" localSheetId="5">STOP2:STOP2E</definedName>
    <definedName name="_ADD1" localSheetId="14">STOP2:STOP2E</definedName>
    <definedName name="_ADD1" localSheetId="3">STOP2:STOP2E</definedName>
    <definedName name="_ADD1" localSheetId="11">STOP2:STOP2E</definedName>
    <definedName name="_ADD1" localSheetId="13">STOP2:STOP2E</definedName>
    <definedName name="_ADD1" localSheetId="12">STOP2:STOP2E</definedName>
    <definedName name="_ADD1" localSheetId="10">STOP2:STOP2E</definedName>
    <definedName name="_ADD1" localSheetId="0">#N/A</definedName>
    <definedName name="_ADD1" localSheetId="2">#N/A</definedName>
    <definedName name="_ADD1">STOP2:STOP2E</definedName>
    <definedName name="_ADD2" localSheetId="8">STOP:STOPE</definedName>
    <definedName name="_ADD2" localSheetId="7">STOP:STOPE</definedName>
    <definedName name="_ADD2" localSheetId="4">STOP:STOPE</definedName>
    <definedName name="_ADD2" localSheetId="6">STOP:STOPE</definedName>
    <definedName name="_ADD2" localSheetId="9">STOP:STOPE</definedName>
    <definedName name="_ADD2" localSheetId="5">STOP:STOPE</definedName>
    <definedName name="_ADD2" localSheetId="14">STOP:STOPE</definedName>
    <definedName name="_ADD2" localSheetId="3">STOP:STOPE</definedName>
    <definedName name="_ADD2" localSheetId="11">STOP:STOPE</definedName>
    <definedName name="_ADD2" localSheetId="13">STOP:STOPE</definedName>
    <definedName name="_ADD2" localSheetId="12">STOP:STOPE</definedName>
    <definedName name="_ADD2" localSheetId="10">STOP:STOPE</definedName>
    <definedName name="_ADD2" localSheetId="0">#N/A</definedName>
    <definedName name="_ADD2" localSheetId="2">#N/A</definedName>
    <definedName name="_ADD2">STOP:STOPE</definedName>
    <definedName name="_ADD3" localSheetId="8">STOP:STOPE</definedName>
    <definedName name="_ADD3" localSheetId="7">STOP:STOPE</definedName>
    <definedName name="_ADD3" localSheetId="4">STOP:STOPE</definedName>
    <definedName name="_ADD3" localSheetId="6">STOP:STOPE</definedName>
    <definedName name="_ADD3" localSheetId="9">STOP:STOPE</definedName>
    <definedName name="_ADD3" localSheetId="5">STOP:STOPE</definedName>
    <definedName name="_ADD3" localSheetId="14">STOP:STOPE</definedName>
    <definedName name="_ADD3" localSheetId="3">STOP:STOPE</definedName>
    <definedName name="_ADD3" localSheetId="11">STOP:STOPE</definedName>
    <definedName name="_ADD3" localSheetId="13">STOP:STOPE</definedName>
    <definedName name="_ADD3" localSheetId="12">STOP:STOPE</definedName>
    <definedName name="_ADD3" localSheetId="10">STOP:STOPE</definedName>
    <definedName name="_ADD3" localSheetId="0">#N/A</definedName>
    <definedName name="_ADD3" localSheetId="2">#N/A</definedName>
    <definedName name="_ADD3">STOP:STOPE</definedName>
    <definedName name="_ahu100" localSheetId="8">#REF!</definedName>
    <definedName name="_ahu100" localSheetId="7">#REF!</definedName>
    <definedName name="_ahu100" localSheetId="4">#REF!</definedName>
    <definedName name="_ahu100" localSheetId="6">#REF!</definedName>
    <definedName name="_ahu100" localSheetId="9">#REF!</definedName>
    <definedName name="_ahu100" localSheetId="5">#REF!</definedName>
    <definedName name="_ahu100" localSheetId="14">#REF!</definedName>
    <definedName name="_ahu100" localSheetId="3">#REF!</definedName>
    <definedName name="_ahu100" localSheetId="11">#REF!</definedName>
    <definedName name="_ahu100" localSheetId="13">#REF!</definedName>
    <definedName name="_ahu100" localSheetId="10">#REF!</definedName>
    <definedName name="_ahu100" localSheetId="0">#REF!</definedName>
    <definedName name="_ahu100" localSheetId="2">#REF!</definedName>
    <definedName name="_ahu100">#REF!</definedName>
    <definedName name="_ahu150" localSheetId="8">#REF!</definedName>
    <definedName name="_ahu150" localSheetId="14">#REF!</definedName>
    <definedName name="_ahu150" localSheetId="11">#REF!</definedName>
    <definedName name="_ahu150" localSheetId="13">#REF!</definedName>
    <definedName name="_ahu150" localSheetId="10">#REF!</definedName>
    <definedName name="_ahu150" localSheetId="0">#REF!</definedName>
    <definedName name="_ahu150" localSheetId="2">#REF!</definedName>
    <definedName name="_ahu150">#REF!</definedName>
    <definedName name="_ako100" localSheetId="8">#REF!</definedName>
    <definedName name="_ako100" localSheetId="14">#REF!</definedName>
    <definedName name="_ako100" localSheetId="11">#REF!</definedName>
    <definedName name="_ako100" localSheetId="13">#REF!</definedName>
    <definedName name="_ako100" localSheetId="10">#REF!</definedName>
    <definedName name="_ako100" localSheetId="0">#REF!</definedName>
    <definedName name="_ako100" localSheetId="2">#REF!</definedName>
    <definedName name="_ako100">#REF!</definedName>
    <definedName name="_ako150">#REF!</definedName>
    <definedName name="_ako50">#REF!</definedName>
    <definedName name="_ako80">#REF!</definedName>
    <definedName name="_aku100">#REF!</definedName>
    <definedName name="_aku150">#REF!</definedName>
    <definedName name="_Alt1">#REF!</definedName>
    <definedName name="_ana1">#REF!</definedName>
    <definedName name="_ana10">#REF!</definedName>
    <definedName name="_ana100">#REF!</definedName>
    <definedName name="_ana101">#REF!</definedName>
    <definedName name="_ana102">#REF!</definedName>
    <definedName name="_ana103">#REF!</definedName>
    <definedName name="_ana104">#REF!</definedName>
    <definedName name="_ana105">#REF!</definedName>
    <definedName name="_ana106">#REF!</definedName>
    <definedName name="_ana107">#REF!</definedName>
    <definedName name="_ana108">#REF!</definedName>
    <definedName name="_ana109">#REF!</definedName>
    <definedName name="_ana11">#REF!</definedName>
    <definedName name="_ana110">#REF!</definedName>
    <definedName name="_ana111">#REF!</definedName>
    <definedName name="_ana112">#REF!</definedName>
    <definedName name="_ana113">#REF!</definedName>
    <definedName name="_ana114">#REF!</definedName>
    <definedName name="_ana115">#REF!</definedName>
    <definedName name="_ana116">#REF!</definedName>
    <definedName name="_ana117">#REF!</definedName>
    <definedName name="_ana118">#REF!</definedName>
    <definedName name="_ana119">#REF!</definedName>
    <definedName name="_ana12">#REF!</definedName>
    <definedName name="_ana120">#REF!</definedName>
    <definedName name="_ana121">#REF!</definedName>
    <definedName name="_ana122">#REF!</definedName>
    <definedName name="_ana123">#REF!</definedName>
    <definedName name="_ana124">#REF!</definedName>
    <definedName name="_ana13">#REF!</definedName>
    <definedName name="_ana14">#REF!</definedName>
    <definedName name="_ana15">#REF!</definedName>
    <definedName name="_ana16">#REF!</definedName>
    <definedName name="_ana17">#REF!</definedName>
    <definedName name="_ana18">#REF!</definedName>
    <definedName name="_ana19">#REF!</definedName>
    <definedName name="_ana2">#REF!</definedName>
    <definedName name="_ana20">#REF!</definedName>
    <definedName name="_ana21">#REF!</definedName>
    <definedName name="_ana22">#REF!</definedName>
    <definedName name="_ana23">#REF!</definedName>
    <definedName name="_ana24">#REF!</definedName>
    <definedName name="_ana25">#REF!</definedName>
    <definedName name="_ana26">#REF!</definedName>
    <definedName name="_ana27">#REF!</definedName>
    <definedName name="_ana28">#REF!</definedName>
    <definedName name="_ana29">#REF!</definedName>
    <definedName name="_ana3">#REF!</definedName>
    <definedName name="_ana30">#REF!</definedName>
    <definedName name="_ana31">#REF!</definedName>
    <definedName name="_ana32">#REF!</definedName>
    <definedName name="_ana33">#REF!</definedName>
    <definedName name="_ana34">#REF!</definedName>
    <definedName name="_ana35">#REF!</definedName>
    <definedName name="_ana36">#REF!</definedName>
    <definedName name="_ana37">#REF!</definedName>
    <definedName name="_ana38">#REF!</definedName>
    <definedName name="_ana39">#REF!</definedName>
    <definedName name="_ana4">#REF!</definedName>
    <definedName name="_ana40">#REF!</definedName>
    <definedName name="_ana41">#REF!</definedName>
    <definedName name="_ana42">#REF!</definedName>
    <definedName name="_ana43">#REF!</definedName>
    <definedName name="_ana44">#REF!</definedName>
    <definedName name="_ana45">#REF!</definedName>
    <definedName name="_ana46">#REF!</definedName>
    <definedName name="_ana47">#REF!</definedName>
    <definedName name="_ana48">#REF!</definedName>
    <definedName name="_ana49">#REF!</definedName>
    <definedName name="_ana5">#REF!</definedName>
    <definedName name="_ana50">#REF!</definedName>
    <definedName name="_ana51">#REF!</definedName>
    <definedName name="_ana52">#REF!</definedName>
    <definedName name="_ana53">#REF!</definedName>
    <definedName name="_ana54">#REF!</definedName>
    <definedName name="_ana55">#REF!</definedName>
    <definedName name="_ana56">#REF!</definedName>
    <definedName name="_ana57">#REF!</definedName>
    <definedName name="_ana58">#REF!</definedName>
    <definedName name="_ana59">#REF!</definedName>
    <definedName name="_ana6">#REF!</definedName>
    <definedName name="_ana60">#REF!</definedName>
    <definedName name="_ana61">#REF!</definedName>
    <definedName name="_ana62">#REF!</definedName>
    <definedName name="_ana63">#REF!</definedName>
    <definedName name="_ana64">#REF!</definedName>
    <definedName name="_ana65">#REF!</definedName>
    <definedName name="_ana66">#REF!</definedName>
    <definedName name="_ana67">#REF!</definedName>
    <definedName name="_ana68">#REF!</definedName>
    <definedName name="_ana69">#REF!</definedName>
    <definedName name="_ana7">#REF!</definedName>
    <definedName name="_ana70">#REF!</definedName>
    <definedName name="_ana71">#REF!</definedName>
    <definedName name="_ana72">#REF!</definedName>
    <definedName name="_ana73">#REF!</definedName>
    <definedName name="_ana74">#REF!</definedName>
    <definedName name="_ana75">#REF!</definedName>
    <definedName name="_ana76">#REF!</definedName>
    <definedName name="_ana77">#REF!</definedName>
    <definedName name="_ana78">#REF!</definedName>
    <definedName name="_ana79">#REF!</definedName>
    <definedName name="_ana8">#REF!</definedName>
    <definedName name="_ana80">#REF!</definedName>
    <definedName name="_ana81">#REF!</definedName>
    <definedName name="_ana82">#REF!</definedName>
    <definedName name="_ana83">#REF!</definedName>
    <definedName name="_ana84">#REF!</definedName>
    <definedName name="_ana85">#REF!</definedName>
    <definedName name="_ana86">#REF!</definedName>
    <definedName name="_ana87">#REF!</definedName>
    <definedName name="_ana88">#REF!</definedName>
    <definedName name="_ana89">#REF!</definedName>
    <definedName name="_ana9">#REF!</definedName>
    <definedName name="_ana90">#REF!</definedName>
    <definedName name="_ana91">#REF!</definedName>
    <definedName name="_ana92">#REF!</definedName>
    <definedName name="_ana93">#REF!</definedName>
    <definedName name="_ana94">#REF!</definedName>
    <definedName name="_ana95">#REF!</definedName>
    <definedName name="_ana96">#REF!</definedName>
    <definedName name="_ana97">#REF!</definedName>
    <definedName name="_ana98">#REF!</definedName>
    <definedName name="_ana99">#REF!</definedName>
    <definedName name="_anl1">#REF!</definedName>
    <definedName name="_anl2">#REF!</definedName>
    <definedName name="_apa0100">#REF!</definedName>
    <definedName name="_apa0101">#REF!</definedName>
    <definedName name="_apa0102">#REF!</definedName>
    <definedName name="_apa0103">#REF!</definedName>
    <definedName name="_apa0104">#REF!</definedName>
    <definedName name="_apa0105">#REF!</definedName>
    <definedName name="_apa0106">#REF!</definedName>
    <definedName name="_apa0107">#REF!</definedName>
    <definedName name="_apa0110">#REF!</definedName>
    <definedName name="_apa0120">#REF!</definedName>
    <definedName name="_APA0201">#REF!</definedName>
    <definedName name="_apa0202">#REF!</definedName>
    <definedName name="_apa0203">#REF!</definedName>
    <definedName name="_apa0303">#REF!</definedName>
    <definedName name="_apa0304">#REF!</definedName>
    <definedName name="_apa0305">#REF!</definedName>
    <definedName name="_apa0306">#REF!</definedName>
    <definedName name="_apa0307">#REF!</definedName>
    <definedName name="_apa0308">#REF!</definedName>
    <definedName name="_apa0309">#REF!</definedName>
    <definedName name="_apa0310">#REF!</definedName>
    <definedName name="_apa0311">#REF!</definedName>
    <definedName name="_apa0312">#REF!</definedName>
    <definedName name="_apa0313">#REF!</definedName>
    <definedName name="_apa0314">#REF!</definedName>
    <definedName name="_apa0315">#REF!</definedName>
    <definedName name="_APA0316">#REF!</definedName>
    <definedName name="_apa0319">#REF!</definedName>
    <definedName name="_apa0322">#REF!</definedName>
    <definedName name="_APA0408">#REF!</definedName>
    <definedName name="_APA0505">#REF!</definedName>
    <definedName name="_APA0512">#REF!</definedName>
    <definedName name="_APP3">#N/A</definedName>
    <definedName name="_B" localSheetId="8">#REF!</definedName>
    <definedName name="_B" localSheetId="7">#REF!</definedName>
    <definedName name="_B" localSheetId="4">#REF!</definedName>
    <definedName name="_B" localSheetId="6">#REF!</definedName>
    <definedName name="_B" localSheetId="9">#REF!</definedName>
    <definedName name="_B" localSheetId="5">#REF!</definedName>
    <definedName name="_B" localSheetId="14">#REF!</definedName>
    <definedName name="_B" localSheetId="3">#REF!</definedName>
    <definedName name="_B" localSheetId="11">#REF!</definedName>
    <definedName name="_B" localSheetId="13">#REF!</definedName>
    <definedName name="_B" localSheetId="10">#REF!</definedName>
    <definedName name="_B" localSheetId="0">#REF!</definedName>
    <definedName name="_B" localSheetId="2">#REF!</definedName>
    <definedName name="_B">#REF!</definedName>
    <definedName name="_B___0" localSheetId="8">#REF!</definedName>
    <definedName name="_B___0" localSheetId="14">#REF!</definedName>
    <definedName name="_B___0" localSheetId="11">#REF!</definedName>
    <definedName name="_B___0" localSheetId="13">#REF!</definedName>
    <definedName name="_B___0" localSheetId="10">#REF!</definedName>
    <definedName name="_B___0" localSheetId="0">#REF!</definedName>
    <definedName name="_B___0" localSheetId="2">#REF!</definedName>
    <definedName name="_B___0">#REF!</definedName>
    <definedName name="_B___1" localSheetId="8">#REF!</definedName>
    <definedName name="_B___1" localSheetId="14">#REF!</definedName>
    <definedName name="_B___1" localSheetId="11">#REF!</definedName>
    <definedName name="_B___1" localSheetId="13">#REF!</definedName>
    <definedName name="_B___1" localSheetId="10">#REF!</definedName>
    <definedName name="_B___1" localSheetId="0">#REF!</definedName>
    <definedName name="_B___1" localSheetId="2">#REF!</definedName>
    <definedName name="_B___1">#REF!</definedName>
    <definedName name="_B___2">#REF!</definedName>
    <definedName name="_B___3">#REF!</definedName>
    <definedName name="_B___4">#REF!</definedName>
    <definedName name="_B___5">#REF!</definedName>
    <definedName name="_B_1">#REF!</definedName>
    <definedName name="_B_2">#REF!</definedName>
    <definedName name="_B_3">#REF!</definedName>
    <definedName name="_B_4">#REF!</definedName>
    <definedName name="_B_5">#REF!</definedName>
    <definedName name="_B_6">#REF!</definedName>
    <definedName name="_B_7">#REF!</definedName>
    <definedName name="_B_8">#REF!</definedName>
    <definedName name="_B_9">#REF!</definedName>
    <definedName name="_BAB2">#REF!</definedName>
    <definedName name="_BAB7">#REF!</definedName>
    <definedName name="_bbm1">#REF!</definedName>
    <definedName name="_bbm10">#REF!</definedName>
    <definedName name="_bbm3">#REF!</definedName>
    <definedName name="_bbm5">#REF!</definedName>
    <definedName name="_bbm8">#REF!</definedName>
    <definedName name="_bbs001">#REF!</definedName>
    <definedName name="_bbs004">#REF!</definedName>
    <definedName name="_bbs005">#REF!</definedName>
    <definedName name="_bbs010">#REF!</definedName>
    <definedName name="_bbs011">#REF!</definedName>
    <definedName name="_bbs012">#REF!</definedName>
    <definedName name="_bbs013">#REF!</definedName>
    <definedName name="_bbs014">#REF!</definedName>
    <definedName name="_bbs017">#REF!</definedName>
    <definedName name="_bbs117">#REF!</definedName>
    <definedName name="_bbs201">#REF!</definedName>
    <definedName name="_bbs301">#REF!</definedName>
    <definedName name="_bbs303">#REF!</definedName>
    <definedName name="_bca530">#REF!</definedName>
    <definedName name="_bca600">#REF!</definedName>
    <definedName name="_bcv100">#REF!</definedName>
    <definedName name="_bcv125">#REF!</definedName>
    <definedName name="_bcv150">#REF!</definedName>
    <definedName name="_bet250">#REF!</definedName>
    <definedName name="_bet275">#REF!</definedName>
    <definedName name="_bet300">#REF!</definedName>
    <definedName name="_bet350">#REF!</definedName>
    <definedName name="_bet400">#REF!</definedName>
    <definedName name="_bil411">#REF!</definedName>
    <definedName name="_bky001">#REF!</definedName>
    <definedName name="_bky514">#REF!</definedName>
    <definedName name="_BOX12">#REF!</definedName>
    <definedName name="_BOX2">#REF!</definedName>
    <definedName name="_BOX3">#REF!</definedName>
    <definedName name="_bpb200">#REF!</definedName>
    <definedName name="_bpb204">#REF!</definedName>
    <definedName name="_bpb302">#REF!</definedName>
    <definedName name="_bpc001">#REF!</definedName>
    <definedName name="_bpl32">#REF!</definedName>
    <definedName name="_bpl9">#REF!</definedName>
    <definedName name="_bsd1600">#REF!</definedName>
    <definedName name="_bsd2500">#REF!</definedName>
    <definedName name="_bsd4000">#REF!</definedName>
    <definedName name="_btn175">#REF!</definedName>
    <definedName name="_btn225">#REF!</definedName>
    <definedName name="_btn25">#REF!</definedName>
    <definedName name="_btn250">#REF!</definedName>
    <definedName name="_btn275">#REF!</definedName>
    <definedName name="_btn300">#REF!</definedName>
    <definedName name="_bud3500">#REF!</definedName>
    <definedName name="_bul6161">#REF!</definedName>
    <definedName name="_bul6162">#REF!</definedName>
    <definedName name="_bul6166">#REF!</definedName>
    <definedName name="_bul6167">#REF!</definedName>
    <definedName name="_bul6168">#REF!</definedName>
    <definedName name="_bul6169">#REF!</definedName>
    <definedName name="_bvd1">#REF!</definedName>
    <definedName name="_bvd2">#REF!</definedName>
    <definedName name="_bvd3">#REF!</definedName>
    <definedName name="_bvd34">#REF!</definedName>
    <definedName name="_bvd4">#REF!</definedName>
    <definedName name="_bvd5">#REF!</definedName>
    <definedName name="_bvd8">#REF!</definedName>
    <definedName name="_C">#REF!</definedName>
    <definedName name="_C_1">#REF!</definedName>
    <definedName name="_CABANG">#REF!</definedName>
    <definedName name="_CAL1">#REF!</definedName>
    <definedName name="_CAL10">#REF!</definedName>
    <definedName name="_CAL11">#REF!</definedName>
    <definedName name="_CAL12">#REF!</definedName>
    <definedName name="_CAL13">#REF!</definedName>
    <definedName name="_CAL14">#REF!</definedName>
    <definedName name="_CAL15">#REF!</definedName>
    <definedName name="_CAL16">#REF!</definedName>
    <definedName name="_CAL17">#REF!</definedName>
    <definedName name="_CAL18">#REF!</definedName>
    <definedName name="_CAL19">#REF!</definedName>
    <definedName name="_CAL2">#REF!</definedName>
    <definedName name="_CAL20">#REF!</definedName>
    <definedName name="_CAL21">#REF!</definedName>
    <definedName name="_CAL3">#REF!</definedName>
    <definedName name="_CAL4">#REF!</definedName>
    <definedName name="_CAL5">#REF!</definedName>
    <definedName name="_CAL6">#REF!</definedName>
    <definedName name="_CAL7">#REF!</definedName>
    <definedName name="_CAL8">#REF!</definedName>
    <definedName name="_CAL9">#REF!</definedName>
    <definedName name="_cas80">#REF!</definedName>
    <definedName name="_CCF2">#REF!</definedName>
    <definedName name="_CH1..H1___C__R">#REF!</definedName>
    <definedName name="_CH1..H1___C__R___0">#REF!</definedName>
    <definedName name="_CH1..H1___C__R___1">#REF!</definedName>
    <definedName name="_CH1..H1___C__R___2">#REF!</definedName>
    <definedName name="_CH1..H1___C__R___3">#REF!</definedName>
    <definedName name="_CH1..H1___C__R___4">#REF!</definedName>
    <definedName name="_CH1..H1___C__R___5">#REF!</definedName>
    <definedName name="_CH1..H1___C__R_1">#REF!</definedName>
    <definedName name="_CH1..H1___C__R_2">#REF!</definedName>
    <definedName name="_CH1..H1___C__R_3">#REF!</definedName>
    <definedName name="_CH1..H1___C__R_4">#REF!</definedName>
    <definedName name="_CH11..H11___C_">#REF!</definedName>
    <definedName name="_CH11..H11___C____0">#REF!</definedName>
    <definedName name="_CH11..H11___C____5">#REF!</definedName>
    <definedName name="_CH11..H11___C__1">#REF!</definedName>
    <definedName name="_CH11..H11___C__2">#REF!</definedName>
    <definedName name="_CH11..H11___C__3">#REF!</definedName>
    <definedName name="_CH11..H11___C__4">#REF!</definedName>
    <definedName name="_CH13..H13___C_">#REF!</definedName>
    <definedName name="_CH13..H13___C____0">#REF!</definedName>
    <definedName name="_CH13..H13___C____1">#REF!</definedName>
    <definedName name="_CH13..H13___C____2">#REF!</definedName>
    <definedName name="_CH13..H13___C____3">#REF!</definedName>
    <definedName name="_CH13..H13___C____4">#REF!</definedName>
    <definedName name="_CH13..H13___C____5">#REF!</definedName>
    <definedName name="_CH13..H13___C__1">#REF!</definedName>
    <definedName name="_CH13..H13___C__2">#REF!</definedName>
    <definedName name="_CH13..H13___C__3">#REF!</definedName>
    <definedName name="_CH13..H13___C__4">#REF!</definedName>
    <definedName name="_CH15..H15___C_">#REF!</definedName>
    <definedName name="_CH15..H15___C____0">#REF!</definedName>
    <definedName name="_CH15..H15___C____1">#REF!</definedName>
    <definedName name="_CH15..H15___C____2">#REF!</definedName>
    <definedName name="_CH15..H15___C____3">#REF!</definedName>
    <definedName name="_CH15..H15___C____4">#REF!</definedName>
    <definedName name="_CH15..H15___C____5">#REF!</definedName>
    <definedName name="_CH15..H15___C__1">#REF!</definedName>
    <definedName name="_CH15..H15___C__2">#REF!</definedName>
    <definedName name="_CH15..H15___C__3">#REF!</definedName>
    <definedName name="_CH15..H15___C__4">#REF!</definedName>
    <definedName name="_CH17..H17___C_">#REF!</definedName>
    <definedName name="_CH17..H17___C____0">#REF!</definedName>
    <definedName name="_CH17..H17___C____1">#REF!</definedName>
    <definedName name="_CH17..H17___C____2">#REF!</definedName>
    <definedName name="_CH17..H17___C____3">#REF!</definedName>
    <definedName name="_CH17..H17___C____4">#REF!</definedName>
    <definedName name="_CH17..H17___C____5">#REF!</definedName>
    <definedName name="_CH17..H17___C__1">#REF!</definedName>
    <definedName name="_CH17..H17___C__2">#REF!</definedName>
    <definedName name="_CH17..H17___C__3">#REF!</definedName>
    <definedName name="_CH17..H17___C__4">#REF!</definedName>
    <definedName name="_CH19..H19___C_">#REF!</definedName>
    <definedName name="_CH19..H19___C____0">#REF!</definedName>
    <definedName name="_CH19..H19___C____1">#REF!</definedName>
    <definedName name="_CH19..H19___C____2">#REF!</definedName>
    <definedName name="_CH19..H19___C____3">#REF!</definedName>
    <definedName name="_CH19..H19___C____4">#REF!</definedName>
    <definedName name="_CH19..H19___C____5">#REF!</definedName>
    <definedName name="_CH19..H19___C__1">#REF!</definedName>
    <definedName name="_CH19..H19___C__2">#REF!</definedName>
    <definedName name="_CH19..H19___C__3">#REF!</definedName>
    <definedName name="_CH19..H19___C__4">#REF!</definedName>
    <definedName name="_CH21..H21___C_">#REF!</definedName>
    <definedName name="_CH21..H21___C____0">#REF!</definedName>
    <definedName name="_CH21..H21___C____1">#REF!</definedName>
    <definedName name="_CH21..H21___C____2">#REF!</definedName>
    <definedName name="_CH21..H21___C____3">#REF!</definedName>
    <definedName name="_CH21..H21___C____4">#REF!</definedName>
    <definedName name="_CH21..H21___C____5">#REF!</definedName>
    <definedName name="_CH21..H21___C__1">#REF!</definedName>
    <definedName name="_CH21..H21___C__2">#REF!</definedName>
    <definedName name="_CH21..H21___C__3">#REF!</definedName>
    <definedName name="_CH21..H21___C__4">#REF!</definedName>
    <definedName name="_CH23..H23___C_">#REF!</definedName>
    <definedName name="_CH23..H23___C____0">#REF!</definedName>
    <definedName name="_CH23..H23___C____1">#REF!</definedName>
    <definedName name="_CH23..H23___C____2">#REF!</definedName>
    <definedName name="_CH23..H23___C____3">#REF!</definedName>
    <definedName name="_CH23..H23___C____4">#REF!</definedName>
    <definedName name="_CH23..H23___C____5">#REF!</definedName>
    <definedName name="_CH23..H23___C__1">#REF!</definedName>
    <definedName name="_CH23..H23___C__2">#REF!</definedName>
    <definedName name="_CH23..H23___C__3">#REF!</definedName>
    <definedName name="_CH23..H23___C__4">#REF!</definedName>
    <definedName name="_CH25..H25___C_">#REF!</definedName>
    <definedName name="_CH25..H25___C____0">#REF!</definedName>
    <definedName name="_CH25..H25___C____1">#REF!</definedName>
    <definedName name="_CH25..H25___C____2">#REF!</definedName>
    <definedName name="_CH25..H25___C____3">#REF!</definedName>
    <definedName name="_CH25..H25___C____4">#REF!</definedName>
    <definedName name="_CH25..H25___C____5">#REF!</definedName>
    <definedName name="_CH25..H25___C__1">#REF!</definedName>
    <definedName name="_CH25..H25___C__2">#REF!</definedName>
    <definedName name="_CH25..H25___C__3">#REF!</definedName>
    <definedName name="_CH25..H25___C__4">#REF!</definedName>
    <definedName name="_CH27..H27___C_">#REF!</definedName>
    <definedName name="_CH27..H27___C____0">#REF!</definedName>
    <definedName name="_CH27..H27___C____1">#REF!</definedName>
    <definedName name="_CH27..H27___C____2">#REF!</definedName>
    <definedName name="_CH27..H27___C____3">#REF!</definedName>
    <definedName name="_CH27..H27___C____4">#REF!</definedName>
    <definedName name="_CH27..H27___C____5">#REF!</definedName>
    <definedName name="_CH27..H27___C__1">#REF!</definedName>
    <definedName name="_CH27..H27___C__2">#REF!</definedName>
    <definedName name="_CH27..H27___C__3">#REF!</definedName>
    <definedName name="_CH27..H27___C__4">#REF!</definedName>
    <definedName name="_CH29..H29___C_">#REF!</definedName>
    <definedName name="_CH29..H29___C____0">#REF!</definedName>
    <definedName name="_CH29..H29___C____1">#REF!</definedName>
    <definedName name="_CH29..H29___C____2">#REF!</definedName>
    <definedName name="_CH29..H29___C____3">#REF!</definedName>
    <definedName name="_CH29..H29___C____4">#REF!</definedName>
    <definedName name="_CH29..H29___C____5">#REF!</definedName>
    <definedName name="_CH29..H29___C__1">#REF!</definedName>
    <definedName name="_CH29..H29___C__2">#REF!</definedName>
    <definedName name="_CH29..H29___C__3">#REF!</definedName>
    <definedName name="_CH29..H29___C__4">#REF!</definedName>
    <definedName name="_CH3..H3___C__R">#REF!</definedName>
    <definedName name="_CH3..H3___C__R___0">#REF!</definedName>
    <definedName name="_CH3..H3___C__R___1">#REF!</definedName>
    <definedName name="_CH3..H3___C__R___2">#REF!</definedName>
    <definedName name="_CH3..H3___C__R___3">#REF!</definedName>
    <definedName name="_CH3..H3___C__R___4">#REF!</definedName>
    <definedName name="_CH3..H3___C__R___5">#REF!</definedName>
    <definedName name="_CH3..H3___C__R_1">#REF!</definedName>
    <definedName name="_CH3..H3___C__R_2">#REF!</definedName>
    <definedName name="_CH3..H3___C__R_3">#REF!</definedName>
    <definedName name="_CH3..H3___C__R_4">#REF!</definedName>
    <definedName name="_CH31..H31___C_">#REF!</definedName>
    <definedName name="_CH31..H31___C____0">#REF!</definedName>
    <definedName name="_CH31..H31___C____1">#REF!</definedName>
    <definedName name="_CH31..H31___C____2">#REF!</definedName>
    <definedName name="_CH31..H31___C____3">#REF!</definedName>
    <definedName name="_CH31..H31___C____4">#REF!</definedName>
    <definedName name="_CH31..H31___C____5">#REF!</definedName>
    <definedName name="_CH31..H31___C__1">#REF!</definedName>
    <definedName name="_CH31..H31___C__2">#REF!</definedName>
    <definedName name="_CH31..H31___C__3">#REF!</definedName>
    <definedName name="_CH31..H31___C__4">#REF!</definedName>
    <definedName name="_CH33..H33___C_">#REF!</definedName>
    <definedName name="_CH33..H33___C____0">#REF!</definedName>
    <definedName name="_CH33..H33___C____1">#REF!</definedName>
    <definedName name="_CH33..H33___C____2">#REF!</definedName>
    <definedName name="_CH33..H33___C____3">#REF!</definedName>
    <definedName name="_CH33..H33___C____4">#REF!</definedName>
    <definedName name="_CH33..H33___C____5">#REF!</definedName>
    <definedName name="_CH33..H33___C__1">#REF!</definedName>
    <definedName name="_CH33..H33___C__2">#REF!</definedName>
    <definedName name="_CH33..H33___C__3">#REF!</definedName>
    <definedName name="_CH33..H33___C__4">#REF!</definedName>
    <definedName name="_CH35..H35___C_">#REF!</definedName>
    <definedName name="_CH35..H35___C____0">#REF!</definedName>
    <definedName name="_CH35..H35___C____1">#REF!</definedName>
    <definedName name="_CH35..H35___C____2">#REF!</definedName>
    <definedName name="_CH35..H35___C____3">#REF!</definedName>
    <definedName name="_CH35..H35___C____4">#REF!</definedName>
    <definedName name="_CH35..H35___C____5">#REF!</definedName>
    <definedName name="_CH35..H35___C__1">#REF!</definedName>
    <definedName name="_CH35..H35___C__2">#REF!</definedName>
    <definedName name="_CH35..H35___C__3">#REF!</definedName>
    <definedName name="_CH35..H35___C__4">#REF!</definedName>
    <definedName name="_CH37..H37___C_">#REF!</definedName>
    <definedName name="_CH37..H37___C____0">#REF!</definedName>
    <definedName name="_CH37..H37___C____1">#REF!</definedName>
    <definedName name="_CH37..H37___C____2">#REF!</definedName>
    <definedName name="_CH37..H37___C____3">#REF!</definedName>
    <definedName name="_CH37..H37___C____4">#REF!</definedName>
    <definedName name="_CH37..H37___C____5">#REF!</definedName>
    <definedName name="_CH37..H37___C__1">#REF!</definedName>
    <definedName name="_CH37..H37___C__2">#REF!</definedName>
    <definedName name="_CH37..H37___C__3">#REF!</definedName>
    <definedName name="_CH37..H37___C__4">#REF!</definedName>
    <definedName name="_CH39..H39___C_">#REF!</definedName>
    <definedName name="_CH39..H39___C____0">#REF!</definedName>
    <definedName name="_CH39..H39___C____1">#REF!</definedName>
    <definedName name="_CH39..H39___C____2">#REF!</definedName>
    <definedName name="_CH39..H39___C____3">#REF!</definedName>
    <definedName name="_CH39..H39___C____4">#REF!</definedName>
    <definedName name="_CH39..H39___C____5">#REF!</definedName>
    <definedName name="_CH39..H39___C__1">#REF!</definedName>
    <definedName name="_CH39..H39___C__2">#REF!</definedName>
    <definedName name="_CH39..H39___C__3">#REF!</definedName>
    <definedName name="_CH39..H39___C__4">#REF!</definedName>
    <definedName name="_CH41..H41___C_">#REF!</definedName>
    <definedName name="_CH41..H41___C____0">#REF!</definedName>
    <definedName name="_CH41..H41___C____1">#REF!</definedName>
    <definedName name="_CH41..H41___C____2">#REF!</definedName>
    <definedName name="_CH41..H41___C____3">#REF!</definedName>
    <definedName name="_CH41..H41___C____4">#REF!</definedName>
    <definedName name="_CH41..H41___C____5">#REF!</definedName>
    <definedName name="_CH41..H41___C__1">#REF!</definedName>
    <definedName name="_CH41..H41___C__2">#REF!</definedName>
    <definedName name="_CH41..H41___C__3">#REF!</definedName>
    <definedName name="_CH41..H41___C__4">#REF!</definedName>
    <definedName name="_CH43..H43___C_">#REF!</definedName>
    <definedName name="_CH43..H43___C____0">#REF!</definedName>
    <definedName name="_CH43..H43___C____1">#REF!</definedName>
    <definedName name="_CH43..H43___C____2">#REF!</definedName>
    <definedName name="_CH43..H43___C____3">#REF!</definedName>
    <definedName name="_CH43..H43___C____4">#REF!</definedName>
    <definedName name="_CH43..H43___C____5">#REF!</definedName>
    <definedName name="_CH43..H43___C__1">#REF!</definedName>
    <definedName name="_CH43..H43___C__2">#REF!</definedName>
    <definedName name="_CH43..H43___C__3">#REF!</definedName>
    <definedName name="_CH43..H43___C__4">#REF!</definedName>
    <definedName name="_CH45..H45___C_">#REF!</definedName>
    <definedName name="_CH45..H45___C____0">#REF!</definedName>
    <definedName name="_CH45..H45___C____1">#REF!</definedName>
    <definedName name="_CH45..H45___C____2">#REF!</definedName>
    <definedName name="_CH45..H45___C____3">#REF!</definedName>
    <definedName name="_CH45..H45___C____4">#REF!</definedName>
    <definedName name="_CH45..H45___C____5">#REF!</definedName>
    <definedName name="_CH45..H45___C__1">#REF!</definedName>
    <definedName name="_CH45..H45___C__2">#REF!</definedName>
    <definedName name="_CH45..H45___C__3">#REF!</definedName>
    <definedName name="_CH45..H45___C__4">#REF!</definedName>
    <definedName name="_CH5..H5___C__R">#REF!</definedName>
    <definedName name="_CH5..H5___C__R___0">#REF!</definedName>
    <definedName name="_CH5..H5___C__R___1">#REF!</definedName>
    <definedName name="_CH5..H5___C__R___2">#REF!</definedName>
    <definedName name="_CH5..H5___C__R___3">#REF!</definedName>
    <definedName name="_CH5..H5___C__R___4">#REF!</definedName>
    <definedName name="_CH5..H5___C__R___5">#REF!</definedName>
    <definedName name="_CH5..H5___C__R_1">#REF!</definedName>
    <definedName name="_CH5..H5___C__R_2">#REF!</definedName>
    <definedName name="_CH5..H5___C__R_3">#REF!</definedName>
    <definedName name="_CH5..H5___C__R_4">#REF!</definedName>
    <definedName name="_CH7..H7___C__R">#REF!</definedName>
    <definedName name="_CH7..H7___C__R___0">#REF!</definedName>
    <definedName name="_CH7..H7___C__R___1">#REF!</definedName>
    <definedName name="_CH7..H7___C__R___2">#REF!</definedName>
    <definedName name="_CH7..H7___C__R___3">#REF!</definedName>
    <definedName name="_CH7..H7___C__R___4">#REF!</definedName>
    <definedName name="_CH7..H7___C__R___5">#REF!</definedName>
    <definedName name="_CH7..H7___C__R_1">#REF!</definedName>
    <definedName name="_CH7..H7___C__R_2">#REF!</definedName>
    <definedName name="_CH7..H7___C__R_3">#REF!</definedName>
    <definedName name="_CH7..H7___C__R_4">#REF!</definedName>
    <definedName name="_CH9..H9___C__R">#REF!</definedName>
    <definedName name="_CH9..H9___C__R___0">#REF!</definedName>
    <definedName name="_CH9..H9___C__R___1">#REF!</definedName>
    <definedName name="_CH9..H9___C__R___2">#REF!</definedName>
    <definedName name="_CH9..H9___C__R___3">#REF!</definedName>
    <definedName name="_CH9..H9___C__R___4">#REF!</definedName>
    <definedName name="_CH9..H9___C__R___5">#REF!</definedName>
    <definedName name="_CH9..H9___C__R_1">#REF!</definedName>
    <definedName name="_CH9..H9___C__R_2">#REF!</definedName>
    <definedName name="_CH9..H9___C__R_3">#REF!</definedName>
    <definedName name="_CH9..H9___C__R_4">#REF!</definedName>
    <definedName name="_cip10">#REF!</definedName>
    <definedName name="_cip2">#REF!</definedName>
    <definedName name="_cip3">#REF!</definedName>
    <definedName name="_cip4">#REF!</definedName>
    <definedName name="_cip6">#REF!</definedName>
    <definedName name="_cip8">#REF!</definedName>
    <definedName name="_clg01">#REF!</definedName>
    <definedName name="_clg02">#REF!</definedName>
    <definedName name="_clg03">#REF!</definedName>
    <definedName name="_clg04">#REF!</definedName>
    <definedName name="_clg05">#REF!</definedName>
    <definedName name="_clg06">#REF!</definedName>
    <definedName name="_clg07">#REF!</definedName>
    <definedName name="_clg08">#REF!</definedName>
    <definedName name="_clg09">#REF!</definedName>
    <definedName name="_clg10">#REF!</definedName>
    <definedName name="_clg11">#REF!</definedName>
    <definedName name="_clg12">#REF!</definedName>
    <definedName name="_clg13">#REF!</definedName>
    <definedName name="_clg14">#REF!</definedName>
    <definedName name="_clg15">#REF!</definedName>
    <definedName name="_clg16">#REF!</definedName>
    <definedName name="_clg17">#REF!</definedName>
    <definedName name="_clg18">#REF!</definedName>
    <definedName name="_clg19">#REF!</definedName>
    <definedName name="_clg20">#REF!</definedName>
    <definedName name="_clg21">#REF!</definedName>
    <definedName name="_clg22">#REF!</definedName>
    <definedName name="_clg23">#REF!</definedName>
    <definedName name="_clg24">#REF!</definedName>
    <definedName name="_clg25">#REF!</definedName>
    <definedName name="_clg26">#REF!</definedName>
    <definedName name="_clg27">#REF!</definedName>
    <definedName name="_clg28">#REF!</definedName>
    <definedName name="_clg29">#REF!</definedName>
    <definedName name="_clg30">#REF!</definedName>
    <definedName name="_clg31">#REF!</definedName>
    <definedName name="_clg32">#REF!</definedName>
    <definedName name="_clg33">#REF!</definedName>
    <definedName name="_clg34">#REF!</definedName>
    <definedName name="_clg35">#REF!</definedName>
    <definedName name="_clg36">#REF!</definedName>
    <definedName name="_clg37">#REF!</definedName>
    <definedName name="_CLP1">#REF!</definedName>
    <definedName name="_CLP2">#REF!</definedName>
    <definedName name="_CLP3">#REF!</definedName>
    <definedName name="_CLP4">#REF!</definedName>
    <definedName name="_CLP5">#REF!</definedName>
    <definedName name="_CLP6">#REF!</definedName>
    <definedName name="_CLP7">#REF!</definedName>
    <definedName name="_cod4">#REF!</definedName>
    <definedName name="_CR">#REF!</definedName>
    <definedName name="_CS">#REF!</definedName>
    <definedName name="_ctb4">#REF!</definedName>
    <definedName name="_cvd100">#REF!</definedName>
    <definedName name="_cvd15">#REF!</definedName>
    <definedName name="_cvd150">#REF!</definedName>
    <definedName name="_cvd50">#REF!</definedName>
    <definedName name="_cvd65">#REF!</definedName>
    <definedName name="_D">#REF!</definedName>
    <definedName name="_D_1">#REF!</definedName>
    <definedName name="_D_14">#REF!</definedName>
    <definedName name="_D_14_15">#REF!</definedName>
    <definedName name="_D_14_15_1">#REF!</definedName>
    <definedName name="_D_14_15_16">#REF!</definedName>
    <definedName name="_D_14_15_7">#REF!</definedName>
    <definedName name="_D_14_16">#REF!</definedName>
    <definedName name="_D_15">#REF!</definedName>
    <definedName name="_D_15_1">#REF!</definedName>
    <definedName name="_D_15_16">#REF!</definedName>
    <definedName name="_D_15_7">#REF!</definedName>
    <definedName name="_D_16">#REF!</definedName>
    <definedName name="_D_22">#REF!</definedName>
    <definedName name="_D_5">#REF!</definedName>
    <definedName name="_D_5_15">#REF!</definedName>
    <definedName name="_D_5_15_1">#REF!</definedName>
    <definedName name="_D_5_15_16">#REF!</definedName>
    <definedName name="_D_5_15_7">#REF!</definedName>
    <definedName name="_D_5_16">#REF!</definedName>
    <definedName name="_D_6">#REF!</definedName>
    <definedName name="_D_6_15">#REF!</definedName>
    <definedName name="_D_6_15_1">#REF!</definedName>
    <definedName name="_D_6_15_16">#REF!</definedName>
    <definedName name="_D_6_15_7">#REF!</definedName>
    <definedName name="_D_6_16">#REF!</definedName>
    <definedName name="_D_7">#REF!</definedName>
    <definedName name="_D_7_15">#REF!</definedName>
    <definedName name="_D_7_15_1">#REF!</definedName>
    <definedName name="_D_7_15_16">#REF!</definedName>
    <definedName name="_D_7_15_7">#REF!</definedName>
    <definedName name="_D_7_16">#REF!</definedName>
    <definedName name="_daf1">#REF!</definedName>
    <definedName name="_DAF10">#REF!</definedName>
    <definedName name="_daf2">#REF!</definedName>
    <definedName name="_daf31">#REF!</definedName>
    <definedName name="_daf32">#REF!</definedName>
    <definedName name="_daf33">#REF!</definedName>
    <definedName name="_ddn400">#REF!</definedName>
    <definedName name="_ddn600">#REF!</definedName>
    <definedName name="_dia10">#REF!</definedName>
    <definedName name="_Dia13">#REF!</definedName>
    <definedName name="_Dia16">#REF!</definedName>
    <definedName name="_Dia19">#REF!</definedName>
    <definedName name="_Dia22">#REF!</definedName>
    <definedName name="_Dia25">#REF!</definedName>
    <definedName name="_dia6">#REF!</definedName>
    <definedName name="_dil60">#REF!</definedName>
    <definedName name="_din1">#REF!</definedName>
    <definedName name="_din2">#REF!</definedName>
    <definedName name="_dip02">#REF!</definedName>
    <definedName name="_Dist_Values" hidden="1">#REF!</definedName>
    <definedName name="_DIV11">#REF!</definedName>
    <definedName name="_dld60">#REF!</definedName>
    <definedName name="_dlh20">#REF!</definedName>
    <definedName name="_dlh50">#REF!</definedName>
    <definedName name="_dot2020">#REF!</definedName>
    <definedName name="_dti100">#REF!</definedName>
    <definedName name="_DW">#REF!</definedName>
    <definedName name="_E">#REF!</definedName>
    <definedName name="_E_1">#REF!</definedName>
    <definedName name="_E_2">#REF!</definedName>
    <definedName name="_E_3">#REF!</definedName>
    <definedName name="_E_4">#REF!</definedName>
    <definedName name="_E_5">#REF!</definedName>
    <definedName name="_eag1010">#REF!</definedName>
    <definedName name="_eag1414">#REF!</definedName>
    <definedName name="_eag88">#REF!</definedName>
    <definedName name="_EEE01">#REF!</definedName>
    <definedName name="_EEE03">#REF!</definedName>
    <definedName name="_EEE04">#REF!</definedName>
    <definedName name="_EEE12">#REF!</definedName>
    <definedName name="_EEE14">#REF!</definedName>
    <definedName name="_EEE18">#REF!</definedName>
    <definedName name="_EEE19">#REF!</definedName>
    <definedName name="_EEE20">#REF!</definedName>
    <definedName name="_EEE21">#REF!</definedName>
    <definedName name="_EEE22">#REF!</definedName>
    <definedName name="_EEE24">#REF!</definedName>
    <definedName name="_EEE25">#REF!</definedName>
    <definedName name="_EEE26">#REF!</definedName>
    <definedName name="_EEE28">#REF!</definedName>
    <definedName name="_EEE30">#REF!</definedName>
    <definedName name="_Eqp1">#REF!</definedName>
    <definedName name="_Eqp2">#REF!</definedName>
    <definedName name="_esc1">#REF!</definedName>
    <definedName name="_ess30">#REF!</definedName>
    <definedName name="_ess40">#REF!</definedName>
    <definedName name="_ess60">#REF!</definedName>
    <definedName name="_F">#REF!</definedName>
    <definedName name="_F___0">#REF!</definedName>
    <definedName name="_F___1">#REF!</definedName>
    <definedName name="_F___2">#REF!</definedName>
    <definedName name="_F___3">#REF!</definedName>
    <definedName name="_F_1">#REF!</definedName>
    <definedName name="_F_2">#REF!</definedName>
    <definedName name="_F_3">#REF!</definedName>
    <definedName name="_F_4">#REF!</definedName>
    <definedName name="_F_5">#REF!</definedName>
    <definedName name="_F_6">#REF!</definedName>
    <definedName name="_F_7">#REF!</definedName>
    <definedName name="_F_8">#REF!</definedName>
    <definedName name="_F_9">#REF!</definedName>
    <definedName name="_fdd3">#REF!</definedName>
    <definedName name="_fdu2">#REF!</definedName>
    <definedName name="_Fill" hidden="1">#REF!</definedName>
    <definedName name="_Fill_1">#REF!</definedName>
    <definedName name="_Fill_2">#REF!</definedName>
    <definedName name="_Fill_3">#REF!</definedName>
    <definedName name="_Fill_4">#REF!</definedName>
    <definedName name="_FIT100" localSheetId="8">#REF!</definedName>
    <definedName name="_FIT100" localSheetId="7">#REF!</definedName>
    <definedName name="_FIT100" localSheetId="4">#REF!</definedName>
    <definedName name="_FIT100" localSheetId="6">#REF!</definedName>
    <definedName name="_FIT100" localSheetId="9">#REF!</definedName>
    <definedName name="_FIT100" localSheetId="5">#REF!</definedName>
    <definedName name="_FIT100" localSheetId="11">#REF!</definedName>
    <definedName name="_FIT100" localSheetId="0">#REF!</definedName>
    <definedName name="_FIT100" localSheetId="2">#REF!</definedName>
    <definedName name="_FIT100">#REF!</definedName>
    <definedName name="_fit125" localSheetId="0">#REF!</definedName>
    <definedName name="_fit125" localSheetId="2">#REF!</definedName>
    <definedName name="_fit125">#REF!</definedName>
    <definedName name="_FIT150" localSheetId="0">#REF!</definedName>
    <definedName name="_FIT150" localSheetId="2">#REF!</definedName>
    <definedName name="_FIT150">#REF!</definedName>
    <definedName name="_FIT200">#REF!</definedName>
    <definedName name="_FIT300">#REF!</definedName>
    <definedName name="_FIT65">#REF!</definedName>
    <definedName name="_fit80">#REF!</definedName>
    <definedName name="_fjd100">#REF!</definedName>
    <definedName name="_fjd150">#REF!</definedName>
    <definedName name="_fjd50">#REF!</definedName>
    <definedName name="_fjd65">#REF!</definedName>
    <definedName name="_flr01">#REF!</definedName>
    <definedName name="_flr02">#REF!</definedName>
    <definedName name="_flr03">#REF!</definedName>
    <definedName name="_flr04">#REF!</definedName>
    <definedName name="_flr05">#REF!</definedName>
    <definedName name="_flr06">#REF!</definedName>
    <definedName name="_flr07">#REF!</definedName>
    <definedName name="_flr08">#REF!</definedName>
    <definedName name="_flr09">#REF!</definedName>
    <definedName name="_flr10">#REF!</definedName>
    <definedName name="_flr11">#REF!</definedName>
    <definedName name="_flr12">#REF!</definedName>
    <definedName name="_flr13">#REF!</definedName>
    <definedName name="_flr14">#REF!</definedName>
    <definedName name="_flr15">#REF!</definedName>
    <definedName name="_flr16">#REF!</definedName>
    <definedName name="_flr17">#REF!</definedName>
    <definedName name="_flr18">#REF!</definedName>
    <definedName name="_flr181">#REF!</definedName>
    <definedName name="_flr19">#REF!</definedName>
    <definedName name="_flr20">#REF!</definedName>
    <definedName name="_flr21">#REF!</definedName>
    <definedName name="_flr22">#REF!</definedName>
    <definedName name="_flr23">#REF!</definedName>
    <definedName name="_flr24">#REF!</definedName>
    <definedName name="_flr25">#REF!</definedName>
    <definedName name="_flr26">#REF!</definedName>
    <definedName name="_flr27">#REF!</definedName>
    <definedName name="_flr28">#REF!</definedName>
    <definedName name="_flr29">#REF!</definedName>
    <definedName name="_flr30">#REF!</definedName>
    <definedName name="_flr31">#REF!</definedName>
    <definedName name="_flr32">#REF!</definedName>
    <definedName name="_flr33">#REF!</definedName>
    <definedName name="_flr34">#REF!</definedName>
    <definedName name="_flr35">#REF!</definedName>
    <definedName name="_flr36">#REF!</definedName>
    <definedName name="_flr37">#REF!</definedName>
    <definedName name="_flr38">#REF!</definedName>
    <definedName name="_flr39">#REF!</definedName>
    <definedName name="_flr40">#REF!</definedName>
    <definedName name="_flr41">#REF!</definedName>
    <definedName name="_flr42">#REF!</definedName>
    <definedName name="_flr43">#REF!</definedName>
    <definedName name="_flr44">#REF!</definedName>
    <definedName name="_flr45">#REF!</definedName>
    <definedName name="_flr46">#REF!</definedName>
    <definedName name="_flr47">#REF!</definedName>
    <definedName name="_flr48">#REF!</definedName>
    <definedName name="_flr49">#REF!</definedName>
    <definedName name="_flr50">#REF!</definedName>
    <definedName name="_flr51">#REF!</definedName>
    <definedName name="_flr52">#REF!</definedName>
    <definedName name="_flr53">#REF!</definedName>
    <definedName name="_flr54">#REF!</definedName>
    <definedName name="_flr55">#REF!</definedName>
    <definedName name="_flr56">#REF!</definedName>
    <definedName name="_flr57">#REF!</definedName>
    <definedName name="_fmd150">#REF!</definedName>
    <definedName name="_frc234">#REF!</definedName>
    <definedName name="_frc2495">#REF!</definedName>
    <definedName name="_frc41010">#REF!</definedName>
    <definedName name="_frc495">#REF!</definedName>
    <definedName name="_ftv10">#REF!</definedName>
    <definedName name="_ftv2">#REF!</definedName>
    <definedName name="_ftv3">#REF!</definedName>
    <definedName name="_ftv4">#REF!</definedName>
    <definedName name="_ftv5">#REF!</definedName>
    <definedName name="_ftv6">#REF!</definedName>
    <definedName name="_ftv8">#REF!</definedName>
    <definedName name="_fxj2">#REF!</definedName>
    <definedName name="_fxj3">#REF!</definedName>
    <definedName name="_fxj4">#REF!</definedName>
    <definedName name="_fxj5">#REF!</definedName>
    <definedName name="_fxj6">#REF!</definedName>
    <definedName name="_fxj8">#REF!</definedName>
    <definedName name="_G">#REF!</definedName>
    <definedName name="_G_1">#REF!</definedName>
    <definedName name="_g1">#REF!</definedName>
    <definedName name="_gk2" hidden="1">#REF!</definedName>
    <definedName name="_GOTO_D19__WXEU">#REF!</definedName>
    <definedName name="_GOTO_D2__WCS12">#REF!</definedName>
    <definedName name="_GOTO_D80__WCS1">#REF!</definedName>
    <definedName name="_GOTO_M84__R_3_">#REF!</definedName>
    <definedName name="_GOTO_Q23__R_5_">#REF!</definedName>
    <definedName name="_grc1">#REF!</definedName>
    <definedName name="_Grc4">#REF!</definedName>
    <definedName name="_GS">#REF!</definedName>
    <definedName name="_gti50">#REF!</definedName>
    <definedName name="_gti60">#REF!</definedName>
    <definedName name="_gvd1">#REF!</definedName>
    <definedName name="_gvd10">#REF!</definedName>
    <definedName name="_gvd100">#REF!</definedName>
    <definedName name="_gvd15">#REF!</definedName>
    <definedName name="_gvd150">#REF!</definedName>
    <definedName name="_gvd2">#REF!</definedName>
    <definedName name="_gvd25">#REF!</definedName>
    <definedName name="_gvd3">#REF!</definedName>
    <definedName name="_gvd4">#REF!</definedName>
    <definedName name="_gvd5">#REF!</definedName>
    <definedName name="_gvd50">#REF!</definedName>
    <definedName name="_gvd6">#REF!</definedName>
    <definedName name="_gvd65">#REF!</definedName>
    <definedName name="_gvd8">#REF!</definedName>
    <definedName name="_Gyp10">#REF!</definedName>
    <definedName name="_Gyp5">#REF!</definedName>
    <definedName name="_Gyp6">#REF!</definedName>
    <definedName name="_Gyp8">#REF!</definedName>
    <definedName name="_H">#REF!</definedName>
    <definedName name="_H_1">#REF!</definedName>
    <definedName name="_HAL1">#REF!</definedName>
    <definedName name="_HAL2">#REF!</definedName>
    <definedName name="_HAL3">#REF!</definedName>
    <definedName name="_HAL4">#REF!</definedName>
    <definedName name="_HAL8">#REF!</definedName>
    <definedName name="_hdw1">#REF!</definedName>
    <definedName name="_hol2040">#REF!</definedName>
    <definedName name="_hol4040">#REF!</definedName>
    <definedName name="_HOME__FS">#REF!</definedName>
    <definedName name="_HOME__WGZY__R_">#REF!</definedName>
    <definedName name="_HRG100">#REF!</definedName>
    <definedName name="_I">#REF!</definedName>
    <definedName name="_I_1">#REF!</definedName>
    <definedName name="_IS">#REF!</definedName>
    <definedName name="_J">#REF!</definedName>
    <definedName name="_J___0">#REF!</definedName>
    <definedName name="_J___1">#REF!</definedName>
    <definedName name="_J___2">#REF!</definedName>
    <definedName name="_J___3">#REF!</definedName>
    <definedName name="_J___4">#REF!</definedName>
    <definedName name="_J___5">#REF!</definedName>
    <definedName name="_J_1">#REF!</definedName>
    <definedName name="_J_2">#REF!</definedName>
    <definedName name="_J_3">#REF!</definedName>
    <definedName name="_J_4">#REF!</definedName>
    <definedName name="_J_5">#REF!</definedName>
    <definedName name="_J_6">#REF!</definedName>
    <definedName name="_J_7">#REF!</definedName>
    <definedName name="_J_8">#REF!</definedName>
    <definedName name="_J_9">#REF!</definedName>
    <definedName name="_JE1">#REF!</definedName>
    <definedName name="_JE2">#REF!</definedName>
    <definedName name="_JE3">#REF!</definedName>
    <definedName name="_JE4">#REF!</definedName>
    <definedName name="_JE5">#REF!</definedName>
    <definedName name="_JE6">#REF!</definedName>
    <definedName name="_jum1">#REF!</definedName>
    <definedName name="_jum10">#REF!</definedName>
    <definedName name="_jum2">#REF!</definedName>
    <definedName name="_jum3">#REF!</definedName>
    <definedName name="_jum4">#REF!</definedName>
    <definedName name="_jum5">#REF!</definedName>
    <definedName name="_jum6">#REF!</definedName>
    <definedName name="_jum7">#REF!</definedName>
    <definedName name="_jum8">#REF!</definedName>
    <definedName name="_jum9">#REF!</definedName>
    <definedName name="_K">#REF!</definedName>
    <definedName name="_K___0">#REF!</definedName>
    <definedName name="_K___1">#REF!</definedName>
    <definedName name="_K___2">#REF!</definedName>
    <definedName name="_K___3">#REF!</definedName>
    <definedName name="_K___4">#REF!</definedName>
    <definedName name="_K___5">#REF!</definedName>
    <definedName name="_K_1">#REF!</definedName>
    <definedName name="_K_2">#REF!</definedName>
    <definedName name="_K_3">#REF!</definedName>
    <definedName name="_K_4">#REF!</definedName>
    <definedName name="_K_5">#REF!</definedName>
    <definedName name="_K_6">#REF!</definedName>
    <definedName name="_K_7">#REF!</definedName>
    <definedName name="_K_8">#REF!</definedName>
    <definedName name="_K_9">#REF!</definedName>
    <definedName name="_k1020001">#REF!</definedName>
    <definedName name="_kb1">#REF!</definedName>
    <definedName name="_kb2">#REF!</definedName>
    <definedName name="_kca500">#REF!</definedName>
    <definedName name="_kca501">#REF!</definedName>
    <definedName name="_kca502">#REF!</definedName>
    <definedName name="_kca503">#REF!</definedName>
    <definedName name="_kca504">#REF!</definedName>
    <definedName name="_kca505">#REF!</definedName>
    <definedName name="_kca506">#REF!</definedName>
    <definedName name="_kca507">#REF!</definedName>
    <definedName name="_kca508">#REF!</definedName>
    <definedName name="_kca510">#REF!</definedName>
    <definedName name="_kca511">#REF!</definedName>
    <definedName name="_kca520">#REF!</definedName>
    <definedName name="_kca530">#REF!</definedName>
    <definedName name="_kca550">#REF!</definedName>
    <definedName name="_kca551">#REF!</definedName>
    <definedName name="_kca600">#REF!</definedName>
    <definedName name="_kca601">#REF!</definedName>
    <definedName name="_kca901">#REF!</definedName>
    <definedName name="_kco7">#REF!</definedName>
    <definedName name="_kcp3">#REF!</definedName>
    <definedName name="_kcp5">#REF!</definedName>
    <definedName name="_kcp6">#REF!</definedName>
    <definedName name="_kcr3">#REF!</definedName>
    <definedName name="_kcr5">#REF!</definedName>
    <definedName name="_kcr6">#REF!</definedName>
    <definedName name="_kdi001">#REF!</definedName>
    <definedName name="_kdi051">#REF!</definedName>
    <definedName name="_kdi052">#REF!</definedName>
    <definedName name="_kdi053">#REF!</definedName>
    <definedName name="_kdi054">#REF!</definedName>
    <definedName name="_kdi055">#REF!</definedName>
    <definedName name="_kdi056">#REF!</definedName>
    <definedName name="_kdi058">#REF!</definedName>
    <definedName name="_kdi059">#REF!</definedName>
    <definedName name="_kdi060">#REF!</definedName>
    <definedName name="_kdi061">#REF!</definedName>
    <definedName name="_kdi062">#REF!</definedName>
    <definedName name="_kdi063">#REF!</definedName>
    <definedName name="_kdi080">#REF!</definedName>
    <definedName name="_kdo061">#REF!</definedName>
    <definedName name="_ke1">#REF!</definedName>
    <definedName name="_ke2">#REF!</definedName>
    <definedName name="_ke3">#REF!</definedName>
    <definedName name="_ke4">#REF!</definedName>
    <definedName name="_kel001">#REF!</definedName>
    <definedName name="_kel010">#REF!</definedName>
    <definedName name="_kel020">#REF!</definedName>
    <definedName name="_kel030">#REF!</definedName>
    <definedName name="_kel040">#REF!</definedName>
    <definedName name="_kel050">#REF!</definedName>
    <definedName name="_kel051">#REF!</definedName>
    <definedName name="_kel052">#REF!</definedName>
    <definedName name="_kel060">#REF!</definedName>
    <definedName name="_kel061">#REF!</definedName>
    <definedName name="_kel070">#REF!</definedName>
    <definedName name="_kel080">#REF!</definedName>
    <definedName name="_ker2025">#REF!</definedName>
    <definedName name="_Key1" hidden="1">#REF!</definedName>
    <definedName name="_Key2" hidden="1">#REF!</definedName>
    <definedName name="_kht20">#REF!</definedName>
    <definedName name="_kht40">#REF!</definedName>
    <definedName name="_kht50">#REF!</definedName>
    <definedName name="_kjl001">#REF!</definedName>
    <definedName name="_kjl010">#REF!</definedName>
    <definedName name="_kjl015">#REF!</definedName>
    <definedName name="_kjl016">#REF!</definedName>
    <definedName name="_kk0010">#REF!</definedName>
    <definedName name="_kk0011">#REF!</definedName>
    <definedName name="_kk0020">#REF!</definedName>
    <definedName name="_kk0110">#REF!</definedName>
    <definedName name="_kk0111">#REF!</definedName>
    <definedName name="_kk0120">#REF!</definedName>
    <definedName name="_kk0121">#REF!</definedName>
    <definedName name="_kk0210">#REF!</definedName>
    <definedName name="_kk0220">#REF!</definedName>
    <definedName name="_kl2">#REF!</definedName>
    <definedName name="_kl3">#REF!</definedName>
    <definedName name="_KL78906">#REF!</definedName>
    <definedName name="_kme001">#REF!</definedName>
    <definedName name="_kme002">#REF!</definedName>
    <definedName name="_kme003">#REF!</definedName>
    <definedName name="_kme004">#REF!</definedName>
    <definedName name="_kme005">#REF!</definedName>
    <definedName name="_kme006">#REF!</definedName>
    <definedName name="_kme007">#REF!</definedName>
    <definedName name="_kme008">#REF!</definedName>
    <definedName name="_kme009">#REF!</definedName>
    <definedName name="_kme010">#REF!</definedName>
    <definedName name="_kme011">#REF!</definedName>
    <definedName name="_kme012">#REF!</definedName>
    <definedName name="_kme013">#REF!</definedName>
    <definedName name="_ko2">#REF!</definedName>
    <definedName name="_kp1">#REF!</definedName>
    <definedName name="_kp1002">#REF!</definedName>
    <definedName name="_kp1003">#REF!</definedName>
    <definedName name="_kp1004">#REF!</definedName>
    <definedName name="_kp1005">#REF!</definedName>
    <definedName name="_kp1006">#REF!</definedName>
    <definedName name="_kp1007">#REF!</definedName>
    <definedName name="_kp1008">#REF!</definedName>
    <definedName name="_kp1009">#REF!</definedName>
    <definedName name="_kp1033">#REF!</definedName>
    <definedName name="_kp1040">#REF!</definedName>
    <definedName name="_kp1041">#REF!</definedName>
    <definedName name="_kp1042">#REF!</definedName>
    <definedName name="_kp1043">#REF!</definedName>
    <definedName name="_kp1044">#REF!</definedName>
    <definedName name="_kp1045">#REF!</definedName>
    <definedName name="_kp1046">#REF!</definedName>
    <definedName name="_kp1047">#REF!</definedName>
    <definedName name="_kp1048">#REF!</definedName>
    <definedName name="_kp1049">#REF!</definedName>
    <definedName name="_kp1050">#REF!</definedName>
    <definedName name="_kp1051">#REF!</definedName>
    <definedName name="_kp1052">#REF!</definedName>
    <definedName name="_kp1053">#REF!</definedName>
    <definedName name="_kp1054">#REF!</definedName>
    <definedName name="_kp1062">#REF!</definedName>
    <definedName name="_kp1699">#REF!</definedName>
    <definedName name="_kp1700">#REF!</definedName>
    <definedName name="_kp1701">#REF!</definedName>
    <definedName name="_kp1702">#REF!</definedName>
    <definedName name="_kp1703">#REF!</definedName>
    <definedName name="_kp1704">#REF!</definedName>
    <definedName name="_kp1705">#REF!</definedName>
    <definedName name="_kp1706">#REF!</definedName>
    <definedName name="_kp1707">#REF!</definedName>
    <definedName name="_kp1708">#REF!</definedName>
    <definedName name="_kp1709">#REF!</definedName>
    <definedName name="_kp1710">#REF!</definedName>
    <definedName name="_kp1711">#REF!</definedName>
    <definedName name="_kp1712">#REF!</definedName>
    <definedName name="_kp1713">#REF!</definedName>
    <definedName name="_kp1714">#REF!</definedName>
    <definedName name="_kp1715">#REF!</definedName>
    <definedName name="_kp1716">#REF!</definedName>
    <definedName name="_kp1717">#REF!</definedName>
    <definedName name="_kp1718">#REF!</definedName>
    <definedName name="_kp1719">#REF!</definedName>
    <definedName name="_kp1720">#REF!</definedName>
    <definedName name="_kp1721">#REF!</definedName>
    <definedName name="_kp1723">#REF!</definedName>
    <definedName name="_kp1724">#REF!</definedName>
    <definedName name="_kp1725">#REF!</definedName>
    <definedName name="_kp1726">#REF!</definedName>
    <definedName name="_kp1727">#REF!</definedName>
    <definedName name="_kp1728">#REF!</definedName>
    <definedName name="_kp1730">#REF!</definedName>
    <definedName name="_kp1731">#REF!</definedName>
    <definedName name="_kp1801">#REF!</definedName>
    <definedName name="_kp1802">#REF!</definedName>
    <definedName name="_kp1803">#REF!</definedName>
    <definedName name="_kp1804">#REF!</definedName>
    <definedName name="_KP2">#REF!</definedName>
    <definedName name="_kpj001">#REF!</definedName>
    <definedName name="_kpj002">#REF!</definedName>
    <definedName name="_kpj003">#REF!</definedName>
    <definedName name="_kpj004">#REF!</definedName>
    <definedName name="_kpj005">#REF!</definedName>
    <definedName name="_kpj006">#REF!</definedName>
    <definedName name="_kpj007">#REF!</definedName>
    <definedName name="_kpj008">#REF!</definedName>
    <definedName name="_kpj009">#REF!</definedName>
    <definedName name="_kpj018">#REF!</definedName>
    <definedName name="_kpj019">#REF!</definedName>
    <definedName name="_kpj021">#REF!</definedName>
    <definedName name="_kpj022">#REF!</definedName>
    <definedName name="_kpj023">#REF!</definedName>
    <definedName name="_kpj024">#REF!</definedName>
    <definedName name="_kpj025">#REF!</definedName>
    <definedName name="_kpj026">#REF!</definedName>
    <definedName name="_kpj027">#REF!</definedName>
    <definedName name="_kpj028">#REF!</definedName>
    <definedName name="_kpj029">#REF!</definedName>
    <definedName name="_KPJ041">#REF!</definedName>
    <definedName name="_KPJ042">#REF!</definedName>
    <definedName name="_KPJ043">#REF!</definedName>
    <definedName name="_KPJ044">#REF!</definedName>
    <definedName name="_KPJ045">#REF!</definedName>
    <definedName name="_KPJ046">#REF!</definedName>
    <definedName name="_KPJ047">#REF!</definedName>
    <definedName name="_KPJ050">#REF!</definedName>
    <definedName name="_KPJ051">#REF!</definedName>
    <definedName name="_kpj103">#REF!</definedName>
    <definedName name="_KPJ122">#REF!</definedName>
    <definedName name="_KPJ123">#REF!</definedName>
    <definedName name="_KPJ124">#REF!</definedName>
    <definedName name="_KPJ125">#REF!</definedName>
    <definedName name="_KPJ126">#REF!</definedName>
    <definedName name="_kpj301">#REF!</definedName>
    <definedName name="_kpl101">#REF!</definedName>
    <definedName name="_kpl102">#REF!</definedName>
    <definedName name="_kpl103">#REF!</definedName>
    <definedName name="_kpl104">#REF!</definedName>
    <definedName name="_kpl105">#REF!</definedName>
    <definedName name="_kpl106">#REF!</definedName>
    <definedName name="_kpl107">#REF!</definedName>
    <definedName name="_kpl108">#REF!</definedName>
    <definedName name="_kpl109">#REF!</definedName>
    <definedName name="_kpl110">#REF!</definedName>
    <definedName name="_kpl111">#REF!</definedName>
    <definedName name="_kpl112">#REF!</definedName>
    <definedName name="_kpl113">#REF!</definedName>
    <definedName name="_KPL114">#REF!</definedName>
    <definedName name="_KRF003">#REF!</definedName>
    <definedName name="_KRF004">#REF!</definedName>
    <definedName name="_krf005">#REF!</definedName>
    <definedName name="_krf006">#REF!</definedName>
    <definedName name="_krf007">#REF!</definedName>
    <definedName name="_krf010">#REF!</definedName>
    <definedName name="_krm20">#REF!</definedName>
    <definedName name="_krm25">#REF!</definedName>
    <definedName name="_krm30">#REF!</definedName>
    <definedName name="_krm40">#REF!</definedName>
    <definedName name="_ksa203">#REF!</definedName>
    <definedName name="_ksa204">#REF!</definedName>
    <definedName name="_ksa205">#REF!</definedName>
    <definedName name="_ksa500">#REF!</definedName>
    <definedName name="_KusenPintu">#REF!</definedName>
    <definedName name="_L">#REF!</definedName>
    <definedName name="_L_1">#REF!</definedName>
    <definedName name="_lad400">#REF!</definedName>
    <definedName name="_lad600">#REF!</definedName>
    <definedName name="_lad800">#REF!</definedName>
    <definedName name="_lb1">#REF!</definedName>
    <definedName name="_LCM2">#REF!</definedName>
    <definedName name="_LCM3">#REF!</definedName>
    <definedName name="_ld100">#REF!</definedName>
    <definedName name="_ld120">#REF!</definedName>
    <definedName name="_ld50">#REF!</definedName>
    <definedName name="_ld60">#REF!</definedName>
    <definedName name="_ld80">#REF!</definedName>
    <definedName name="_ldp60">#REF!</definedName>
    <definedName name="_lh50">#REF!</definedName>
    <definedName name="_LL01">#REF!</definedName>
    <definedName name="_LL02">#REF!</definedName>
    <definedName name="_LL03">#REF!</definedName>
    <definedName name="_LL04">#REF!</definedName>
    <definedName name="_LL05">#REF!</definedName>
    <definedName name="_LL06">#REF!</definedName>
    <definedName name="_LL07">#REF!</definedName>
    <definedName name="_LL08">#REF!</definedName>
    <definedName name="_LL09">#REF!</definedName>
    <definedName name="_lp100">#REF!</definedName>
    <definedName name="_lp300">#REF!</definedName>
    <definedName name="_lp36">#REF!</definedName>
    <definedName name="_lp500">#REF!</definedName>
    <definedName name="_lp60">#REF!</definedName>
    <definedName name="_lpl11">#REF!</definedName>
    <definedName name="_ls100">#REF!</definedName>
    <definedName name="_ls50">#REF!</definedName>
    <definedName name="_ls60">#REF!</definedName>
    <definedName name="_ls80">#REF!</definedName>
    <definedName name="_lt1">#REF!</definedName>
    <definedName name="_lt1020001">#REF!</definedName>
    <definedName name="_lt2">#REF!</definedName>
    <definedName name="_lt3">#REF!</definedName>
    <definedName name="_lt4">#REF!</definedName>
    <definedName name="_lt5">#REF!</definedName>
    <definedName name="_lt6">#REF!</definedName>
    <definedName name="_M">#REF!</definedName>
    <definedName name="_M___0">#REF!</definedName>
    <definedName name="_M___1">#REF!</definedName>
    <definedName name="_M___2">#REF!</definedName>
    <definedName name="_M___3">#REF!</definedName>
    <definedName name="_M_1">#REF!</definedName>
    <definedName name="_M_1_1">#REF!</definedName>
    <definedName name="_M_1_2">#REF!</definedName>
    <definedName name="_M_2">#REF!</definedName>
    <definedName name="_M_3">#REF!</definedName>
    <definedName name="_MAC12">#REF!</definedName>
    <definedName name="_MAC46">#REF!</definedName>
    <definedName name="_MB01">#REF!</definedName>
    <definedName name="_MB02">#REF!</definedName>
    <definedName name="_MB06">#REF!</definedName>
    <definedName name="_MB07">#REF!</definedName>
    <definedName name="_MB10">#REF!</definedName>
    <definedName name="_MB11">#REF!</definedName>
    <definedName name="_MB12">#REF!</definedName>
    <definedName name="_MB13">#REF!</definedName>
    <definedName name="_MB14">#REF!</definedName>
    <definedName name="_MB15">#REF!</definedName>
    <definedName name="_MB16">#REF!</definedName>
    <definedName name="_MB18">#REF!</definedName>
    <definedName name="_MB19">#REF!</definedName>
    <definedName name="_MB20">#REF!</definedName>
    <definedName name="_MB21">#REF!</definedName>
    <definedName name="_MB22">#REF!</definedName>
    <definedName name="_MB24">#REF!</definedName>
    <definedName name="_MB28">#REF!</definedName>
    <definedName name="_MB35">#REF!</definedName>
    <definedName name="_MB44">#REF!</definedName>
    <definedName name="_MCB10">#REF!</definedName>
    <definedName name="_MCB6">#REF!</definedName>
    <definedName name="_MDE01">#REF!</definedName>
    <definedName name="_MDE02">#REF!</definedName>
    <definedName name="_MDE03">#REF!</definedName>
    <definedName name="_MDE04">#REF!</definedName>
    <definedName name="_MDE05">#REF!</definedName>
    <definedName name="_MDE06">#REF!</definedName>
    <definedName name="_MDE07">#REF!</definedName>
    <definedName name="_MDE08">#REF!</definedName>
    <definedName name="_MDE09">#REF!</definedName>
    <definedName name="_MDE10">#REF!</definedName>
    <definedName name="_MDE11">#REF!</definedName>
    <definedName name="_MDE12">#REF!</definedName>
    <definedName name="_MDE13">#REF!</definedName>
    <definedName name="_MDE14">#REF!</definedName>
    <definedName name="_MDE15">#REF!</definedName>
    <definedName name="_MDE16">#REF!</definedName>
    <definedName name="_MDE17">#REF!</definedName>
    <definedName name="_MDE18">#REF!</definedName>
    <definedName name="_MDE19">#REF!</definedName>
    <definedName name="_MDE20">#REF!</definedName>
    <definedName name="_MDE21">#REF!</definedName>
    <definedName name="_MDE22">#REF!</definedName>
    <definedName name="_MDE23">#REF!</definedName>
    <definedName name="_MDE24">#REF!</definedName>
    <definedName name="_MDE25">#REF!</definedName>
    <definedName name="_MDE26">#REF!</definedName>
    <definedName name="_MDE27">#REF!</definedName>
    <definedName name="_MDE28">#REF!</definedName>
    <definedName name="_MDE29">#REF!</definedName>
    <definedName name="_MDE30">#REF!</definedName>
    <definedName name="_MDE31">#REF!</definedName>
    <definedName name="_MDE32">#REF!</definedName>
    <definedName name="_MDE33">#REF!</definedName>
    <definedName name="_MDE34">#REF!</definedName>
    <definedName name="_ME01">#REF!</definedName>
    <definedName name="_ME02">#REF!</definedName>
    <definedName name="_ME03">#REF!</definedName>
    <definedName name="_ME04">#REF!</definedName>
    <definedName name="_ME05">#REF!</definedName>
    <definedName name="_ME06">#REF!</definedName>
    <definedName name="_ME07">#REF!</definedName>
    <definedName name="_ME08">#REF!</definedName>
    <definedName name="_ME09">#REF!</definedName>
    <definedName name="_me1">#REF!</definedName>
    <definedName name="_ME10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NU">#REF!</definedName>
    <definedName name="_MENUBRANCH_印">#REF!</definedName>
    <definedName name="_MENUBRANCH_表">#REF!</definedName>
    <definedName name="_mhr1">#REF!</definedName>
    <definedName name="_mhr2">#REF!</definedName>
    <definedName name="_mhr3">#REF!</definedName>
    <definedName name="_mhr4">#REF!</definedName>
    <definedName name="_mix250">#REF!</definedName>
    <definedName name="_MM01">#REF!</definedName>
    <definedName name="_MM02">#REF!</definedName>
    <definedName name="_MM03">#REF!</definedName>
    <definedName name="_MM04">#REF!</definedName>
    <definedName name="_MM05">#REF!</definedName>
    <definedName name="_MM06">#REF!</definedName>
    <definedName name="_MM07">#REF!</definedName>
    <definedName name="_MM08">#REF!</definedName>
    <definedName name="_MM1">#REF!</definedName>
    <definedName name="_MM10">#REF!</definedName>
    <definedName name="_MM11">#REF!</definedName>
    <definedName name="_MM12">#REF!</definedName>
    <definedName name="_MM13">#REF!</definedName>
    <definedName name="_MM14">#REF!</definedName>
    <definedName name="_MM15">#REF!</definedName>
    <definedName name="_MM16">#REF!</definedName>
    <definedName name="_MM18">#REF!</definedName>
    <definedName name="_MM19">#REF!</definedName>
    <definedName name="_MM20">#REF!</definedName>
    <definedName name="_MM21">#REF!</definedName>
    <definedName name="_MM22">#REF!</definedName>
    <definedName name="_MM24">#REF!</definedName>
    <definedName name="_MM28">#REF!</definedName>
    <definedName name="_MM35">#REF!</definedName>
    <definedName name="_MM37">#REF!</definedName>
    <definedName name="_MM38">#REF!</definedName>
    <definedName name="_MM39">#REF!</definedName>
    <definedName name="_MM44">#REF!</definedName>
    <definedName name="_MM46">#REF!</definedName>
    <definedName name="_MR">#REF!</definedName>
    <definedName name="_MU1">#REF!</definedName>
    <definedName name="_MU2">#REF!</definedName>
    <definedName name="_mu200">#REF!</definedName>
    <definedName name="_mu250">#REF!</definedName>
    <definedName name="_MU3">#REF!</definedName>
    <definedName name="_mu300">#REF!</definedName>
    <definedName name="_mu301">#REF!</definedName>
    <definedName name="_mu380">#REF!</definedName>
    <definedName name="_MU4">#REF!</definedName>
    <definedName name="_mu400">#REF!</definedName>
    <definedName name="_mu440">#REF!</definedName>
    <definedName name="_mu450">#REF!</definedName>
    <definedName name="_MU5">#REF!</definedName>
    <definedName name="_mul12">#REF!</definedName>
    <definedName name="_mul6">#REF!</definedName>
    <definedName name="_mul9">#REF!</definedName>
    <definedName name="_mvd1">#REF!</definedName>
    <definedName name="_mvd2">#REF!</definedName>
    <definedName name="_mvd3">#REF!</definedName>
    <definedName name="_mvd4">#REF!</definedName>
    <definedName name="_N">#REF!</definedName>
    <definedName name="_N_1">#REF!</definedName>
    <definedName name="_NCL100">#REF!</definedName>
    <definedName name="_NCL200">#REF!</definedName>
    <definedName name="_NCL250">#REF!</definedName>
    <definedName name="_new5" localSheetId="8">'Back Up Vol Plat Lt.'!HAJIME:OWARI</definedName>
    <definedName name="_new5" localSheetId="7">'Backup Balok'!HAJIME:OWARI</definedName>
    <definedName name="_new5" localSheetId="4">'Backup Fondasi'!HAJIME:OWARI</definedName>
    <definedName name="_new5" localSheetId="6">'Backup Kolom'!HAJIME:OWARI</definedName>
    <definedName name="_new5" localSheetId="9">'Backup Pintu'!HAJIME:OWARI</definedName>
    <definedName name="_new5" localSheetId="5">'Backup Sloof'!HAJIME:OWARI</definedName>
    <definedName name="_new5" localSheetId="14">BALOK!HAJIME:OWARI</definedName>
    <definedName name="_new5" localSheetId="3">'Daftar Harga'!HAJIME:OWARI</definedName>
    <definedName name="_new5" localSheetId="11">Dinding!HAJIME:OWARI</definedName>
    <definedName name="_new5" localSheetId="13">KOLOM!HAJIME:OWARI</definedName>
    <definedName name="_new5" localSheetId="12">HAJIME:OWARI</definedName>
    <definedName name="_new5" localSheetId="10">PONDASI!HAJIME:OWARI</definedName>
    <definedName name="_new5" localSheetId="0">'Rekap RAB'!HAJIME:OWARI</definedName>
    <definedName name="_new5" localSheetId="2">'Time Schedule'!HAJIME:[0]!OWARI</definedName>
    <definedName name="_new5">HAJIME:OWARI</definedName>
    <definedName name="_ngl3" localSheetId="8">#REF!</definedName>
    <definedName name="_ngl3" localSheetId="7">#REF!</definedName>
    <definedName name="_ngl3" localSheetId="4">#REF!</definedName>
    <definedName name="_ngl3" localSheetId="6">#REF!</definedName>
    <definedName name="_ngl3" localSheetId="9">#REF!</definedName>
    <definedName name="_ngl3" localSheetId="5">#REF!</definedName>
    <definedName name="_ngl3" localSheetId="14">#REF!</definedName>
    <definedName name="_ngl3" localSheetId="3">#REF!</definedName>
    <definedName name="_ngl3" localSheetId="11">#REF!</definedName>
    <definedName name="_ngl3" localSheetId="13">#REF!</definedName>
    <definedName name="_ngl3" localSheetId="10">#REF!</definedName>
    <definedName name="_ngl3" localSheetId="0">#REF!</definedName>
    <definedName name="_ngl3" localSheetId="2">#REF!</definedName>
    <definedName name="_ngl3">#REF!</definedName>
    <definedName name="_ngl4" localSheetId="8">#REF!</definedName>
    <definedName name="_ngl4" localSheetId="14">#REF!</definedName>
    <definedName name="_ngl4" localSheetId="11">#REF!</definedName>
    <definedName name="_ngl4" localSheetId="13">#REF!</definedName>
    <definedName name="_ngl4" localSheetId="10">#REF!</definedName>
    <definedName name="_ngl4" localSheetId="0">#REF!</definedName>
    <definedName name="_ngl4" localSheetId="2">#REF!</definedName>
    <definedName name="_ngl4">#REF!</definedName>
    <definedName name="_nin190" localSheetId="8">#REF!</definedName>
    <definedName name="_nin190" localSheetId="14">#REF!</definedName>
    <definedName name="_nin190" localSheetId="11">#REF!</definedName>
    <definedName name="_nin190" localSheetId="13">#REF!</definedName>
    <definedName name="_nin190" localSheetId="10">#REF!</definedName>
    <definedName name="_nin190" localSheetId="0">#REF!</definedName>
    <definedName name="_nin190" localSheetId="2">#REF!</definedName>
    <definedName name="_nin190">#REF!</definedName>
    <definedName name="_nok001">#REF!</definedName>
    <definedName name="_nok002">#REF!</definedName>
    <definedName name="_npv1">#REF!</definedName>
    <definedName name="_npv2">#REF!</definedName>
    <definedName name="_nya10">#REF!</definedName>
    <definedName name="_nya120">#REF!</definedName>
    <definedName name="_nya150">#REF!</definedName>
    <definedName name="_nya16">#REF!</definedName>
    <definedName name="_nya185">#REF!</definedName>
    <definedName name="_nya240">#REF!</definedName>
    <definedName name="_nya25">#REF!</definedName>
    <definedName name="_nya300">#REF!</definedName>
    <definedName name="_nya35">#REF!</definedName>
    <definedName name="_nya4">#REF!</definedName>
    <definedName name="_nya400">#REF!</definedName>
    <definedName name="_nya50">#REF!</definedName>
    <definedName name="_nya6">#REF!</definedName>
    <definedName name="_nya70">#REF!</definedName>
    <definedName name="_nya95">#REF!</definedName>
    <definedName name="_nyf410">#REF!</definedName>
    <definedName name="_nyf416">#REF!</definedName>
    <definedName name="_nyf425">#REF!</definedName>
    <definedName name="_nyf435">#REF!</definedName>
    <definedName name="_nyf450">#REF!</definedName>
    <definedName name="_nyf46">#REF!</definedName>
    <definedName name="_nyf470">#REF!</definedName>
    <definedName name="_nyf495">#REF!</definedName>
    <definedName name="_nym210">#REF!</definedName>
    <definedName name="_nym216">#REF!</definedName>
    <definedName name="_nym225">#REF!</definedName>
    <definedName name="_nym235">#REF!</definedName>
    <definedName name="_nym24">#REF!</definedName>
    <definedName name="_nym26">#REF!</definedName>
    <definedName name="_nym310">#REF!</definedName>
    <definedName name="_nym316">#REF!</definedName>
    <definedName name="_nym325">#REF!</definedName>
    <definedName name="_nym34">#REF!</definedName>
    <definedName name="_nym36">#REF!</definedName>
    <definedName name="_nym410">#REF!</definedName>
    <definedName name="_nym416">#REF!</definedName>
    <definedName name="_nym425">#REF!</definedName>
    <definedName name="_nym44">#REF!</definedName>
    <definedName name="_nym46">#REF!</definedName>
    <definedName name="_nyy110">#REF!</definedName>
    <definedName name="_nyy1120">#REF!</definedName>
    <definedName name="_nyy1150">#REF!</definedName>
    <definedName name="_nyy116">#REF!</definedName>
    <definedName name="_nyy1185">#REF!</definedName>
    <definedName name="_nyy1240">#REF!</definedName>
    <definedName name="_nyy125">#REF!</definedName>
    <definedName name="_nyy1300">#REF!</definedName>
    <definedName name="_nyy135">#REF!</definedName>
    <definedName name="_nyy14">#REF!</definedName>
    <definedName name="_nyy1400">#REF!</definedName>
    <definedName name="_nyy150">#REF!</definedName>
    <definedName name="_nyy1500">#REF!</definedName>
    <definedName name="_nyy16">#REF!</definedName>
    <definedName name="_nyy1630">#REF!</definedName>
    <definedName name="_nyy170">#REF!</definedName>
    <definedName name="_nyy195">#REF!</definedName>
    <definedName name="_nyy210">#REF!</definedName>
    <definedName name="_nyy2120">#REF!</definedName>
    <definedName name="_nyy2150">#REF!</definedName>
    <definedName name="_nyy216">#REF!</definedName>
    <definedName name="_nyy2185">#REF!</definedName>
    <definedName name="_nyy225">#REF!</definedName>
    <definedName name="_nyy235">#REF!</definedName>
    <definedName name="_nyy24">#REF!</definedName>
    <definedName name="_nyy2416">#REF!</definedName>
    <definedName name="_nyy244">#REF!</definedName>
    <definedName name="_nyy246">#REF!</definedName>
    <definedName name="_nyy250">#REF!</definedName>
    <definedName name="_nyy26">#REF!</definedName>
    <definedName name="_nyy270">#REF!</definedName>
    <definedName name="_nyy295">#REF!</definedName>
    <definedName name="_nyy310">#REF!</definedName>
    <definedName name="_nyy3120">#REF!</definedName>
    <definedName name="_nyy3150">#REF!</definedName>
    <definedName name="_nyy316">#REF!</definedName>
    <definedName name="_nyy3185">#REF!</definedName>
    <definedName name="_nyy3240">#REF!</definedName>
    <definedName name="_nyy325">#REF!</definedName>
    <definedName name="_nyy335">#REF!</definedName>
    <definedName name="_nyy34">#REF!</definedName>
    <definedName name="_nyy350">#REF!</definedName>
    <definedName name="_nyy36">#REF!</definedName>
    <definedName name="_nyy370">#REF!</definedName>
    <definedName name="_nyy395">#REF!</definedName>
    <definedName name="_nyy410">#REF!</definedName>
    <definedName name="_nyy41010">#REF!</definedName>
    <definedName name="_nyy4120">#REF!</definedName>
    <definedName name="_nyy412050">#REF!</definedName>
    <definedName name="_nyy412070">#REF!</definedName>
    <definedName name="_nyy4150">#REF!</definedName>
    <definedName name="_nyy415070">#REF!</definedName>
    <definedName name="_nyy416">#REF!</definedName>
    <definedName name="_nyy41616">#REF!</definedName>
    <definedName name="_nyy4185">#REF!</definedName>
    <definedName name="_nyy4240">#REF!</definedName>
    <definedName name="_nyy425">#REF!</definedName>
    <definedName name="_nyy42525">#REF!</definedName>
    <definedName name="_nyy4300">#REF!</definedName>
    <definedName name="_nyy435">#REF!</definedName>
    <definedName name="_nyy43535">#REF!</definedName>
    <definedName name="_nyy44">#REF!</definedName>
    <definedName name="_nyy444">#REF!</definedName>
    <definedName name="_nyy450">#REF!</definedName>
    <definedName name="_nyy45050">#REF!</definedName>
    <definedName name="_nyy46">#REF!</definedName>
    <definedName name="_nyy466">#REF!</definedName>
    <definedName name="_nyy470">#REF!</definedName>
    <definedName name="_nyy47050">#REF!</definedName>
    <definedName name="_nyy47070">#REF!</definedName>
    <definedName name="_nyy495">#REF!</definedName>
    <definedName name="_nyy49570">#REF!</definedName>
    <definedName name="_O">#REF!</definedName>
    <definedName name="_O_1">#REF!</definedName>
    <definedName name="_OBC6">#REF!</definedName>
    <definedName name="_Order1" hidden="1">255</definedName>
    <definedName name="_Order2" hidden="1">0</definedName>
    <definedName name="_P">#REF!</definedName>
    <definedName name="_P_1">#REF!</definedName>
    <definedName name="_pa0100">#REF!</definedName>
    <definedName name="_pa0101">#REF!</definedName>
    <definedName name="_pa0102">#REF!</definedName>
    <definedName name="_pa0103">#REF!</definedName>
    <definedName name="_pa0104">#REF!</definedName>
    <definedName name="_pa0105">#REF!</definedName>
    <definedName name="_pa0106">#REF!</definedName>
    <definedName name="_pa0107">#REF!</definedName>
    <definedName name="_pa0108">#REF!</definedName>
    <definedName name="_pa0109">#REF!</definedName>
    <definedName name="_pa0110">#REF!</definedName>
    <definedName name="_pa0111">#REF!</definedName>
    <definedName name="_pa0112">#REF!</definedName>
    <definedName name="_pa0113">#REF!</definedName>
    <definedName name="_pa0120">#REF!</definedName>
    <definedName name="_pa0130">#REF!</definedName>
    <definedName name="_pa0201">#REF!</definedName>
    <definedName name="_pa0202">#REF!</definedName>
    <definedName name="_pa0203">#REF!</definedName>
    <definedName name="_PA0211">#REF!</definedName>
    <definedName name="_PA0212">#REF!</definedName>
    <definedName name="_pa0213">#REF!</definedName>
    <definedName name="_pa0214">#REF!</definedName>
    <definedName name="_pa0215">#REF!</definedName>
    <definedName name="_PA0216">#REF!</definedName>
    <definedName name="_pa0217">#REF!</definedName>
    <definedName name="_pa0218">#REF!</definedName>
    <definedName name="_pa0220">#REF!</definedName>
    <definedName name="_pa0301">#REF!</definedName>
    <definedName name="_pa0302">#REF!</definedName>
    <definedName name="_pa0303">#REF!</definedName>
    <definedName name="_pa0304">#REF!</definedName>
    <definedName name="_pa03040">#REF!</definedName>
    <definedName name="_pa0305">#REF!</definedName>
    <definedName name="_pa0306">#REF!</definedName>
    <definedName name="_pa0307">#REF!</definedName>
    <definedName name="_pa0308">#REF!</definedName>
    <definedName name="_pa0309">#REF!</definedName>
    <definedName name="_pa0310">#REF!</definedName>
    <definedName name="_pa0311">#REF!</definedName>
    <definedName name="_pa0312">#REF!</definedName>
    <definedName name="_pa0313">#REF!</definedName>
    <definedName name="_pa0314">#REF!</definedName>
    <definedName name="_pa0315">#REF!</definedName>
    <definedName name="_pa0316">#REF!</definedName>
    <definedName name="_pa0317">#REF!</definedName>
    <definedName name="_pa0318">#REF!</definedName>
    <definedName name="_pa0319">#REF!</definedName>
    <definedName name="_pa0320">#REF!</definedName>
    <definedName name="_pa0321">#REF!</definedName>
    <definedName name="_pa0322">#REF!</definedName>
    <definedName name="_pa0323">#REF!</definedName>
    <definedName name="_pa0325">#REF!</definedName>
    <definedName name="_pa0326">#REF!</definedName>
    <definedName name="_pa0327">#REF!</definedName>
    <definedName name="_pa0328">#REF!</definedName>
    <definedName name="_pa0329">#REF!</definedName>
    <definedName name="_pa0406">#REF!</definedName>
    <definedName name="_pa0408">#REF!</definedName>
    <definedName name="_pa0409">#REF!</definedName>
    <definedName name="_pa0410">#REF!</definedName>
    <definedName name="_pa0411">#REF!</definedName>
    <definedName name="_pa0412">#REF!</definedName>
    <definedName name="_pa0413">#REF!</definedName>
    <definedName name="_pa0414">#REF!</definedName>
    <definedName name="_pa0415">#REF!</definedName>
    <definedName name="_pa0416">#REF!</definedName>
    <definedName name="_pa0417">#REF!</definedName>
    <definedName name="_pa0418">#REF!</definedName>
    <definedName name="_pa0419">#REF!</definedName>
    <definedName name="_pa0420">#REF!</definedName>
    <definedName name="_pa0421">#REF!</definedName>
    <definedName name="_pa0422">#REF!</definedName>
    <definedName name="_pa0423">#REF!</definedName>
    <definedName name="_pa0424">#REF!</definedName>
    <definedName name="_pa0425">#REF!</definedName>
    <definedName name="_pa0427">#REF!</definedName>
    <definedName name="_pa0505">#REF!</definedName>
    <definedName name="_pa0506">#REF!</definedName>
    <definedName name="_pa0510">#REF!</definedName>
    <definedName name="_pa0511">#REF!</definedName>
    <definedName name="_pa0512">#REF!</definedName>
    <definedName name="_pa0513">#REF!</definedName>
    <definedName name="_pa0517">#REF!</definedName>
    <definedName name="_pa0518">#REF!</definedName>
    <definedName name="_pa0526">#REF!</definedName>
    <definedName name="_pa0530">#REF!</definedName>
    <definedName name="_pa0535">#REF!</definedName>
    <definedName name="_pa0538">#REF!</definedName>
    <definedName name="_pa0604">#REF!</definedName>
    <definedName name="_pa0605">#REF!</definedName>
    <definedName name="_pa0606">#REF!</definedName>
    <definedName name="_pa0607">#REF!</definedName>
    <definedName name="_pa0805">#REF!</definedName>
    <definedName name="_pa0812">#REF!</definedName>
    <definedName name="_PA1">#REF!</definedName>
    <definedName name="_PA10">#REF!</definedName>
    <definedName name="_pa12">#REF!</definedName>
    <definedName name="_PA2">#REF!</definedName>
    <definedName name="_PA3">#REF!</definedName>
    <definedName name="_pa3040">#REF!</definedName>
    <definedName name="_pa3050">#REF!</definedName>
    <definedName name="_PA4">#REF!</definedName>
    <definedName name="_PA5">#REF!</definedName>
    <definedName name="_PA6">#REF!</definedName>
    <definedName name="_PA7">#REF!</definedName>
    <definedName name="_PA8">#REF!</definedName>
    <definedName name="_pa9">#REF!</definedName>
    <definedName name="_paa0421">#REF!</definedName>
    <definedName name="_paa316">#REF!</definedName>
    <definedName name="_paa324">#REF!</definedName>
    <definedName name="_paa408">#REF!</definedName>
    <definedName name="_paa409">#REF!</definedName>
    <definedName name="_paa410">#REF!</definedName>
    <definedName name="_paa412">#REF!</definedName>
    <definedName name="_paa421">#REF!</definedName>
    <definedName name="_paa531">#REF!</definedName>
    <definedName name="_pab100">#REF!</definedName>
    <definedName name="_pab125">#REF!</definedName>
    <definedName name="_pab15">#REF!</definedName>
    <definedName name="_pab150">#REF!</definedName>
    <definedName name="_pab2">#REF!</definedName>
    <definedName name="_pab20">#REF!</definedName>
    <definedName name="_pab25">#REF!</definedName>
    <definedName name="_pab308">#REF!</definedName>
    <definedName name="_pab309">#REF!</definedName>
    <definedName name="_pab310">#REF!</definedName>
    <definedName name="_pab316">#REF!</definedName>
    <definedName name="_pab32">#REF!</definedName>
    <definedName name="_pab324">#REF!</definedName>
    <definedName name="_pab4">#REF!</definedName>
    <definedName name="_pab40">#REF!</definedName>
    <definedName name="_pab421">#REF!</definedName>
    <definedName name="_pab50">#REF!</definedName>
    <definedName name="_pab531">#REF!</definedName>
    <definedName name="_pab6">#REF!</definedName>
    <definedName name="_pab65">#REF!</definedName>
    <definedName name="_pab80">#REF!</definedName>
    <definedName name="_PAC012">#REF!</definedName>
    <definedName name="_pac309">#REF!</definedName>
    <definedName name="_pac310">#REF!</definedName>
    <definedName name="_pac316">#REF!</definedName>
    <definedName name="_pac324">#REF!</definedName>
    <definedName name="_pac531">#REF!</definedName>
    <definedName name="_pad324">#REF!</definedName>
    <definedName name="_pah150">#REF!</definedName>
    <definedName name="_pak100">#REF!</definedName>
    <definedName name="_pak150">#REF!</definedName>
    <definedName name="_pak50">#REF!</definedName>
    <definedName name="_pak80">#REF!</definedName>
    <definedName name="_pal2828">#REF!</definedName>
    <definedName name="_pan2">#REF!</definedName>
    <definedName name="_pb0120">#REF!</definedName>
    <definedName name="_pb0133">#REF!</definedName>
    <definedName name="_pb0136">#REF!</definedName>
    <definedName name="_pb0141">#REF!</definedName>
    <definedName name="_pb0145">#REF!</definedName>
    <definedName name="_pb1">#REF!</definedName>
    <definedName name="_pb2">#REF!</definedName>
    <definedName name="_pb3">#REF!</definedName>
    <definedName name="_pb34">#REF!</definedName>
    <definedName name="_pb4">#REF!</definedName>
    <definedName name="_pbf3">#REF!</definedName>
    <definedName name="_pbf4">#REF!</definedName>
    <definedName name="_PBK175">#REF!</definedName>
    <definedName name="_PBK225">#REF!</definedName>
    <definedName name="_pbs100">#REF!</definedName>
    <definedName name="_pbs15">#REF!</definedName>
    <definedName name="_pbs150">#REF!</definedName>
    <definedName name="_pbs40">#REF!</definedName>
    <definedName name="_pbs50">#REF!</definedName>
    <definedName name="_pbs65">#REF!</definedName>
    <definedName name="_pbs80">#REF!</definedName>
    <definedName name="_pc0001">#REF!</definedName>
    <definedName name="_pc0010">#REF!</definedName>
    <definedName name="_pc0011">#REF!</definedName>
    <definedName name="_pc0023">#REF!</definedName>
    <definedName name="_pc1">#REF!</definedName>
    <definedName name="_pc10">#REF!</definedName>
    <definedName name="_pc12">#REF!</definedName>
    <definedName name="_pc2">#REF!</definedName>
    <definedName name="_pc3">#REF!</definedName>
    <definedName name="_pc4">#REF!</definedName>
    <definedName name="_PC450">#REF!</definedName>
    <definedName name="_pc5">#REF!</definedName>
    <definedName name="_pc50">#REF!</definedName>
    <definedName name="_pc6">#REF!</definedName>
    <definedName name="_PC600">#REF!</definedName>
    <definedName name="_pc8">#REF!</definedName>
    <definedName name="_pc80">#REF!</definedName>
    <definedName name="_pcf10">#REF!</definedName>
    <definedName name="_pcf12">#REF!</definedName>
    <definedName name="_pcf3">#REF!</definedName>
    <definedName name="_pcf4">#REF!</definedName>
    <definedName name="_pcf5">#REF!</definedName>
    <definedName name="_pcf6">#REF!</definedName>
    <definedName name="_pcf8">#REF!</definedName>
    <definedName name="_pcf80">#REF!</definedName>
    <definedName name="_pd0135">#REF!</definedName>
    <definedName name="_pd0221">#REF!</definedName>
    <definedName name="_pd0244">#REF!</definedName>
    <definedName name="_pd1">#REF!</definedName>
    <definedName name="_pd2">#REF!</definedName>
    <definedName name="_pd3">#REF!</definedName>
    <definedName name="_pdf3">#REF!</definedName>
    <definedName name="_pe0013">#REF!</definedName>
    <definedName name="_pe0014">#REF!</definedName>
    <definedName name="_pf0161">#REF!</definedName>
    <definedName name="_pf0162">#REF!</definedName>
    <definedName name="_pf0163">#REF!</definedName>
    <definedName name="_pf0164">#REF!</definedName>
    <definedName name="_pf0165">#REF!</definedName>
    <definedName name="_pf0166">#REF!</definedName>
    <definedName name="_pf0167">#REF!</definedName>
    <definedName name="_pf0168">#REF!</definedName>
    <definedName name="_pf0169">#REF!</definedName>
    <definedName name="_pf0170">#REF!</definedName>
    <definedName name="_pf0171">#REF!</definedName>
    <definedName name="_pf0172">#REF!</definedName>
    <definedName name="_pf0173">#REF!</definedName>
    <definedName name="_PF0174">#REF!</definedName>
    <definedName name="_PF0181">#REF!</definedName>
    <definedName name="_pf0200">#REF!</definedName>
    <definedName name="_pf0201">#REF!</definedName>
    <definedName name="_pf0281">#REF!</definedName>
    <definedName name="_pf0292">#REF!</definedName>
    <definedName name="_pf0293">#REF!</definedName>
    <definedName name="_pf0294">#REF!</definedName>
    <definedName name="_PF0295">#REF!</definedName>
    <definedName name="_PF0296">#REF!</definedName>
    <definedName name="_PF1">#REF!</definedName>
    <definedName name="_pf12">#REF!</definedName>
    <definedName name="_PF2">#REF!</definedName>
    <definedName name="_pg0120">#REF!</definedName>
    <definedName name="_pg0121">#REF!</definedName>
    <definedName name="_pg0122">#REF!</definedName>
    <definedName name="_pg0123">#REF!</definedName>
    <definedName name="_pg0124">#REF!</definedName>
    <definedName name="_pg0125">#REF!</definedName>
    <definedName name="_pg0126">#REF!</definedName>
    <definedName name="_PG0131">#REF!</definedName>
    <definedName name="_pg0145">#REF!</definedName>
    <definedName name="_ph0001">#REF!</definedName>
    <definedName name="_ph0002">#REF!</definedName>
    <definedName name="_ph0003">#REF!</definedName>
    <definedName name="_ph0004">#REF!</definedName>
    <definedName name="_ph0005">#REF!</definedName>
    <definedName name="_ph0006">#REF!</definedName>
    <definedName name="_ph0007">#REF!</definedName>
    <definedName name="_ph0008">#REF!</definedName>
    <definedName name="_ph0009">#REF!</definedName>
    <definedName name="_ph100">#REF!</definedName>
    <definedName name="_ph1001">#REF!</definedName>
    <definedName name="_ph1002">#REF!</definedName>
    <definedName name="_ph1003">#REF!</definedName>
    <definedName name="_ph1004">#REF!</definedName>
    <definedName name="_ph150">#REF!</definedName>
    <definedName name="_ph2001">#REF!</definedName>
    <definedName name="_ph2002">#REF!</definedName>
    <definedName name="_ph2003">#REF!</definedName>
    <definedName name="_ph2004">#REF!</definedName>
    <definedName name="_ph3001">#REF!</definedName>
    <definedName name="_ph3002">#REF!</definedName>
    <definedName name="_ph3003">#REF!</definedName>
    <definedName name="_ph3004">#REF!</definedName>
    <definedName name="_ph3005">#REF!</definedName>
    <definedName name="_phf100">#REF!</definedName>
    <definedName name="_phf150">#REF!</definedName>
    <definedName name="_pi0001">#REF!</definedName>
    <definedName name="_pi0012">#REF!</definedName>
    <definedName name="_pi0105">#REF!</definedName>
    <definedName name="_PI0500">#REF!</definedName>
    <definedName name="_pi0501">#REF!</definedName>
    <definedName name="_pi0504">#REF!</definedName>
    <definedName name="_pi0505">#REF!</definedName>
    <definedName name="_pi0506">#REF!</definedName>
    <definedName name="_pi0510">#REF!</definedName>
    <definedName name="_pi0511">#REF!</definedName>
    <definedName name="_pi0512">#REF!</definedName>
    <definedName name="_pi0513">#REF!</definedName>
    <definedName name="_pi0514">#REF!</definedName>
    <definedName name="_pi0515">#REF!</definedName>
    <definedName name="_pi0516">#REF!</definedName>
    <definedName name="_pi0604">#REF!</definedName>
    <definedName name="_PI1">#REF!</definedName>
    <definedName name="_PI2">#REF!</definedName>
    <definedName name="_PI3">#REF!</definedName>
    <definedName name="_PJ0100">#REF!</definedName>
    <definedName name="_PJ0101">#REF!</definedName>
    <definedName name="_PJ0102">#REF!</definedName>
    <definedName name="_pj0104">#REF!</definedName>
    <definedName name="_pj0105">#REF!</definedName>
    <definedName name="_PJ0106">#REF!</definedName>
    <definedName name="_pj0107">#REF!</definedName>
    <definedName name="_PJ0108">#REF!</definedName>
    <definedName name="_PJ0109">#REF!</definedName>
    <definedName name="_PJ0110">#REF!</definedName>
    <definedName name="_PJ0111">#REF!</definedName>
    <definedName name="_pj0125">#REF!</definedName>
    <definedName name="_pj0130">#REF!</definedName>
    <definedName name="_pj0131">#REF!</definedName>
    <definedName name="_pj0139">#REF!</definedName>
    <definedName name="_PJ1">#REF!</definedName>
    <definedName name="_pj1001">#REF!</definedName>
    <definedName name="_pj1005">#REF!</definedName>
    <definedName name="_PJ2">#REF!</definedName>
    <definedName name="_PJ3">#REF!</definedName>
    <definedName name="_PJA1">#REF!</definedName>
    <definedName name="_PJA2">#REF!</definedName>
    <definedName name="_PJA3">#REF!</definedName>
    <definedName name="_PJA4">#REF!</definedName>
    <definedName name="_PJA6">#REF!</definedName>
    <definedName name="_PL1">#REF!</definedName>
    <definedName name="_PL2">#REF!</definedName>
    <definedName name="_PL3">#REF!</definedName>
    <definedName name="_po1000">#REF!</definedName>
    <definedName name="_por4040">#REF!</definedName>
    <definedName name="_ppn1">#REF!</definedName>
    <definedName name="_PPRA3_N69_AGPQ">#REF!</definedName>
    <definedName name="_PPRA72_N138_AG">#REF!</definedName>
    <definedName name="_PPRAE77_AP139_">#REF!</definedName>
    <definedName name="_PPRAJ1_AT45_AG">#REF!</definedName>
    <definedName name="_PPRAR77_AZ139_">#REF!</definedName>
    <definedName name="_PPRBB77_BJ139_">#REF!</definedName>
    <definedName name="_PPRBL77_BS139_">#REF!</definedName>
    <definedName name="_PPRL77_U139_AG">#REF!</definedName>
    <definedName name="_PPRT77_AA139_A">#REF!</definedName>
    <definedName name="_PPRZ1_AH49_AGP">#REF!</definedName>
    <definedName name="_ppy1710">#REF!</definedName>
    <definedName name="_PRC019">#REF!</definedName>
    <definedName name="_PSC052">#REF!</definedName>
    <definedName name="_PSC084">#REF!</definedName>
    <definedName name="_psr1">#REF!</definedName>
    <definedName name="_psr2">#REF!</definedName>
    <definedName name="_psr3">#REF!</definedName>
    <definedName name="_psr4">#REF!</definedName>
    <definedName name="_pv100">#REF!</definedName>
    <definedName name="_pv40">#REF!</definedName>
    <definedName name="_pv50">#REF!</definedName>
    <definedName name="_pv80">#REF!</definedName>
    <definedName name="_PVC050">#REF!</definedName>
    <definedName name="_PVC075">#REF!</definedName>
    <definedName name="_PVC125">#REF!</definedName>
    <definedName name="_PVC300">#REF!</definedName>
    <definedName name="_PVC400">#REF!</definedName>
    <definedName name="_pvc44">#REF!</definedName>
    <definedName name="_pvf100">#REF!</definedName>
    <definedName name="_pvf80">#REF!</definedName>
    <definedName name="_Q">#REF!</definedName>
    <definedName name="_Q___0">#REF!</definedName>
    <definedName name="_Q___1">#REF!</definedName>
    <definedName name="_Q___2">#REF!</definedName>
    <definedName name="_Q___3">#REF!</definedName>
    <definedName name="_Q_1">#REF!</definedName>
    <definedName name="_Q_1_1">#REF!</definedName>
    <definedName name="_Q_10">#REF!</definedName>
    <definedName name="_Q_11">#REF!</definedName>
    <definedName name="_Q_14">#REF!</definedName>
    <definedName name="_Q_14_15">#REF!</definedName>
    <definedName name="_Q_14_15_1">#REF!</definedName>
    <definedName name="_Q_14_15_16">#REF!</definedName>
    <definedName name="_Q_14_15_7">#REF!</definedName>
    <definedName name="_Q_14_16">#REF!</definedName>
    <definedName name="_Q_15">#REF!</definedName>
    <definedName name="_Q_15_1">#REF!</definedName>
    <definedName name="_Q_15_16">#REF!</definedName>
    <definedName name="_Q_15_7">#REF!</definedName>
    <definedName name="_Q_16">#REF!</definedName>
    <definedName name="_Q_16_1">#REF!</definedName>
    <definedName name="_Q_2">#REF!</definedName>
    <definedName name="_Q_2_1">#REF!</definedName>
    <definedName name="_Q_22">#REF!</definedName>
    <definedName name="_Q_4">#REF!</definedName>
    <definedName name="_Q_5">#REF!</definedName>
    <definedName name="_Q_5_15">#REF!</definedName>
    <definedName name="_Q_5_15_1">#REF!</definedName>
    <definedName name="_Q_5_15_16">#REF!</definedName>
    <definedName name="_Q_5_15_7">#REF!</definedName>
    <definedName name="_Q_5_16">#REF!</definedName>
    <definedName name="_Q_6">#REF!</definedName>
    <definedName name="_Q_6_15">#REF!</definedName>
    <definedName name="_Q_6_15_1">#REF!</definedName>
    <definedName name="_Q_6_15_16">#REF!</definedName>
    <definedName name="_Q_6_15_7">#REF!</definedName>
    <definedName name="_Q_6_16">#REF!</definedName>
    <definedName name="_Q_7">#REF!</definedName>
    <definedName name="_Q_7_15">#REF!</definedName>
    <definedName name="_Q_7_15_1">#REF!</definedName>
    <definedName name="_Q_7_15_16">#REF!</definedName>
    <definedName name="_Q_7_15_7">#REF!</definedName>
    <definedName name="_Q_7_16">#REF!</definedName>
    <definedName name="_Q_8">#REF!</definedName>
    <definedName name="_Q_9">#REF!</definedName>
    <definedName name="_QS1">#REF!</definedName>
    <definedName name="_QS10">#REF!</definedName>
    <definedName name="_QS11">#REF!</definedName>
    <definedName name="_QS12">#REF!</definedName>
    <definedName name="_QS13">#REF!</definedName>
    <definedName name="_QS14">#REF!</definedName>
    <definedName name="_QS15">#REF!</definedName>
    <definedName name="_QS16">#REF!</definedName>
    <definedName name="_QS17">#REF!</definedName>
    <definedName name="_QS18">#REF!</definedName>
    <definedName name="_QS19">#REF!</definedName>
    <definedName name="_QS2">#REF!</definedName>
    <definedName name="_QS20">#REF!</definedName>
    <definedName name="_QS21">#REF!</definedName>
    <definedName name="_QS3">#REF!</definedName>
    <definedName name="_QS4">#REF!</definedName>
    <definedName name="_QS5">#REF!</definedName>
    <definedName name="_QS6">#REF!</definedName>
    <definedName name="_QS7">#REF!</definedName>
    <definedName name="_QS8">#REF!</definedName>
    <definedName name="_QS9">#REF!</definedName>
    <definedName name="_qty1">#REF!</definedName>
    <definedName name="_qty2">#REF!</definedName>
    <definedName name="_qty3">#REF!</definedName>
    <definedName name="_qty4">#REF!</definedName>
    <definedName name="_R">#REF!</definedName>
    <definedName name="_R_1">#REF!</definedName>
    <definedName name="_rab1">#REF!</definedName>
    <definedName name="_rab2">#REF!</definedName>
    <definedName name="_RAB3">#REF!</definedName>
    <definedName name="_RAB4">#REF!</definedName>
    <definedName name="_RAB5">#REF!</definedName>
    <definedName name="_RAB6">#REF!</definedName>
    <definedName name="_RAB7">#REF!</definedName>
    <definedName name="_RAB8">#REF!</definedName>
    <definedName name="_RAB9">#REF!</definedName>
    <definedName name="_rd1">#REF!</definedName>
    <definedName name="_rd2">#REF!</definedName>
    <definedName name="_rd3">#REF!</definedName>
    <definedName name="_rd4">#REF!</definedName>
    <definedName name="_rd6">#REF!</definedName>
    <definedName name="_rd8">#REF!</definedName>
    <definedName name="_Regression_Int">1</definedName>
    <definedName name="_rek2" localSheetId="8">#REF!</definedName>
    <definedName name="_rek2" localSheetId="7">#REF!</definedName>
    <definedName name="_rek2" localSheetId="4">#REF!</definedName>
    <definedName name="_rek2" localSheetId="6">#REF!</definedName>
    <definedName name="_rek2" localSheetId="9">#REF!</definedName>
    <definedName name="_rek2" localSheetId="5">#REF!</definedName>
    <definedName name="_rek2" localSheetId="14">#REF!</definedName>
    <definedName name="_rek2" localSheetId="3">#REF!</definedName>
    <definedName name="_rek2" localSheetId="11">#REF!</definedName>
    <definedName name="_rek2" localSheetId="13">#REF!</definedName>
    <definedName name="_rek2" localSheetId="10">#REF!</definedName>
    <definedName name="_rek2" localSheetId="0">#REF!</definedName>
    <definedName name="_rek2" localSheetId="2">#REF!</definedName>
    <definedName name="_rek2">#REF!</definedName>
    <definedName name="_rk100" localSheetId="8">#REF!</definedName>
    <definedName name="_rk100" localSheetId="14">#REF!</definedName>
    <definedName name="_rk100" localSheetId="11">#REF!</definedName>
    <definedName name="_rk100" localSheetId="13">#REF!</definedName>
    <definedName name="_rk100" localSheetId="10">#REF!</definedName>
    <definedName name="_rk100" localSheetId="0">#REF!</definedName>
    <definedName name="_rk100" localSheetId="2">#REF!</definedName>
    <definedName name="_rk100">#REF!</definedName>
    <definedName name="_rk150" localSheetId="8">#REF!</definedName>
    <definedName name="_rk150" localSheetId="14">#REF!</definedName>
    <definedName name="_rk150" localSheetId="11">#REF!</definedName>
    <definedName name="_rk150" localSheetId="13">#REF!</definedName>
    <definedName name="_rk150" localSheetId="10">#REF!</definedName>
    <definedName name="_rk150" localSheetId="0">#REF!</definedName>
    <definedName name="_rk150" localSheetId="2">#REF!</definedName>
    <definedName name="_rk150">#REF!</definedName>
    <definedName name="_rk200">#REF!</definedName>
    <definedName name="_rk300">#REF!</definedName>
    <definedName name="_rk400">#REF!</definedName>
    <definedName name="_rk500">#REF!</definedName>
    <definedName name="_rk600">#REF!</definedName>
    <definedName name="_rkl1000">#REF!</definedName>
    <definedName name="_rkl1200">#REF!</definedName>
    <definedName name="_rkl200">#REF!</definedName>
    <definedName name="_rkl300">#REF!</definedName>
    <definedName name="_rkl400">#REF!</definedName>
    <definedName name="_rkl500">#REF!</definedName>
    <definedName name="_rkl600">#REF!</definedName>
    <definedName name="_rkl700">#REF!</definedName>
    <definedName name="_rkl800">#REF!</definedName>
    <definedName name="_RMK225">#REF!</definedName>
    <definedName name="_rmk250">#REF!</definedName>
    <definedName name="_RMK275">#REF!</definedName>
    <definedName name="_RMK300">#REF!</definedName>
    <definedName name="_S">#REF!</definedName>
    <definedName name="_S___0">#REF!</definedName>
    <definedName name="_S___1">#REF!</definedName>
    <definedName name="_S___2">#REF!</definedName>
    <definedName name="_S___3">#REF!</definedName>
    <definedName name="_S_1">#REF!</definedName>
    <definedName name="_S_1_1">#REF!</definedName>
    <definedName name="_S_1_1_1">#REF!</definedName>
    <definedName name="_S_10">#REF!</definedName>
    <definedName name="_S_11">#REF!</definedName>
    <definedName name="_S_14">#REF!</definedName>
    <definedName name="_S_14_15">#REF!</definedName>
    <definedName name="_S_14_15_1">#REF!</definedName>
    <definedName name="_S_14_15_16">#REF!</definedName>
    <definedName name="_S_14_15_7">#REF!</definedName>
    <definedName name="_S_14_16">#REF!</definedName>
    <definedName name="_S_15">#REF!</definedName>
    <definedName name="_S_15_1">#REF!</definedName>
    <definedName name="_S_15_16">#REF!</definedName>
    <definedName name="_S_15_7">#REF!</definedName>
    <definedName name="_S_16">#REF!</definedName>
    <definedName name="_S_16_1">#REF!</definedName>
    <definedName name="_S_2">#REF!</definedName>
    <definedName name="_S_2_1">#REF!</definedName>
    <definedName name="_S_4">#REF!</definedName>
    <definedName name="_S_5">#REF!</definedName>
    <definedName name="_S_6">#REF!</definedName>
    <definedName name="_S_7">#REF!</definedName>
    <definedName name="_S_8">#REF!</definedName>
    <definedName name="_S_9">#REF!</definedName>
    <definedName name="_sad1010">#REF!</definedName>
    <definedName name="_sad1212">#REF!</definedName>
    <definedName name="_sad1414">#REF!</definedName>
    <definedName name="_sad1717">#REF!</definedName>
    <definedName name="_sad266">#REF!</definedName>
    <definedName name="_sad88">#REF!</definedName>
    <definedName name="_sc1">#REF!</definedName>
    <definedName name="_SC2">#REF!</definedName>
    <definedName name="_sc3">#REF!</definedName>
    <definedName name="_SD">#REF!</definedName>
    <definedName name="_SFL1">#REF!</definedName>
    <definedName name="_SFL2">#REF!</definedName>
    <definedName name="_SFL3">#REF!</definedName>
    <definedName name="_SFM1">#REF!</definedName>
    <definedName name="_SFM2">#REF!</definedName>
    <definedName name="_SFM3">#REF!</definedName>
    <definedName name="_SFM4">#REF!</definedName>
    <definedName name="_SFM5">#REF!</definedName>
    <definedName name="_SFM6">#REF!</definedName>
    <definedName name="_SFM7">#REF!</definedName>
    <definedName name="_SFQ1">#REF!</definedName>
    <definedName name="_SFQ2">#REF!</definedName>
    <definedName name="_SFQ3">#REF!</definedName>
    <definedName name="_SFQ4">#REF!</definedName>
    <definedName name="_sfv150">#REF!</definedName>
    <definedName name="_sh1040">#REF!</definedName>
    <definedName name="_SN3">#REF!</definedName>
    <definedName name="_Sort" hidden="1">#REF!</definedName>
    <definedName name="_spl12">#REF!</definedName>
    <definedName name="_spl23">#REF!</definedName>
    <definedName name="_srt2">#REF!</definedName>
    <definedName name="_SSF1">#REF!</definedName>
    <definedName name="_SSF2">#REF!</definedName>
    <definedName name="_SSF3">#REF!</definedName>
    <definedName name="_st1">#REF!</definedName>
    <definedName name="_st2">#REF!</definedName>
    <definedName name="_st3">#REF!</definedName>
    <definedName name="_std100">#REF!</definedName>
    <definedName name="_std150">#REF!</definedName>
    <definedName name="_std2">#REF!</definedName>
    <definedName name="_std3">#REF!</definedName>
    <definedName name="_std4">#REF!</definedName>
    <definedName name="_std50">#REF!</definedName>
    <definedName name="_std65">#REF!</definedName>
    <definedName name="_str01">#REF!</definedName>
    <definedName name="_str02">#REF!</definedName>
    <definedName name="_str03">#REF!</definedName>
    <definedName name="_str04">#REF!</definedName>
    <definedName name="_str05">#REF!</definedName>
    <definedName name="_str06">#REF!</definedName>
    <definedName name="_str07">#REF!</definedName>
    <definedName name="_str08">#REF!</definedName>
    <definedName name="_str09">#REF!</definedName>
    <definedName name="_str10">#REF!</definedName>
    <definedName name="_str100">#REF!</definedName>
    <definedName name="_str11">#REF!</definedName>
    <definedName name="_str12">#REF!</definedName>
    <definedName name="_str13">#REF!</definedName>
    <definedName name="_str14">#REF!</definedName>
    <definedName name="_str15">#REF!</definedName>
    <definedName name="_str16">#REF!</definedName>
    <definedName name="_str17">#REF!</definedName>
    <definedName name="_str18">#REF!</definedName>
    <definedName name="_str19">#REF!</definedName>
    <definedName name="_str20">#REF!</definedName>
    <definedName name="_str201">#REF!</definedName>
    <definedName name="_str21">#REF!</definedName>
    <definedName name="_str22">#REF!</definedName>
    <definedName name="_str23">#REF!</definedName>
    <definedName name="_str24">#REF!</definedName>
    <definedName name="_str25">#REF!</definedName>
    <definedName name="_str26">#REF!</definedName>
    <definedName name="_str27">#REF!</definedName>
    <definedName name="_str28">#REF!</definedName>
    <definedName name="_str29">#REF!</definedName>
    <definedName name="_str30">#REF!</definedName>
    <definedName name="_str31">#REF!</definedName>
    <definedName name="_str32">#REF!</definedName>
    <definedName name="_str33">#REF!</definedName>
    <definedName name="_str34">#REF!</definedName>
    <definedName name="_str35">#REF!</definedName>
    <definedName name="_str36">#REF!</definedName>
    <definedName name="_str37">#REF!</definedName>
    <definedName name="_str38">#REF!</definedName>
    <definedName name="_str39">#REF!</definedName>
    <definedName name="_str40">#REF!</definedName>
    <definedName name="_str41">#REF!</definedName>
    <definedName name="_str42">#REF!</definedName>
    <definedName name="_str43">#REF!</definedName>
    <definedName name="_str44">#REF!</definedName>
    <definedName name="_str45">#REF!</definedName>
    <definedName name="_str46">#REF!</definedName>
    <definedName name="_str47">#REF!</definedName>
    <definedName name="_str48">#REF!</definedName>
    <definedName name="_str49">#REF!</definedName>
    <definedName name="_str50">#REF!</definedName>
    <definedName name="_str51">#REF!</definedName>
    <definedName name="_str52">#REF!</definedName>
    <definedName name="_str53">#REF!</definedName>
    <definedName name="_str54">#REF!</definedName>
    <definedName name="_str55">#REF!</definedName>
    <definedName name="_str56">#REF!</definedName>
    <definedName name="_str561">#REF!</definedName>
    <definedName name="_str57">#REF!</definedName>
    <definedName name="_str58">#REF!</definedName>
    <definedName name="_str59">#REF!</definedName>
    <definedName name="_str60">#REF!</definedName>
    <definedName name="_str61">#REF!</definedName>
    <definedName name="_str62">#REF!</definedName>
    <definedName name="_str63">#REF!</definedName>
    <definedName name="_str64">#REF!</definedName>
    <definedName name="_str65">#REF!</definedName>
    <definedName name="_str66">#REF!</definedName>
    <definedName name="_str67">#REF!</definedName>
    <definedName name="_str68">#REF!</definedName>
    <definedName name="_str69">#REF!</definedName>
    <definedName name="_str70">#REF!</definedName>
    <definedName name="_str71">#REF!</definedName>
    <definedName name="_str72">#REF!</definedName>
    <definedName name="_str73">#REF!</definedName>
    <definedName name="_str74">#REF!</definedName>
    <definedName name="_str75">#REF!</definedName>
    <definedName name="_str76">#REF!</definedName>
    <definedName name="_str77">#REF!</definedName>
    <definedName name="_str78">#REF!</definedName>
    <definedName name="_str79">#REF!</definedName>
    <definedName name="_str80">#REF!</definedName>
    <definedName name="_str81">#REF!</definedName>
    <definedName name="_str811">#REF!</definedName>
    <definedName name="_str812">#REF!</definedName>
    <definedName name="_str813">#REF!</definedName>
    <definedName name="_str82">#REF!</definedName>
    <definedName name="_str83">#REF!</definedName>
    <definedName name="_str84">#REF!</definedName>
    <definedName name="_str85">#REF!</definedName>
    <definedName name="_str86">#REF!</definedName>
    <definedName name="_str87">#REF!</definedName>
    <definedName name="_str88">#REF!</definedName>
    <definedName name="_str89">#REF!</definedName>
    <definedName name="_str90">#REF!</definedName>
    <definedName name="_str91">#REF!</definedName>
    <definedName name="_str92">#REF!</definedName>
    <definedName name="_str93">#REF!</definedName>
    <definedName name="_str94">#REF!</definedName>
    <definedName name="_str95">#REF!</definedName>
    <definedName name="_str96">#REF!</definedName>
    <definedName name="_str97">#REF!</definedName>
    <definedName name="_str98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UM1">#REF!</definedName>
    <definedName name="_SUM2">#REF!</definedName>
    <definedName name="_SUM3">#REF!</definedName>
    <definedName name="_T">#REF!</definedName>
    <definedName name="_T_1">#REF!</definedName>
    <definedName name="_TA01">#REF!</definedName>
    <definedName name="_TA67">#REF!</definedName>
    <definedName name="_TA78">#REF!</definedName>
    <definedName name="_TA89">#REF!</definedName>
    <definedName name="_TA90">#REF!</definedName>
    <definedName name="_tb100">#REF!</definedName>
    <definedName name="_tb12">#REF!</definedName>
    <definedName name="_tb9">#REF!</definedName>
    <definedName name="_TBL1">#REF!</definedName>
    <definedName name="_TBL2">#REF!</definedName>
    <definedName name="_TBL3">#REF!</definedName>
    <definedName name="_TBL4">#REF!</definedName>
    <definedName name="_TBL5">#REF!</definedName>
    <definedName name="_TBL6">#REF!</definedName>
    <definedName name="_tbt1">#REF!</definedName>
    <definedName name="_tbt2">#REF!</definedName>
    <definedName name="_THP2">#N/A</definedName>
    <definedName name="_ti100" localSheetId="8">#REF!</definedName>
    <definedName name="_ti100" localSheetId="7">#REF!</definedName>
    <definedName name="_ti100" localSheetId="4">#REF!</definedName>
    <definedName name="_ti100" localSheetId="6">#REF!</definedName>
    <definedName name="_ti100" localSheetId="9">#REF!</definedName>
    <definedName name="_ti100" localSheetId="5">#REF!</definedName>
    <definedName name="_ti100" localSheetId="14">#REF!</definedName>
    <definedName name="_ti100" localSheetId="3">#REF!</definedName>
    <definedName name="_ti100" localSheetId="11">#REF!</definedName>
    <definedName name="_ti100" localSheetId="13">#REF!</definedName>
    <definedName name="_ti100" localSheetId="10">#REF!</definedName>
    <definedName name="_ti100" localSheetId="0">#REF!</definedName>
    <definedName name="_ti100" localSheetId="2">#REF!</definedName>
    <definedName name="_ti100">#REF!</definedName>
    <definedName name="_ti120" localSheetId="8">#REF!</definedName>
    <definedName name="_ti120" localSheetId="14">#REF!</definedName>
    <definedName name="_ti120" localSheetId="11">#REF!</definedName>
    <definedName name="_ti120" localSheetId="13">#REF!</definedName>
    <definedName name="_ti120" localSheetId="10">#REF!</definedName>
    <definedName name="_ti120" localSheetId="0">#REF!</definedName>
    <definedName name="_ti120" localSheetId="2">#REF!</definedName>
    <definedName name="_ti120">#REF!</definedName>
    <definedName name="_ti50" localSheetId="8">#REF!</definedName>
    <definedName name="_ti50" localSheetId="14">#REF!</definedName>
    <definedName name="_ti50" localSheetId="11">#REF!</definedName>
    <definedName name="_ti50" localSheetId="13">#REF!</definedName>
    <definedName name="_ti50" localSheetId="10">#REF!</definedName>
    <definedName name="_ti50" localSheetId="0">#REF!</definedName>
    <definedName name="_ti50" localSheetId="2">#REF!</definedName>
    <definedName name="_ti50">#REF!</definedName>
    <definedName name="_ti60">#REF!</definedName>
    <definedName name="_ti80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c20">#REF!</definedName>
    <definedName name="_TOP2">#REF!</definedName>
    <definedName name="_trp4">#REF!</definedName>
    <definedName name="_trp6">#REF!</definedName>
    <definedName name="_tsI3">#N/A</definedName>
    <definedName name="_tsv25" localSheetId="8">#REF!</definedName>
    <definedName name="_tsv25" localSheetId="7">#REF!</definedName>
    <definedName name="_tsv25" localSheetId="4">#REF!</definedName>
    <definedName name="_tsv25" localSheetId="6">#REF!</definedName>
    <definedName name="_tsv25" localSheetId="9">#REF!</definedName>
    <definedName name="_tsv25" localSheetId="5">#REF!</definedName>
    <definedName name="_tsv25" localSheetId="14">#REF!</definedName>
    <definedName name="_tsv25" localSheetId="3">#REF!</definedName>
    <definedName name="_tsv25" localSheetId="11">#REF!</definedName>
    <definedName name="_tsv25" localSheetId="13">#REF!</definedName>
    <definedName name="_tsv25" localSheetId="10">#REF!</definedName>
    <definedName name="_tsv25" localSheetId="0">#REF!</definedName>
    <definedName name="_tsv25" localSheetId="2">#REF!</definedName>
    <definedName name="_tsv25">#REF!</definedName>
    <definedName name="_U" localSheetId="8">#REF!</definedName>
    <definedName name="_U" localSheetId="14">#REF!</definedName>
    <definedName name="_U" localSheetId="11">#REF!</definedName>
    <definedName name="_U" localSheetId="13">#REF!</definedName>
    <definedName name="_U" localSheetId="10">#REF!</definedName>
    <definedName name="_U" localSheetId="0">#REF!</definedName>
    <definedName name="_U" localSheetId="2">#REF!</definedName>
    <definedName name="_U">#REF!</definedName>
    <definedName name="_U_1" localSheetId="8">#REF!</definedName>
    <definedName name="_U_1" localSheetId="14">#REF!</definedName>
    <definedName name="_U_1" localSheetId="11">#REF!</definedName>
    <definedName name="_U_1" localSheetId="13">#REF!</definedName>
    <definedName name="_U_1" localSheetId="10">#REF!</definedName>
    <definedName name="_U_1" localSheetId="0">#REF!</definedName>
    <definedName name="_U_1" localSheetId="2">#REF!</definedName>
    <definedName name="_U_1">#REF!</definedName>
    <definedName name="_ujl001">#REF!</definedName>
    <definedName name="_ukk001">#REF!</definedName>
    <definedName name="_ukk002">#REF!</definedName>
    <definedName name="_ukk003">#REF!</definedName>
    <definedName name="_ukk004">#REF!</definedName>
    <definedName name="_ukk005">#REF!</definedName>
    <definedName name="_ukk006">#REF!</definedName>
    <definedName name="_ukk007">#REF!</definedName>
    <definedName name="_ukk008">#REF!</definedName>
    <definedName name="_ukk009">#REF!</definedName>
    <definedName name="_ukk010">#REF!</definedName>
    <definedName name="_ukk011">#REF!</definedName>
    <definedName name="_ukk012">#REF!</definedName>
    <definedName name="_uls60">#REF!</definedName>
    <definedName name="_up05">#N/A</definedName>
    <definedName name="_UP15">#N/A</definedName>
    <definedName name="_UP20">#N/A</definedName>
    <definedName name="_uph010" localSheetId="8">#REF!</definedName>
    <definedName name="_uph010" localSheetId="7">#REF!</definedName>
    <definedName name="_uph010" localSheetId="4">#REF!</definedName>
    <definedName name="_uph010" localSheetId="6">#REF!</definedName>
    <definedName name="_uph010" localSheetId="9">#REF!</definedName>
    <definedName name="_uph010" localSheetId="5">#REF!</definedName>
    <definedName name="_uph010" localSheetId="14">#REF!</definedName>
    <definedName name="_uph010" localSheetId="3">#REF!</definedName>
    <definedName name="_uph010" localSheetId="11">#REF!</definedName>
    <definedName name="_uph010" localSheetId="13">#REF!</definedName>
    <definedName name="_uph010" localSheetId="10">#REF!</definedName>
    <definedName name="_uph010" localSheetId="0">#REF!</definedName>
    <definedName name="_uph010" localSheetId="2">#REF!</definedName>
    <definedName name="_uph010">#REF!</definedName>
    <definedName name="_uph011" localSheetId="8">#REF!</definedName>
    <definedName name="_uph011" localSheetId="14">#REF!</definedName>
    <definedName name="_uph011" localSheetId="11">#REF!</definedName>
    <definedName name="_uph011" localSheetId="13">#REF!</definedName>
    <definedName name="_uph011" localSheetId="10">#REF!</definedName>
    <definedName name="_uph011" localSheetId="0">#REF!</definedName>
    <definedName name="_uph011" localSheetId="2">#REF!</definedName>
    <definedName name="_uph011">#REF!</definedName>
    <definedName name="_uph012" localSheetId="8">#REF!</definedName>
    <definedName name="_uph012" localSheetId="14">#REF!</definedName>
    <definedName name="_uph012" localSheetId="11">#REF!</definedName>
    <definedName name="_uph012" localSheetId="13">#REF!</definedName>
    <definedName name="_uph012" localSheetId="10">#REF!</definedName>
    <definedName name="_uph012" localSheetId="0">#REF!</definedName>
    <definedName name="_uph012" localSheetId="2">#REF!</definedName>
    <definedName name="_uph012">#REF!</definedName>
    <definedName name="_uph013">#REF!</definedName>
    <definedName name="_uph014">#REF!</definedName>
    <definedName name="_uph015">#REF!</definedName>
    <definedName name="_uph016">#REF!</definedName>
    <definedName name="_UPH022">#REF!</definedName>
    <definedName name="_usd2">#REF!</definedName>
    <definedName name="_utd1">#REF!</definedName>
    <definedName name="_utd2">#REF!</definedName>
    <definedName name="_utd3">#REF!</definedName>
    <definedName name="_utr011">#REF!</definedName>
    <definedName name="_utr012">#REF!</definedName>
    <definedName name="_V">#REF!</definedName>
    <definedName name="_V___0">#REF!</definedName>
    <definedName name="_V___1">#REF!</definedName>
    <definedName name="_V___2">#REF!</definedName>
    <definedName name="_V___3">#REF!</definedName>
    <definedName name="_V___4">#REF!</definedName>
    <definedName name="_V___5">#REF!</definedName>
    <definedName name="_V_1">#REF!</definedName>
    <definedName name="_V_2">#REF!</definedName>
    <definedName name="_V_3">#REF!</definedName>
    <definedName name="_V_4">#REF!</definedName>
    <definedName name="_V_5">#REF!</definedName>
    <definedName name="_V_6">#REF!</definedName>
    <definedName name="_V_7">#REF!</definedName>
    <definedName name="_V_8">#REF!</definedName>
    <definedName name="_V_9">#REF!</definedName>
    <definedName name="_vcd2">#REF!</definedName>
    <definedName name="_vcd3">#REF!</definedName>
    <definedName name="_vcd4">#REF!</definedName>
    <definedName name="_vd106">#REF!</definedName>
    <definedName name="_vd148">#REF!</definedName>
    <definedName name="_vd1810">#REF!</definedName>
    <definedName name="_vd2012">#REF!</definedName>
    <definedName name="_vd2014">#REF!</definedName>
    <definedName name="_vd2212">#REF!</definedName>
    <definedName name="_vd2612">#REF!</definedName>
    <definedName name="_vd44">#REF!</definedName>
    <definedName name="_vd66">#REF!</definedName>
    <definedName name="_vd86">#REF!</definedName>
    <definedName name="_VL100">#REF!</definedName>
    <definedName name="_VL200">#REF!</definedName>
    <definedName name="_VL250">#REF!</definedName>
    <definedName name="_vnt100">#REF!</definedName>
    <definedName name="_vnt40">#REF!</definedName>
    <definedName name="_vnt50">#REF!</definedName>
    <definedName name="_vnt80">#REF!</definedName>
    <definedName name="_W">#REF!</definedName>
    <definedName name="_W___0">#REF!</definedName>
    <definedName name="_W___1">#REF!</definedName>
    <definedName name="_W___2">#REF!</definedName>
    <definedName name="_W___3">#REF!</definedName>
    <definedName name="_W___4">#REF!</definedName>
    <definedName name="_W___5">#REF!</definedName>
    <definedName name="_W_1">#REF!</definedName>
    <definedName name="_W_1_1">#REF!</definedName>
    <definedName name="_W_10">#REF!</definedName>
    <definedName name="_W_11">#REF!</definedName>
    <definedName name="_W_12">"$#REF!.$#REF!#REF!"</definedName>
    <definedName name="_W_13">"$#REF!.$#REF!#REF!"</definedName>
    <definedName name="_W_14" localSheetId="8">#REF!</definedName>
    <definedName name="_W_14" localSheetId="7">#REF!</definedName>
    <definedName name="_W_14" localSheetId="4">#REF!</definedName>
    <definedName name="_W_14" localSheetId="6">#REF!</definedName>
    <definedName name="_W_14" localSheetId="9">#REF!</definedName>
    <definedName name="_W_14" localSheetId="5">#REF!</definedName>
    <definedName name="_W_14" localSheetId="14">#REF!</definedName>
    <definedName name="_W_14" localSheetId="3">#REF!</definedName>
    <definedName name="_W_14" localSheetId="11">#REF!</definedName>
    <definedName name="_W_14" localSheetId="13">#REF!</definedName>
    <definedName name="_W_14" localSheetId="10">#REF!</definedName>
    <definedName name="_W_14" localSheetId="0">#REF!</definedName>
    <definedName name="_W_14" localSheetId="2">#REF!</definedName>
    <definedName name="_W_14">#REF!</definedName>
    <definedName name="_W_15" localSheetId="8">#REF!</definedName>
    <definedName name="_W_15" localSheetId="14">#REF!</definedName>
    <definedName name="_W_15" localSheetId="11">#REF!</definedName>
    <definedName name="_W_15" localSheetId="13">#REF!</definedName>
    <definedName name="_W_15" localSheetId="10">#REF!</definedName>
    <definedName name="_W_15" localSheetId="0">#REF!</definedName>
    <definedName name="_W_15" localSheetId="2">#REF!</definedName>
    <definedName name="_W_15">#REF!</definedName>
    <definedName name="_W_15_1" localSheetId="8">#REF!</definedName>
    <definedName name="_W_15_1" localSheetId="14">#REF!</definedName>
    <definedName name="_W_15_1" localSheetId="11">#REF!</definedName>
    <definedName name="_W_15_1" localSheetId="13">#REF!</definedName>
    <definedName name="_W_15_1" localSheetId="10">#REF!</definedName>
    <definedName name="_W_15_1" localSheetId="0">#REF!</definedName>
    <definedName name="_W_15_1" localSheetId="2">#REF!</definedName>
    <definedName name="_W_15_1">#REF!</definedName>
    <definedName name="_W_15_16">#REF!</definedName>
    <definedName name="_W_15_7">#REF!</definedName>
    <definedName name="_W_16">#REF!</definedName>
    <definedName name="_W_16_1">#REF!</definedName>
    <definedName name="_W_2">#REF!</definedName>
    <definedName name="_W_4">#REF!</definedName>
    <definedName name="_W_5">"$#REF!.$#REF!#REF!"</definedName>
    <definedName name="_W_6" localSheetId="8">#REF!</definedName>
    <definedName name="_W_6" localSheetId="7">#REF!</definedName>
    <definedName name="_W_6" localSheetId="4">#REF!</definedName>
    <definedName name="_W_6" localSheetId="6">#REF!</definedName>
    <definedName name="_W_6" localSheetId="9">#REF!</definedName>
    <definedName name="_W_6" localSheetId="5">#REF!</definedName>
    <definedName name="_W_6" localSheetId="14">#REF!</definedName>
    <definedName name="_W_6" localSheetId="3">#REF!</definedName>
    <definedName name="_W_6" localSheetId="11">#REF!</definedName>
    <definedName name="_W_6" localSheetId="13">#REF!</definedName>
    <definedName name="_W_6" localSheetId="10">#REF!</definedName>
    <definedName name="_W_6" localSheetId="0">#REF!</definedName>
    <definedName name="_W_6" localSheetId="2">#REF!</definedName>
    <definedName name="_W_6">#REF!</definedName>
    <definedName name="_W_7" localSheetId="8">#REF!</definedName>
    <definedName name="_W_7" localSheetId="14">#REF!</definedName>
    <definedName name="_W_7" localSheetId="11">#REF!</definedName>
    <definedName name="_W_7" localSheetId="13">#REF!</definedName>
    <definedName name="_W_7" localSheetId="10">#REF!</definedName>
    <definedName name="_W_7" localSheetId="0">#REF!</definedName>
    <definedName name="_W_7" localSheetId="2">#REF!</definedName>
    <definedName name="_W_7">#REF!</definedName>
    <definedName name="_W_8" localSheetId="8">#REF!</definedName>
    <definedName name="_W_8" localSheetId="14">#REF!</definedName>
    <definedName name="_W_8" localSheetId="11">#REF!</definedName>
    <definedName name="_W_8" localSheetId="13">#REF!</definedName>
    <definedName name="_W_8" localSheetId="10">#REF!</definedName>
    <definedName name="_W_8" localSheetId="0">#REF!</definedName>
    <definedName name="_W_8" localSheetId="2">#REF!</definedName>
    <definedName name="_W_8">#REF!</definedName>
    <definedName name="_W_9">#REF!</definedName>
    <definedName name="_wal01">#REF!</definedName>
    <definedName name="_wal02">#REF!</definedName>
    <definedName name="_wal03">#REF!</definedName>
    <definedName name="_wal04">#REF!</definedName>
    <definedName name="_wal05">#REF!</definedName>
    <definedName name="_wal06">#REF!</definedName>
    <definedName name="_wal07">#REF!</definedName>
    <definedName name="_wal08">#REF!</definedName>
    <definedName name="_wal09">#REF!</definedName>
    <definedName name="_wal10">#REF!</definedName>
    <definedName name="_wal100">#REF!</definedName>
    <definedName name="_wal101">#REF!</definedName>
    <definedName name="_wal102">#REF!</definedName>
    <definedName name="_wal103">#REF!</definedName>
    <definedName name="_wal104">#REF!</definedName>
    <definedName name="_wal105">#REF!</definedName>
    <definedName name="_wal106">#REF!</definedName>
    <definedName name="_wal11">#REF!</definedName>
    <definedName name="_wal111">#REF!</definedName>
    <definedName name="_wal12">#REF!</definedName>
    <definedName name="_wal13">#REF!</definedName>
    <definedName name="_wal14">#REF!</definedName>
    <definedName name="_wal15">#REF!</definedName>
    <definedName name="_wal16">#REF!</definedName>
    <definedName name="_wal17">#REF!</definedName>
    <definedName name="_wal18">#REF!</definedName>
    <definedName name="_wal19">#REF!</definedName>
    <definedName name="_wal20">#REF!</definedName>
    <definedName name="_wal21">#REF!</definedName>
    <definedName name="_wal22">#REF!</definedName>
    <definedName name="_wal23">#REF!</definedName>
    <definedName name="_wal24">#REF!</definedName>
    <definedName name="_wal25">#REF!</definedName>
    <definedName name="_wal26">#REF!</definedName>
    <definedName name="_wal27">#REF!</definedName>
    <definedName name="_wal28">#REF!</definedName>
    <definedName name="_wal29">#REF!</definedName>
    <definedName name="_wal30">#REF!</definedName>
    <definedName name="_wal31">#REF!</definedName>
    <definedName name="_wal32">#REF!</definedName>
    <definedName name="_wal33">#REF!</definedName>
    <definedName name="_wal34">#REF!</definedName>
    <definedName name="_wal35">#REF!</definedName>
    <definedName name="_wal36">#REF!</definedName>
    <definedName name="_wal37">#REF!</definedName>
    <definedName name="_wal38">#REF!</definedName>
    <definedName name="_wal39">#REF!</definedName>
    <definedName name="_wal40">#REF!</definedName>
    <definedName name="_wal41">#REF!</definedName>
    <definedName name="_wal42">#REF!</definedName>
    <definedName name="_wal43">#REF!</definedName>
    <definedName name="_wal44">#REF!</definedName>
    <definedName name="_wal45">#REF!</definedName>
    <definedName name="_wal46">#REF!</definedName>
    <definedName name="_wal47">#REF!</definedName>
    <definedName name="_wal48">#REF!</definedName>
    <definedName name="_wal49">#REF!</definedName>
    <definedName name="_wal50">#REF!</definedName>
    <definedName name="_wal51">#REF!</definedName>
    <definedName name="_wal52">#REF!</definedName>
    <definedName name="_wal53">#REF!</definedName>
    <definedName name="_wal54">#REF!</definedName>
    <definedName name="_wal55">#REF!</definedName>
    <definedName name="_wal56">#REF!</definedName>
    <definedName name="_wal57">#REF!</definedName>
    <definedName name="_wal58">#REF!</definedName>
    <definedName name="_wal59">#REF!</definedName>
    <definedName name="_wal60">#REF!</definedName>
    <definedName name="_wal601">#REF!</definedName>
    <definedName name="_wal602">#REF!</definedName>
    <definedName name="_wal61">#REF!</definedName>
    <definedName name="_wal62">#REF!</definedName>
    <definedName name="_wal63">#REF!</definedName>
    <definedName name="_wal64">#REF!</definedName>
    <definedName name="_wal65">#REF!</definedName>
    <definedName name="_wal66">#REF!</definedName>
    <definedName name="_wal67">#REF!</definedName>
    <definedName name="_wal68">#REF!</definedName>
    <definedName name="_wal69">#REF!</definedName>
    <definedName name="_wal70">#REF!</definedName>
    <definedName name="_wal71">#REF!</definedName>
    <definedName name="_wal72">#REF!</definedName>
    <definedName name="_wal73">#REF!</definedName>
    <definedName name="_wal74">#REF!</definedName>
    <definedName name="_wal75">#REF!</definedName>
    <definedName name="_wal76">#REF!</definedName>
    <definedName name="_wal77">#REF!</definedName>
    <definedName name="_wal78">#REF!</definedName>
    <definedName name="_wal79">#REF!</definedName>
    <definedName name="_wal80">#REF!</definedName>
    <definedName name="_wal81">#REF!</definedName>
    <definedName name="_wal82">#REF!</definedName>
    <definedName name="_wal83">#REF!</definedName>
    <definedName name="_wal84">#REF!</definedName>
    <definedName name="_wal85">#REF!</definedName>
    <definedName name="_wal86">#REF!</definedName>
    <definedName name="_wal87">#REF!</definedName>
    <definedName name="_wal88">#REF!</definedName>
    <definedName name="_wal89">#REF!</definedName>
    <definedName name="_wal90">#REF!</definedName>
    <definedName name="_wal91">#REF!</definedName>
    <definedName name="_wal92">#REF!</definedName>
    <definedName name="_wal93">#REF!</definedName>
    <definedName name="_wal94">#REF!</definedName>
    <definedName name="_wal95">#REF!</definedName>
    <definedName name="_wal96">#REF!</definedName>
    <definedName name="_wal97">#REF!</definedName>
    <definedName name="_wal98">#REF!</definedName>
    <definedName name="_wal99">#REF!</definedName>
    <definedName name="_we3">#REF!</definedName>
    <definedName name="_WGDPN1NL4_R200">#REF!</definedName>
    <definedName name="_WIR__D__WPRQ">#REF!</definedName>
    <definedName name="_wm10">#REF!</definedName>
    <definedName name="_WM8">#REF!</definedName>
    <definedName name="_WQ___0">#REF!</definedName>
    <definedName name="_WQ___1">#REF!</definedName>
    <definedName name="_WQ___2">#REF!</definedName>
    <definedName name="_WQ___3">#REF!</definedName>
    <definedName name="_WQ___4">#REF!</definedName>
    <definedName name="_WQ___5">#REF!</definedName>
    <definedName name="_WQ_10">#REF!</definedName>
    <definedName name="_WQ_11">#REF!</definedName>
    <definedName name="_WQ_12">NA()</definedName>
    <definedName name="_WQ_13">NA()</definedName>
    <definedName name="_WQ_14" localSheetId="8">#REF!</definedName>
    <definedName name="_WQ_14" localSheetId="7">#REF!</definedName>
    <definedName name="_WQ_14" localSheetId="4">#REF!</definedName>
    <definedName name="_WQ_14" localSheetId="6">#REF!</definedName>
    <definedName name="_WQ_14" localSheetId="9">#REF!</definedName>
    <definedName name="_WQ_14" localSheetId="5">#REF!</definedName>
    <definedName name="_WQ_14" localSheetId="14">#REF!</definedName>
    <definedName name="_WQ_14" localSheetId="3">#REF!</definedName>
    <definedName name="_WQ_14" localSheetId="11">#REF!</definedName>
    <definedName name="_WQ_14" localSheetId="13">#REF!</definedName>
    <definedName name="_WQ_14" localSheetId="10">#REF!</definedName>
    <definedName name="_WQ_14" localSheetId="0">#REF!</definedName>
    <definedName name="_WQ_14" localSheetId="2">#REF!</definedName>
    <definedName name="_WQ_14">#REF!</definedName>
    <definedName name="_WQ_5">NA()</definedName>
    <definedName name="_WQ_7">NA()</definedName>
    <definedName name="_WQ_8">NA()</definedName>
    <definedName name="_WS" localSheetId="8">#REF!</definedName>
    <definedName name="_WS" localSheetId="7">#REF!</definedName>
    <definedName name="_WS" localSheetId="4">#REF!</definedName>
    <definedName name="_WS" localSheetId="6">#REF!</definedName>
    <definedName name="_WS" localSheetId="9">#REF!</definedName>
    <definedName name="_WS" localSheetId="5">#REF!</definedName>
    <definedName name="_WS" localSheetId="14">#REF!</definedName>
    <definedName name="_WS" localSheetId="3">#REF!</definedName>
    <definedName name="_WS" localSheetId="11">#REF!</definedName>
    <definedName name="_WS" localSheetId="13">#REF!</definedName>
    <definedName name="_WS" localSheetId="10">#REF!</definedName>
    <definedName name="_WS" localSheetId="0">#REF!</definedName>
    <definedName name="_WS" localSheetId="2">#REF!</definedName>
    <definedName name="_WS">#REF!</definedName>
    <definedName name="_WTC__HOME__" localSheetId="8">#REF!</definedName>
    <definedName name="_WTC__HOME__" localSheetId="14">#REF!</definedName>
    <definedName name="_WTC__HOME__" localSheetId="11">#REF!</definedName>
    <definedName name="_WTC__HOME__" localSheetId="13">#REF!</definedName>
    <definedName name="_WTC__HOME__" localSheetId="10">#REF!</definedName>
    <definedName name="_WTC__HOME__" localSheetId="0">#REF!</definedName>
    <definedName name="_WTC__HOME__" localSheetId="2">#REF!</definedName>
    <definedName name="_WTC__HOME__">#REF!</definedName>
    <definedName name="_WXLU3_D19_H22_" localSheetId="8">#REF!</definedName>
    <definedName name="_WXLU3_D19_H22_" localSheetId="14">#REF!</definedName>
    <definedName name="_WXLU3_D19_H22_" localSheetId="11">#REF!</definedName>
    <definedName name="_WXLU3_D19_H22_" localSheetId="13">#REF!</definedName>
    <definedName name="_WXLU3_D19_H22_" localSheetId="10">#REF!</definedName>
    <definedName name="_WXLU3_D19_H22_" localSheetId="0">#REF!</definedName>
    <definedName name="_WXLU3_D19_H22_" localSheetId="2">#REF!</definedName>
    <definedName name="_WXLU3_D19_H22_">#REF!</definedName>
    <definedName name="_x">#REF!</definedName>
    <definedName name="_x___0">#REF!</definedName>
    <definedName name="_x___1">#REF!</definedName>
    <definedName name="_x___2">#REF!</definedName>
    <definedName name="_x___3">#REF!</definedName>
    <definedName name="_x___4">#REF!</definedName>
    <definedName name="_x___5">#REF!</definedName>
    <definedName name="_x_1">#REF!</definedName>
    <definedName name="_x_2">#REF!</definedName>
    <definedName name="_x_3">#REF!</definedName>
    <definedName name="_x_4">#REF!</definedName>
    <definedName name="_x_5">#REF!</definedName>
    <definedName name="_x_6">#REF!</definedName>
    <definedName name="_x_7">#REF!</definedName>
    <definedName name="_x_8">#REF!</definedName>
    <definedName name="_x_9">#REF!</definedName>
    <definedName name="_x2">#REF!</definedName>
    <definedName name="_Y">#REF!</definedName>
    <definedName name="_Y_1">#REF!</definedName>
    <definedName name="_Z">#REF!</definedName>
    <definedName name="_Z_1">#REF!</definedName>
    <definedName name="\0" localSheetId="8">#REF!</definedName>
    <definedName name="\0" localSheetId="3">#REF!</definedName>
    <definedName name="\0" localSheetId="11">#REF!</definedName>
    <definedName name="\0" localSheetId="10">#REF!</definedName>
    <definedName name="\0" localSheetId="0">#REF!</definedName>
    <definedName name="\0" localSheetId="2">#REF!</definedName>
    <definedName name="\0">#REF!</definedName>
    <definedName name="\aa" localSheetId="8">#REF!</definedName>
    <definedName name="\aa" localSheetId="11">#REF!</definedName>
    <definedName name="\aa" localSheetId="10">#REF!</definedName>
    <definedName name="\aa" localSheetId="0">#REF!</definedName>
    <definedName name="\aa" localSheetId="2">#REF!</definedName>
    <definedName name="\aa">#REF!</definedName>
    <definedName name="\CABANG" localSheetId="8">#REF!</definedName>
    <definedName name="\CABANG" localSheetId="11">#REF!</definedName>
    <definedName name="\CABANG" localSheetId="10">#REF!</definedName>
    <definedName name="\CABANG" localSheetId="0">#REF!</definedName>
    <definedName name="\CABANG" localSheetId="2">#REF!</definedName>
    <definedName name="\CABANG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#N/A</definedName>
    <definedName name="\J" localSheetId="8">#REF!</definedName>
    <definedName name="\J" localSheetId="7">#REF!</definedName>
    <definedName name="\J" localSheetId="4">#REF!</definedName>
    <definedName name="\J" localSheetId="6">#REF!</definedName>
    <definedName name="\J" localSheetId="9">#REF!</definedName>
    <definedName name="\J" localSheetId="5">#REF!</definedName>
    <definedName name="\J" localSheetId="14">#REF!</definedName>
    <definedName name="\J" localSheetId="3">#REF!</definedName>
    <definedName name="\J" localSheetId="11">#REF!</definedName>
    <definedName name="\J" localSheetId="13">#REF!</definedName>
    <definedName name="\J" localSheetId="10">#REF!</definedName>
    <definedName name="\J">#REF!</definedName>
    <definedName name="\K" localSheetId="8">#REF!</definedName>
    <definedName name="\K" localSheetId="14">#REF!</definedName>
    <definedName name="\K" localSheetId="3">#REF!</definedName>
    <definedName name="\K" localSheetId="11">#REF!</definedName>
    <definedName name="\K" localSheetId="13">#REF!</definedName>
    <definedName name="\K" localSheetId="10">#REF!</definedName>
    <definedName name="\K">#REF!</definedName>
    <definedName name="\L" localSheetId="8">#REF!</definedName>
    <definedName name="\L" localSheetId="14">#REF!</definedName>
    <definedName name="\L" localSheetId="3">#REF!</definedName>
    <definedName name="\L" localSheetId="11">#REF!</definedName>
    <definedName name="\L" localSheetId="13">#REF!</definedName>
    <definedName name="\L" localSheetId="10">#REF!</definedName>
    <definedName name="\L">#REF!</definedName>
    <definedName name="\M">#REF!</definedName>
    <definedName name="\MENU">#REF!</definedName>
    <definedName name="\N">#REF!</definedName>
    <definedName name="\O">#REF!</definedName>
    <definedName name="\Q">#REF!</definedName>
    <definedName name="\S">#REF!</definedName>
    <definedName name="\T">#REF!</definedName>
    <definedName name="\U">#REF!</definedName>
    <definedName name="\W">#REF!</definedName>
    <definedName name="\w.">#REF!</definedName>
    <definedName name="\x">#REF!</definedName>
    <definedName name="\Y">#REF!</definedName>
    <definedName name="A" localSheetId="0">#REF!</definedName>
    <definedName name="A" localSheetId="2">#REF!</definedName>
    <definedName name="A">#REF!</definedName>
    <definedName name="A_008">#REF!</definedName>
    <definedName name="A_04_2">#REF!</definedName>
    <definedName name="A_04_3">#REF!</definedName>
    <definedName name="A_04_4">#REF!</definedName>
    <definedName name="A_061r">#REF!</definedName>
    <definedName name="A_097r">#REF!</definedName>
    <definedName name="A_1">#REF!</definedName>
    <definedName name="A_1___0">#REF!</definedName>
    <definedName name="A_1___1">#REF!</definedName>
    <definedName name="A_1___2">#REF!</definedName>
    <definedName name="A_1___3">#REF!</definedName>
    <definedName name="A_1_1">#REF!</definedName>
    <definedName name="A_1_1_1">#REF!</definedName>
    <definedName name="A_1_1_2">#REF!</definedName>
    <definedName name="A_1_3">#REF!</definedName>
    <definedName name="A_10">#REF!</definedName>
    <definedName name="a_100">#REF!</definedName>
    <definedName name="A_11">#REF!</definedName>
    <definedName name="A_14">#REF!</definedName>
    <definedName name="A_14_15">#REF!</definedName>
    <definedName name="A_14_15_1">#REF!</definedName>
    <definedName name="A_14_15_16">#REF!</definedName>
    <definedName name="A_14_15_7">#REF!</definedName>
    <definedName name="A_14_16">#REF!</definedName>
    <definedName name="A_15">#REF!</definedName>
    <definedName name="A_15_1">#REF!</definedName>
    <definedName name="A_15_16">#REF!</definedName>
    <definedName name="A_15_7">#REF!</definedName>
    <definedName name="A_16">#REF!</definedName>
    <definedName name="A_2">#REF!</definedName>
    <definedName name="A_2_1">#REF!</definedName>
    <definedName name="A_2_1_1">#REF!</definedName>
    <definedName name="A_2_3">#REF!</definedName>
    <definedName name="A_2_3_1">#REF!</definedName>
    <definedName name="A_2_3_2">#REF!</definedName>
    <definedName name="A_22">#REF!</definedName>
    <definedName name="A_3_1">#REF!</definedName>
    <definedName name="A_3_2">#REF!</definedName>
    <definedName name="A_3_4">#REF!</definedName>
    <definedName name="A_4">#REF!</definedName>
    <definedName name="A_5">#REF!</definedName>
    <definedName name="A_5_15">#REF!</definedName>
    <definedName name="A_5_15_1">#REF!</definedName>
    <definedName name="A_5_15_16">#REF!</definedName>
    <definedName name="A_5_15_7">#REF!</definedName>
    <definedName name="A_5_16">#REF!</definedName>
    <definedName name="A_6">#REF!</definedName>
    <definedName name="A_6_15">#REF!</definedName>
    <definedName name="A_6_15_1">#REF!</definedName>
    <definedName name="A_6_15_16">#REF!</definedName>
    <definedName name="A_6_15_7">#REF!</definedName>
    <definedName name="A_6_16">#REF!</definedName>
    <definedName name="A_7">#REF!</definedName>
    <definedName name="A_7_15">#REF!</definedName>
    <definedName name="A_7_15_1">#REF!</definedName>
    <definedName name="A_7_15_16">#REF!</definedName>
    <definedName name="A_7_15_7">#REF!</definedName>
    <definedName name="A_7_16">#REF!</definedName>
    <definedName name="A_8">#REF!</definedName>
    <definedName name="A_9">#REF!</definedName>
    <definedName name="A_COMPRESSOR">#REF!</definedName>
    <definedName name="A_FINISHER">#REF!</definedName>
    <definedName name="A_Mech">#REF!</definedName>
    <definedName name="A_MENU">#REF!</definedName>
    <definedName name="A_SPRAYER">#REF!</definedName>
    <definedName name="A." localSheetId="0">#REF!</definedName>
    <definedName name="A." localSheetId="2">#REF!</definedName>
    <definedName name="A.">#REF!</definedName>
    <definedName name="A.1" localSheetId="0">#REF!</definedName>
    <definedName name="A.1" localSheetId="2">#REF!</definedName>
    <definedName name="A.1">#REF!</definedName>
    <definedName name="A.101">#REF!</definedName>
    <definedName name="A.101.1">#REF!</definedName>
    <definedName name="A.101.10">#REF!</definedName>
    <definedName name="A.101.10B">#REF!</definedName>
    <definedName name="A.101.10E">#REF!</definedName>
    <definedName name="A.101.11">#REF!</definedName>
    <definedName name="A.101.11B">#REF!</definedName>
    <definedName name="A.101.11E">#REF!</definedName>
    <definedName name="A.101.12">#REF!</definedName>
    <definedName name="A.101.12B">#REF!</definedName>
    <definedName name="A.101.12E">#REF!</definedName>
    <definedName name="A.101.13">#REF!</definedName>
    <definedName name="A.101.13B">#REF!</definedName>
    <definedName name="A.101.13E">#REF!</definedName>
    <definedName name="A.101.14">#REF!</definedName>
    <definedName name="A.101.14B">#REF!</definedName>
    <definedName name="A.101.14E">#REF!</definedName>
    <definedName name="A.101.15">#REF!</definedName>
    <definedName name="A.101.15B">#REF!</definedName>
    <definedName name="A.101.15E">#REF!</definedName>
    <definedName name="A.101.16">#REF!</definedName>
    <definedName name="A.101.16B">#REF!</definedName>
    <definedName name="A.101.16E">#REF!</definedName>
    <definedName name="A.101.17">#REF!</definedName>
    <definedName name="A.101.17B">#REF!</definedName>
    <definedName name="A.101.17E">#REF!</definedName>
    <definedName name="A.101.18">#REF!</definedName>
    <definedName name="A.101.18B">#REF!</definedName>
    <definedName name="A.101.18E">#REF!</definedName>
    <definedName name="A.101.19">#REF!</definedName>
    <definedName name="A.101.19B">#REF!</definedName>
    <definedName name="A.101.19E">#REF!</definedName>
    <definedName name="A.101.1B">#REF!</definedName>
    <definedName name="A.101.1E">#REF!</definedName>
    <definedName name="A.101.2">#REF!</definedName>
    <definedName name="A.101.20">#REF!</definedName>
    <definedName name="A.101.20B">#REF!</definedName>
    <definedName name="A.101.20E">#REF!</definedName>
    <definedName name="A.101.21">#REF!</definedName>
    <definedName name="A.101.21B">#REF!</definedName>
    <definedName name="A.101.21E">#REF!</definedName>
    <definedName name="A.101.22">#REF!</definedName>
    <definedName name="A.101.22B">#REF!</definedName>
    <definedName name="A.101.22E">#REF!</definedName>
    <definedName name="A.101.23">#REF!</definedName>
    <definedName name="A.101.23B">#REF!</definedName>
    <definedName name="A.101.23E">#REF!</definedName>
    <definedName name="A.101.24">#REF!</definedName>
    <definedName name="A.101.24B">#REF!</definedName>
    <definedName name="A.101.24E">#REF!</definedName>
    <definedName name="A.101.2B">#REF!</definedName>
    <definedName name="A.101.2E">#REF!</definedName>
    <definedName name="A.101.3">#REF!</definedName>
    <definedName name="A.101.3B">#REF!</definedName>
    <definedName name="A.101.3E">#REF!</definedName>
    <definedName name="A.101.4">#REF!</definedName>
    <definedName name="A.101.4B">#REF!</definedName>
    <definedName name="A.101.4E">#REF!</definedName>
    <definedName name="A.101.5">#REF!</definedName>
    <definedName name="A.101.5B">#REF!</definedName>
    <definedName name="A.101.5E">#REF!</definedName>
    <definedName name="A.101.6">#REF!</definedName>
    <definedName name="A.101.6B">#REF!</definedName>
    <definedName name="A.101.6E">#REF!</definedName>
    <definedName name="A.101.7">#REF!</definedName>
    <definedName name="A.101.7B">#REF!</definedName>
    <definedName name="A.101.7E">#REF!</definedName>
    <definedName name="A.101.8">#REF!</definedName>
    <definedName name="A.101.8B">#REF!</definedName>
    <definedName name="A.101.8E">#REF!</definedName>
    <definedName name="A.101.9">#REF!</definedName>
    <definedName name="A.101.9B">#REF!</definedName>
    <definedName name="A.101.9E">#REF!</definedName>
    <definedName name="A.101.B">#REF!</definedName>
    <definedName name="A.102">#REF!</definedName>
    <definedName name="A.102.1">#REF!</definedName>
    <definedName name="A.102.10">#REF!</definedName>
    <definedName name="A.102.10B">#REF!</definedName>
    <definedName name="A.102.10E">#REF!</definedName>
    <definedName name="A.102.11">#REF!</definedName>
    <definedName name="A.102.11B">#REF!</definedName>
    <definedName name="A.102.11E">#REF!</definedName>
    <definedName name="A.102.12">#REF!</definedName>
    <definedName name="A.102.12B">#REF!</definedName>
    <definedName name="A.102.12E">#REF!</definedName>
    <definedName name="A.102.13">#REF!</definedName>
    <definedName name="A.102.13B">#REF!</definedName>
    <definedName name="A.102.13E">#REF!</definedName>
    <definedName name="A.102.14">#REF!</definedName>
    <definedName name="A.102.14B">#REF!</definedName>
    <definedName name="A.102.14E">#REF!</definedName>
    <definedName name="A.102.1B">#REF!</definedName>
    <definedName name="A.102.1E">#REF!</definedName>
    <definedName name="A.102.2">#REF!</definedName>
    <definedName name="A.102.2B">#REF!</definedName>
    <definedName name="A.102.2E">#REF!</definedName>
    <definedName name="A.102.3">#REF!</definedName>
    <definedName name="A.102.3B">#REF!</definedName>
    <definedName name="A.102.3E">#REF!</definedName>
    <definedName name="A.102.4">#REF!</definedName>
    <definedName name="A.102.4B">#REF!</definedName>
    <definedName name="A.102.4E">#REF!</definedName>
    <definedName name="A.102.5">#REF!</definedName>
    <definedName name="A.102.5B">#REF!</definedName>
    <definedName name="A.102.5E">#REF!</definedName>
    <definedName name="A.102.6">#REF!</definedName>
    <definedName name="A.102.6B">#REF!</definedName>
    <definedName name="A.102.6E">#REF!</definedName>
    <definedName name="A.102.7">#REF!</definedName>
    <definedName name="A.102.7B">#REF!</definedName>
    <definedName name="A.102.7E">#REF!</definedName>
    <definedName name="A.102.8">#REF!</definedName>
    <definedName name="A.102.8B">#REF!</definedName>
    <definedName name="A.102.8E">#REF!</definedName>
    <definedName name="A.102.9">#REF!</definedName>
    <definedName name="A.102.9B">#REF!</definedName>
    <definedName name="A.102.9E">#REF!</definedName>
    <definedName name="A.102.B">#REF!</definedName>
    <definedName name="A.103">#REF!</definedName>
    <definedName name="A.103.1">#REF!</definedName>
    <definedName name="A.103.10">#REF!</definedName>
    <definedName name="A.103.10B">#REF!</definedName>
    <definedName name="A.103.10E">#REF!</definedName>
    <definedName name="A.103.10G">#REF!</definedName>
    <definedName name="A.103.11">#REF!</definedName>
    <definedName name="A.103.11B">#REF!</definedName>
    <definedName name="A.103.11E">#REF!</definedName>
    <definedName name="A.103.12">#REF!</definedName>
    <definedName name="A.103.12B">#REF!</definedName>
    <definedName name="A.103.12E">#REF!</definedName>
    <definedName name="A.103.13">#REF!</definedName>
    <definedName name="A.103.13B">#REF!</definedName>
    <definedName name="A.103.13E">#REF!</definedName>
    <definedName name="A.103.14">#REF!</definedName>
    <definedName name="A.103.14B">#REF!</definedName>
    <definedName name="A.103.14E">#REF!</definedName>
    <definedName name="A.103.15">#REF!</definedName>
    <definedName name="A.103.15B">#REF!</definedName>
    <definedName name="A.103.15E">#REF!</definedName>
    <definedName name="A.103.16">#REF!</definedName>
    <definedName name="A.103.16B">#REF!</definedName>
    <definedName name="A.103.16E">#REF!</definedName>
    <definedName name="A.103.17">#REF!</definedName>
    <definedName name="A.103.17B">#REF!</definedName>
    <definedName name="A.103.17E">#REF!</definedName>
    <definedName name="A.103.18">#REF!</definedName>
    <definedName name="A.103.18B">#REF!</definedName>
    <definedName name="A.103.18E">#REF!</definedName>
    <definedName name="A.103.19">#REF!</definedName>
    <definedName name="A.103.19B">#REF!</definedName>
    <definedName name="A.103.19E">#REF!</definedName>
    <definedName name="A.103.1B">#REF!</definedName>
    <definedName name="A.103.1E">#REF!</definedName>
    <definedName name="A.103.2">#REF!</definedName>
    <definedName name="A.103.20">#REF!</definedName>
    <definedName name="A.103.20B">#REF!</definedName>
    <definedName name="A.103.20E">#REF!</definedName>
    <definedName name="A.103.21">#REF!</definedName>
    <definedName name="A.103.21B">#REF!</definedName>
    <definedName name="A.103.21E">#REF!</definedName>
    <definedName name="A.103.2B">#REF!</definedName>
    <definedName name="A.103.2E">#REF!</definedName>
    <definedName name="A.103.3">#REF!</definedName>
    <definedName name="A.103.3B">#REF!</definedName>
    <definedName name="A.103.3E">#REF!</definedName>
    <definedName name="A.103.4">#REF!</definedName>
    <definedName name="A.103.4B">#REF!</definedName>
    <definedName name="A.103.4E">#REF!</definedName>
    <definedName name="A.103.5">#REF!</definedName>
    <definedName name="A.103.5B">#REF!</definedName>
    <definedName name="A.103.5E">#REF!</definedName>
    <definedName name="A.103.6">#REF!</definedName>
    <definedName name="A.103.6B">#REF!</definedName>
    <definedName name="A.103.6E">#REF!</definedName>
    <definedName name="A.103.7">#REF!</definedName>
    <definedName name="A.103.7B">#REF!</definedName>
    <definedName name="A.103.7E">#REF!</definedName>
    <definedName name="A.103.8">#REF!</definedName>
    <definedName name="A.103.8B">#REF!</definedName>
    <definedName name="A.103.8E">#REF!</definedName>
    <definedName name="A.103.9">#REF!</definedName>
    <definedName name="A.103.9B">#REF!</definedName>
    <definedName name="A.103.9E">#REF!</definedName>
    <definedName name="A.103.B">#REF!</definedName>
    <definedName name="A.104">#REF!</definedName>
    <definedName name="A.104.1">#REF!</definedName>
    <definedName name="A.104.10">#REF!</definedName>
    <definedName name="A.104.10B">#REF!</definedName>
    <definedName name="A.104.10E">#REF!</definedName>
    <definedName name="A.104.11">#REF!</definedName>
    <definedName name="A.104.11B">#REF!</definedName>
    <definedName name="A.104.11E">#REF!</definedName>
    <definedName name="A.104.12">#REF!</definedName>
    <definedName name="A.104.12B">#REF!</definedName>
    <definedName name="A.104.12E">#REF!</definedName>
    <definedName name="A.104.1B">#REF!</definedName>
    <definedName name="A.104.1E">#REF!</definedName>
    <definedName name="A.104.2">#REF!</definedName>
    <definedName name="A.104.2B">#REF!</definedName>
    <definedName name="A.104.2E">#REF!</definedName>
    <definedName name="A.104.3">#REF!</definedName>
    <definedName name="A.104.3B">#REF!</definedName>
    <definedName name="A.104.3E">#REF!</definedName>
    <definedName name="A.104.4">#REF!</definedName>
    <definedName name="A.104.4B">#REF!</definedName>
    <definedName name="A.104.4E">#REF!</definedName>
    <definedName name="A.104.5">#REF!</definedName>
    <definedName name="A.104.5B">#REF!</definedName>
    <definedName name="A.104.5E">#REF!</definedName>
    <definedName name="A.104.6">#REF!</definedName>
    <definedName name="A.104.6B">#REF!</definedName>
    <definedName name="A.104.6E">#REF!</definedName>
    <definedName name="A.104.7">#REF!</definedName>
    <definedName name="A.104.7B">#REF!</definedName>
    <definedName name="A.104.7E">#REF!</definedName>
    <definedName name="A.104.8">#REF!</definedName>
    <definedName name="A.104.8B">#REF!</definedName>
    <definedName name="A.104.8E">#REF!</definedName>
    <definedName name="A.104.9">#REF!</definedName>
    <definedName name="A.104.9B">#REF!</definedName>
    <definedName name="A.104.9E">#REF!</definedName>
    <definedName name="A.104.B">#REF!</definedName>
    <definedName name="A.105">#REF!</definedName>
    <definedName name="A.105.1">#REF!</definedName>
    <definedName name="A.105.10">#REF!</definedName>
    <definedName name="A.105.10B">#REF!</definedName>
    <definedName name="A.105.10E">#REF!</definedName>
    <definedName name="A.105.11">#REF!</definedName>
    <definedName name="A.105.11B">#REF!</definedName>
    <definedName name="A.105.11E">#REF!</definedName>
    <definedName name="A.105.12">#REF!</definedName>
    <definedName name="A.105.12B">#REF!</definedName>
    <definedName name="A.105.12E">#REF!</definedName>
    <definedName name="A.105.13">#REF!</definedName>
    <definedName name="A.105.13B">#REF!</definedName>
    <definedName name="A.105.13E">#REF!</definedName>
    <definedName name="A.105.14">#REF!</definedName>
    <definedName name="A.105.14B">#REF!</definedName>
    <definedName name="A.105.14E">#REF!</definedName>
    <definedName name="A.105.15">#REF!</definedName>
    <definedName name="A.105.15B">#REF!</definedName>
    <definedName name="A.105.15E">#REF!</definedName>
    <definedName name="A.105.16">#REF!</definedName>
    <definedName name="A.105.16B">#REF!</definedName>
    <definedName name="A.105.16E">#REF!</definedName>
    <definedName name="A.105.17">#REF!</definedName>
    <definedName name="A.105.17B">#REF!</definedName>
    <definedName name="A.105.17E">#REF!</definedName>
    <definedName name="A.105.18">#REF!</definedName>
    <definedName name="A.105.18B">#REF!</definedName>
    <definedName name="A.105.18E">#REF!</definedName>
    <definedName name="A.105.19">#REF!</definedName>
    <definedName name="A.105.19B">#REF!</definedName>
    <definedName name="A.105.19E">#REF!</definedName>
    <definedName name="A.105.1B">#REF!</definedName>
    <definedName name="A.105.1E">#REF!</definedName>
    <definedName name="A.105.2">#REF!</definedName>
    <definedName name="A.105.20">#REF!</definedName>
    <definedName name="A.105.20B">#REF!</definedName>
    <definedName name="A.105.20E">#REF!</definedName>
    <definedName name="A.105.21">#REF!</definedName>
    <definedName name="A.105.21B">#REF!</definedName>
    <definedName name="A.105.21E">#REF!</definedName>
    <definedName name="A.105.22">#REF!</definedName>
    <definedName name="A.105.22B">#REF!</definedName>
    <definedName name="A.105.22E">#REF!</definedName>
    <definedName name="A.105.23">#REF!</definedName>
    <definedName name="A.105.23B">#REF!</definedName>
    <definedName name="A.105.23E">#REF!</definedName>
    <definedName name="A.105.2B">#REF!</definedName>
    <definedName name="A.105.2E">#REF!</definedName>
    <definedName name="A.105.3">#REF!</definedName>
    <definedName name="A.105.3B">#REF!</definedName>
    <definedName name="A.105.3E">#REF!</definedName>
    <definedName name="A.105.4">#REF!</definedName>
    <definedName name="A.105.4B">#REF!</definedName>
    <definedName name="A.105.4E">#REF!</definedName>
    <definedName name="A.105.5">#REF!</definedName>
    <definedName name="A.105.5B">#REF!</definedName>
    <definedName name="A.105.5E">#REF!</definedName>
    <definedName name="A.105.6">#REF!</definedName>
    <definedName name="A.105.6B">#REF!</definedName>
    <definedName name="A.105.6E">#REF!</definedName>
    <definedName name="A.105.7">#REF!</definedName>
    <definedName name="A.105.7B">#REF!</definedName>
    <definedName name="A.105.7E">#REF!</definedName>
    <definedName name="A.105.8">#REF!</definedName>
    <definedName name="A.105.8B">#REF!</definedName>
    <definedName name="A.105.8E">#REF!</definedName>
    <definedName name="A.105.9">#REF!</definedName>
    <definedName name="A.105.9B">#REF!</definedName>
    <definedName name="A.105.9E">#REF!</definedName>
    <definedName name="A.105.B">#REF!</definedName>
    <definedName name="A.106">#REF!</definedName>
    <definedName name="A.106.1">#REF!</definedName>
    <definedName name="A.106.10">#REF!</definedName>
    <definedName name="A.106.10B">#REF!</definedName>
    <definedName name="A.106.10E">#REF!</definedName>
    <definedName name="A.106.11">#REF!</definedName>
    <definedName name="A.106.11B">#REF!</definedName>
    <definedName name="A.106.11E">#REF!</definedName>
    <definedName name="A.106.12">#REF!</definedName>
    <definedName name="A.106.12B">#REF!</definedName>
    <definedName name="A.106.12E">#REF!</definedName>
    <definedName name="A.106.13">#REF!</definedName>
    <definedName name="A.106.13B">#REF!</definedName>
    <definedName name="A.106.13E">#REF!</definedName>
    <definedName name="A.106.14">#REF!</definedName>
    <definedName name="A.106.14B">#REF!</definedName>
    <definedName name="A.106.14E">#REF!</definedName>
    <definedName name="A.106.15">#REF!</definedName>
    <definedName name="A.106.15B">#REF!</definedName>
    <definedName name="A.106.15E">#REF!</definedName>
    <definedName name="A.106.16">#REF!</definedName>
    <definedName name="A.106.16B">#REF!</definedName>
    <definedName name="A.106.16E">#REF!</definedName>
    <definedName name="A.106.17">#REF!</definedName>
    <definedName name="A.106.17B">#REF!</definedName>
    <definedName name="A.106.17E">#REF!</definedName>
    <definedName name="A.106.18">#REF!</definedName>
    <definedName name="A.106.18B">#REF!</definedName>
    <definedName name="A.106.18E">#REF!</definedName>
    <definedName name="A.106.19">#REF!</definedName>
    <definedName name="A.106.19B">#REF!</definedName>
    <definedName name="A.106.19E">#REF!</definedName>
    <definedName name="A.106.1B">#REF!</definedName>
    <definedName name="A.106.1E">#REF!</definedName>
    <definedName name="A.106.2">#REF!</definedName>
    <definedName name="A.106.20">#REF!</definedName>
    <definedName name="A.106.20B">#REF!</definedName>
    <definedName name="A.106.20E">#REF!</definedName>
    <definedName name="A.106.21">#REF!</definedName>
    <definedName name="A.106.21B">#REF!</definedName>
    <definedName name="A.106.21E">#REF!</definedName>
    <definedName name="A.106.22">#REF!</definedName>
    <definedName name="A.106.22B">#REF!</definedName>
    <definedName name="A.106.22E">#REF!</definedName>
    <definedName name="A.106.23">#REF!</definedName>
    <definedName name="A.106.23B">#REF!</definedName>
    <definedName name="A.106.23E">#REF!</definedName>
    <definedName name="A.106.24">#REF!</definedName>
    <definedName name="A.106.24B">#REF!</definedName>
    <definedName name="A.106.24E">#REF!</definedName>
    <definedName name="A.106.25">#REF!</definedName>
    <definedName name="A.106.25B">#REF!</definedName>
    <definedName name="A.106.25E">#REF!</definedName>
    <definedName name="A.106.26">#REF!</definedName>
    <definedName name="A.106.26B">#REF!</definedName>
    <definedName name="A.106.26E">#REF!</definedName>
    <definedName name="A.106.27">#REF!</definedName>
    <definedName name="A.106.27B">#REF!</definedName>
    <definedName name="A.106.27E">#REF!</definedName>
    <definedName name="A.106.28">#REF!</definedName>
    <definedName name="A.106.28B">#REF!</definedName>
    <definedName name="A.106.28E">#REF!</definedName>
    <definedName name="A.106.29">#REF!</definedName>
    <definedName name="A.106.29B">#REF!</definedName>
    <definedName name="A.106.29E">#REF!</definedName>
    <definedName name="A.106.2B">#REF!</definedName>
    <definedName name="A.106.2E">#REF!</definedName>
    <definedName name="A.106.3">#REF!</definedName>
    <definedName name="A.106.30">#REF!</definedName>
    <definedName name="A.106.30B">#REF!</definedName>
    <definedName name="A.106.30E">#REF!</definedName>
    <definedName name="A.106.31">#REF!</definedName>
    <definedName name="A.106.31B">#REF!</definedName>
    <definedName name="A.106.31E">#REF!</definedName>
    <definedName name="A.106.32">#REF!</definedName>
    <definedName name="A.106.32B">#REF!</definedName>
    <definedName name="A.106.32E">#REF!</definedName>
    <definedName name="A.106.33">#REF!</definedName>
    <definedName name="A.106.33B">#REF!</definedName>
    <definedName name="A.106.33E">#REF!</definedName>
    <definedName name="A.106.34">#REF!</definedName>
    <definedName name="A.106.34B">#REF!</definedName>
    <definedName name="A.106.34E">#REF!</definedName>
    <definedName name="A.106.35">#REF!</definedName>
    <definedName name="A.106.35B">#REF!</definedName>
    <definedName name="A.106.35E">#REF!</definedName>
    <definedName name="A.106.36">#REF!</definedName>
    <definedName name="A.106.36B">#REF!</definedName>
    <definedName name="A.106.36E">#REF!</definedName>
    <definedName name="A.106.37">#REF!</definedName>
    <definedName name="A.106.37B">#REF!</definedName>
    <definedName name="A.106.37E">#REF!</definedName>
    <definedName name="A.106.38">#REF!</definedName>
    <definedName name="A.106.38B">#REF!</definedName>
    <definedName name="A.106.38E">#REF!</definedName>
    <definedName name="A.106.3B">#REF!</definedName>
    <definedName name="A.106.3E">#REF!</definedName>
    <definedName name="A.106.4">#REF!</definedName>
    <definedName name="A.106.4B">#REF!</definedName>
    <definedName name="A.106.4E">#REF!</definedName>
    <definedName name="A.106.5">#REF!</definedName>
    <definedName name="A.106.5B">#REF!</definedName>
    <definedName name="A.106.5E">#REF!</definedName>
    <definedName name="A.106.6">#REF!</definedName>
    <definedName name="A.106.6B">#REF!</definedName>
    <definedName name="A.106.6E">#REF!</definedName>
    <definedName name="A.106.7">#REF!</definedName>
    <definedName name="A.106.7B">#REF!</definedName>
    <definedName name="A.106.7E">#REF!</definedName>
    <definedName name="A.106.8">#REF!</definedName>
    <definedName name="A.106.8B">#REF!</definedName>
    <definedName name="A.106.8E">#REF!</definedName>
    <definedName name="A.106.9">#REF!</definedName>
    <definedName name="A.106.9B">#REF!</definedName>
    <definedName name="A.106.9E">#REF!</definedName>
    <definedName name="A.106.B">#REF!</definedName>
    <definedName name="A.107">#REF!</definedName>
    <definedName name="A.107.1">#REF!</definedName>
    <definedName name="A.107.10E">#REF!</definedName>
    <definedName name="A.107.11">#REF!</definedName>
    <definedName name="A.107.11B">#REF!</definedName>
    <definedName name="A.107.11E">#REF!</definedName>
    <definedName name="A.107.12">#REF!</definedName>
    <definedName name="A.107.12B">#REF!</definedName>
    <definedName name="A.107.12E">#REF!</definedName>
    <definedName name="A.107.13">#REF!</definedName>
    <definedName name="A.107.13B">#REF!</definedName>
    <definedName name="A.107.13E">#REF!</definedName>
    <definedName name="A.107.14">#REF!</definedName>
    <definedName name="A.107.14B">#REF!</definedName>
    <definedName name="A.107.14E">#REF!</definedName>
    <definedName name="A.107.15">#REF!</definedName>
    <definedName name="A.107.15B">#REF!</definedName>
    <definedName name="A.107.15E">#REF!</definedName>
    <definedName name="A.107.16">#REF!</definedName>
    <definedName name="A.107.16B">#REF!</definedName>
    <definedName name="A.107.16E">#REF!</definedName>
    <definedName name="A.107.17">#REF!</definedName>
    <definedName name="A.107.17B">#REF!</definedName>
    <definedName name="A.107.17E">#REF!</definedName>
    <definedName name="A.107.18">#REF!</definedName>
    <definedName name="A.107.18B">#REF!</definedName>
    <definedName name="A.107.18E">#REF!</definedName>
    <definedName name="A.107.19">#REF!</definedName>
    <definedName name="A.107.19B">#REF!</definedName>
    <definedName name="A.107.19E">#REF!</definedName>
    <definedName name="A.107.1B">#REF!</definedName>
    <definedName name="A.107.1E">#REF!</definedName>
    <definedName name="A.107.2">#REF!</definedName>
    <definedName name="A.107.20">#REF!</definedName>
    <definedName name="A.107.20B">#REF!</definedName>
    <definedName name="A.107.20E">#REF!</definedName>
    <definedName name="A.107.21">#REF!</definedName>
    <definedName name="A.107.21B">#REF!</definedName>
    <definedName name="A.107.21E">#REF!</definedName>
    <definedName name="A.107.22">#REF!</definedName>
    <definedName name="A.107.22B">#REF!</definedName>
    <definedName name="A.107.22E">#REF!</definedName>
    <definedName name="A.107.23">#REF!</definedName>
    <definedName name="A.107.23B">#REF!</definedName>
    <definedName name="A.107.23E">#REF!</definedName>
    <definedName name="A.107.24">#REF!</definedName>
    <definedName name="A.107.24B">#REF!</definedName>
    <definedName name="A.107.24E">#REF!</definedName>
    <definedName name="A.107.25">#REF!</definedName>
    <definedName name="A.107.25B">#REF!</definedName>
    <definedName name="A.107.25E">#REF!</definedName>
    <definedName name="A.107.26">#REF!</definedName>
    <definedName name="A.107.26B">#REF!</definedName>
    <definedName name="A.107.26E">#REF!</definedName>
    <definedName name="A.107.27">#REF!</definedName>
    <definedName name="A.107.27B">#REF!</definedName>
    <definedName name="A.107.27E">#REF!</definedName>
    <definedName name="A.107.28">#REF!</definedName>
    <definedName name="A.107.28B">#REF!</definedName>
    <definedName name="A.107.28E">#REF!</definedName>
    <definedName name="A.107.29B">#REF!</definedName>
    <definedName name="A.107.2B">#REF!</definedName>
    <definedName name="A.107.2E">#REF!</definedName>
    <definedName name="A.107.3">#REF!</definedName>
    <definedName name="A.107.3B">#REF!</definedName>
    <definedName name="A.107.3E">#REF!</definedName>
    <definedName name="A.107.4">#REF!</definedName>
    <definedName name="A.107.4B">#REF!</definedName>
    <definedName name="A.107.4E">#REF!</definedName>
    <definedName name="A.107.5">#REF!</definedName>
    <definedName name="A.107.5B">#REF!</definedName>
    <definedName name="A.107.5E">#REF!</definedName>
    <definedName name="A.107.6">#REF!</definedName>
    <definedName name="A.107.6B">#REF!</definedName>
    <definedName name="A.107.6E">#REF!</definedName>
    <definedName name="A.107.7">#REF!</definedName>
    <definedName name="A.107.7B">#REF!</definedName>
    <definedName name="A.107.7E">#REF!</definedName>
    <definedName name="A.107.8">#REF!</definedName>
    <definedName name="A.107.8B">#REF!</definedName>
    <definedName name="A.107.8E">#REF!</definedName>
    <definedName name="A.107.9">#REF!</definedName>
    <definedName name="A.107.9B">#REF!</definedName>
    <definedName name="A.107.9E">#REF!</definedName>
    <definedName name="A.107.B">#REF!</definedName>
    <definedName name="A.108">#REF!</definedName>
    <definedName name="A.108.1">#REF!</definedName>
    <definedName name="A.108.10">#REF!</definedName>
    <definedName name="A.108.10B">#REF!</definedName>
    <definedName name="A.108.10E">#REF!</definedName>
    <definedName name="A.108.11">#REF!</definedName>
    <definedName name="A.108.11B">#REF!</definedName>
    <definedName name="A.108.11E">#REF!</definedName>
    <definedName name="A.108.12">#REF!</definedName>
    <definedName name="A.108.12B">#REF!</definedName>
    <definedName name="A.108.12E">#REF!</definedName>
    <definedName name="A.108.13">#REF!</definedName>
    <definedName name="A.108.13B">#REF!</definedName>
    <definedName name="A.108.13E">#REF!</definedName>
    <definedName name="A.108.14">#REF!</definedName>
    <definedName name="A.108.14B">#REF!</definedName>
    <definedName name="A.108.14E">#REF!</definedName>
    <definedName name="A.108.15">#REF!</definedName>
    <definedName name="A.108.15B">#REF!</definedName>
    <definedName name="A.108.15E">#REF!</definedName>
    <definedName name="A.108.16">#REF!</definedName>
    <definedName name="A.108.16B">#REF!</definedName>
    <definedName name="A.108.16E">#REF!</definedName>
    <definedName name="A.108.17">#REF!</definedName>
    <definedName name="A.108.17B">#REF!</definedName>
    <definedName name="A.108.17E">#REF!</definedName>
    <definedName name="A.108.1B">#REF!</definedName>
    <definedName name="A.108.1E">#REF!</definedName>
    <definedName name="A.108.2">#REF!</definedName>
    <definedName name="A.108.2B">#REF!</definedName>
    <definedName name="A.108.2E">#REF!</definedName>
    <definedName name="A.108.3">#REF!</definedName>
    <definedName name="A.108.3B">#REF!</definedName>
    <definedName name="A.108.3E">#REF!</definedName>
    <definedName name="A.108.4">#REF!</definedName>
    <definedName name="A.108.4B">#REF!</definedName>
    <definedName name="A.108.4E">#REF!</definedName>
    <definedName name="A.108.5">#REF!</definedName>
    <definedName name="A.108.5B">#REF!</definedName>
    <definedName name="A.108.5E">#REF!</definedName>
    <definedName name="A.108.6">#REF!</definedName>
    <definedName name="A.108.6B">#REF!</definedName>
    <definedName name="A.108.6E">#REF!</definedName>
    <definedName name="A.108.7">#REF!</definedName>
    <definedName name="A.108.7B">#REF!</definedName>
    <definedName name="A.108.7E">#REF!</definedName>
    <definedName name="A.108.8">#REF!</definedName>
    <definedName name="A.108.8B">#REF!</definedName>
    <definedName name="A.108.8E">#REF!</definedName>
    <definedName name="A.108.9">#REF!</definedName>
    <definedName name="A.108.9B">#REF!</definedName>
    <definedName name="A.108.9E">#REF!</definedName>
    <definedName name="A.108.B">#REF!</definedName>
    <definedName name="A.109">#REF!</definedName>
    <definedName name="A.109.1">#REF!</definedName>
    <definedName name="A.109.10">#REF!</definedName>
    <definedName name="A.109.10B">#REF!</definedName>
    <definedName name="A.109.10E">#REF!</definedName>
    <definedName name="A.109.11">#REF!</definedName>
    <definedName name="A.109.11B">#REF!</definedName>
    <definedName name="A.109.11E">#REF!</definedName>
    <definedName name="A.109.12">#REF!</definedName>
    <definedName name="A.109.12B">#REF!</definedName>
    <definedName name="A.109.12E">#REF!</definedName>
    <definedName name="A.109.1B">#REF!</definedName>
    <definedName name="A.109.1E">#REF!</definedName>
    <definedName name="A.109.2">#REF!</definedName>
    <definedName name="A.109.2B">#REF!</definedName>
    <definedName name="A.109.2E">#REF!</definedName>
    <definedName name="A.109.3">#REF!</definedName>
    <definedName name="A.109.3B">#REF!</definedName>
    <definedName name="A.109.3E">#REF!</definedName>
    <definedName name="A.109.4">#REF!</definedName>
    <definedName name="A.109.4B">#REF!</definedName>
    <definedName name="A.109.4E">#REF!</definedName>
    <definedName name="A.109.5">#REF!</definedName>
    <definedName name="A.109.5B">#REF!</definedName>
    <definedName name="A.109.5E">#REF!</definedName>
    <definedName name="A.109.6">#REF!</definedName>
    <definedName name="A.109.6B">#REF!</definedName>
    <definedName name="A.109.6E">#REF!</definedName>
    <definedName name="A.109.7">#REF!</definedName>
    <definedName name="A.109.7B">#REF!</definedName>
    <definedName name="A.109.7E">#REF!</definedName>
    <definedName name="A.109.8">#REF!</definedName>
    <definedName name="A.109.8B">#REF!</definedName>
    <definedName name="A.109.8E">#REF!</definedName>
    <definedName name="A.109.9">#REF!</definedName>
    <definedName name="A.109.9B">#REF!</definedName>
    <definedName name="A.109.9E">#REF!</definedName>
    <definedName name="A.109.B">#REF!</definedName>
    <definedName name="A.110">#REF!</definedName>
    <definedName name="A.110.1">#REF!</definedName>
    <definedName name="A.110.10">#REF!</definedName>
    <definedName name="A.110.10B">#REF!</definedName>
    <definedName name="A.110.10E">#REF!</definedName>
    <definedName name="A.110.11">#REF!</definedName>
    <definedName name="A.110.11B">#REF!</definedName>
    <definedName name="A.110.11E">#REF!</definedName>
    <definedName name="A.110.12">#REF!</definedName>
    <definedName name="A.110.12B">#REF!</definedName>
    <definedName name="A.110.12E">#REF!</definedName>
    <definedName name="A.110.13">#REF!</definedName>
    <definedName name="A.110.13B">#REF!</definedName>
    <definedName name="A.110.13E">#REF!</definedName>
    <definedName name="A.110.14">#REF!</definedName>
    <definedName name="A.110.14B">#REF!</definedName>
    <definedName name="A.110.14E">#REF!</definedName>
    <definedName name="A.110.15">#REF!</definedName>
    <definedName name="A.110.15B">#REF!</definedName>
    <definedName name="A.110.15E">#REF!</definedName>
    <definedName name="A.110.16">#REF!</definedName>
    <definedName name="A.110.16B">#REF!</definedName>
    <definedName name="A.110.16E">#REF!</definedName>
    <definedName name="A.110.17">#REF!</definedName>
    <definedName name="A.110.17B">#REF!</definedName>
    <definedName name="A.110.17E">#REF!</definedName>
    <definedName name="A.110.18">#REF!</definedName>
    <definedName name="A.110.18B">#REF!</definedName>
    <definedName name="A.110.18E">#REF!</definedName>
    <definedName name="A.110.1B">#REF!</definedName>
    <definedName name="A.110.1E">#REF!</definedName>
    <definedName name="A.110.2">#REF!</definedName>
    <definedName name="A.110.2B">#REF!</definedName>
    <definedName name="A.110.2E">#REF!</definedName>
    <definedName name="A.110.3">#REF!</definedName>
    <definedName name="A.110.3B">#REF!</definedName>
    <definedName name="A.110.3E">#REF!</definedName>
    <definedName name="A.110.4">#REF!</definedName>
    <definedName name="A.110.4B">#REF!</definedName>
    <definedName name="A.110.4E">#REF!</definedName>
    <definedName name="A.110.5">#REF!</definedName>
    <definedName name="A.110.5B">#REF!</definedName>
    <definedName name="A.110.5E">#REF!</definedName>
    <definedName name="A.110.6">#REF!</definedName>
    <definedName name="A.110.6B">#REF!</definedName>
    <definedName name="A.110.6E">#REF!</definedName>
    <definedName name="A.110.7">#REF!</definedName>
    <definedName name="A.110.7B">#REF!</definedName>
    <definedName name="A.110.7E">#REF!</definedName>
    <definedName name="A.110.8">#REF!</definedName>
    <definedName name="A.110.8B">#REF!</definedName>
    <definedName name="A.110.8E">#REF!</definedName>
    <definedName name="A.110.9">#REF!</definedName>
    <definedName name="A.110.9B">#REF!</definedName>
    <definedName name="A.110.9E">#REF!</definedName>
    <definedName name="A.110.B">#REF!</definedName>
    <definedName name="A.111">#REF!</definedName>
    <definedName name="A.111.1">#REF!</definedName>
    <definedName name="A.111.10">#REF!</definedName>
    <definedName name="A.111.10B">#REF!</definedName>
    <definedName name="A.111.10E">#REF!</definedName>
    <definedName name="A.111.11">#REF!</definedName>
    <definedName name="A.111.11B">#REF!</definedName>
    <definedName name="A.111.11E">#REF!</definedName>
    <definedName name="A.111.12">#REF!</definedName>
    <definedName name="A.111.12B">#REF!</definedName>
    <definedName name="A.111.12E">#REF!</definedName>
    <definedName name="A.111.13">#REF!</definedName>
    <definedName name="A.111.13B">#REF!</definedName>
    <definedName name="A.111.13E">#REF!</definedName>
    <definedName name="A.111.14">#REF!</definedName>
    <definedName name="A.111.14B">#REF!</definedName>
    <definedName name="A.111.14E">#REF!</definedName>
    <definedName name="A.111.15">#REF!</definedName>
    <definedName name="A.111.15B">#REF!</definedName>
    <definedName name="A.111.15E">#REF!</definedName>
    <definedName name="A.111.16">#REF!</definedName>
    <definedName name="A.111.16B">#REF!</definedName>
    <definedName name="A.111.16E">#REF!</definedName>
    <definedName name="A.111.17">#REF!</definedName>
    <definedName name="A.111.17B">#REF!</definedName>
    <definedName name="A.111.17E">#REF!</definedName>
    <definedName name="A.111.18">#REF!</definedName>
    <definedName name="A.111.18B">#REF!</definedName>
    <definedName name="A.111.18E">#REF!</definedName>
    <definedName name="A.111.19">#REF!</definedName>
    <definedName name="A.111.19B">#REF!</definedName>
    <definedName name="A.111.19E">#REF!</definedName>
    <definedName name="A.111.1B">#REF!</definedName>
    <definedName name="A.111.1E">#REF!</definedName>
    <definedName name="A.111.2">#REF!</definedName>
    <definedName name="A.111.20">#REF!</definedName>
    <definedName name="A.111.20B">#REF!</definedName>
    <definedName name="A.111.20E">#REF!</definedName>
    <definedName name="A.111.21">#REF!</definedName>
    <definedName name="A.111.21B">#REF!</definedName>
    <definedName name="A.111.21E">#REF!</definedName>
    <definedName name="A.111.22">#REF!</definedName>
    <definedName name="A.111.22B">#REF!</definedName>
    <definedName name="A.111.22E">#REF!</definedName>
    <definedName name="A.111.23">#REF!</definedName>
    <definedName name="A.111.23B">#REF!</definedName>
    <definedName name="A.111.23E">#REF!</definedName>
    <definedName name="A.111.24">#REF!</definedName>
    <definedName name="A.111.24B">#REF!</definedName>
    <definedName name="A.111.24E">#REF!</definedName>
    <definedName name="A.111.25">#REF!</definedName>
    <definedName name="A.111.25B">#REF!</definedName>
    <definedName name="A.111.25E">#REF!</definedName>
    <definedName name="A.111.26">#REF!</definedName>
    <definedName name="A.111.26B">#REF!</definedName>
    <definedName name="A.111.26E">#REF!</definedName>
    <definedName name="A.111.27">#REF!</definedName>
    <definedName name="A.111.27B">#REF!</definedName>
    <definedName name="A.111.27E">#REF!</definedName>
    <definedName name="A.111.28">#REF!</definedName>
    <definedName name="A.111.28B">#REF!</definedName>
    <definedName name="A.111.28E">#REF!</definedName>
    <definedName name="A.111.29">#REF!</definedName>
    <definedName name="A.111.29B">#REF!</definedName>
    <definedName name="A.111.29E">#REF!</definedName>
    <definedName name="A.111.2B">#REF!</definedName>
    <definedName name="A.111.2E">#REF!</definedName>
    <definedName name="A.111.3">#REF!</definedName>
    <definedName name="A.111.30">#REF!</definedName>
    <definedName name="A.111.30B">#REF!</definedName>
    <definedName name="A.111.30E">#REF!</definedName>
    <definedName name="A.111.31">#REF!</definedName>
    <definedName name="A.111.31B">#REF!</definedName>
    <definedName name="A.111.31E">#REF!</definedName>
    <definedName name="A.111.32">#REF!</definedName>
    <definedName name="A.111.32B">#REF!</definedName>
    <definedName name="A.111.32E">#REF!</definedName>
    <definedName name="A.111.33">#REF!</definedName>
    <definedName name="A.111.33B">#REF!</definedName>
    <definedName name="A.111.33E">#REF!</definedName>
    <definedName name="A.111.34">#REF!</definedName>
    <definedName name="A.111.34B">#REF!</definedName>
    <definedName name="A.111.34E">#REF!</definedName>
    <definedName name="A.111.35">#REF!</definedName>
    <definedName name="A.111.35B">#REF!</definedName>
    <definedName name="A.111.35E">#REF!</definedName>
    <definedName name="A.111.36">#REF!</definedName>
    <definedName name="A.111.36B">#REF!</definedName>
    <definedName name="A.111.36E">#REF!</definedName>
    <definedName name="A.111.39B">#REF!</definedName>
    <definedName name="A.111.3B">#REF!</definedName>
    <definedName name="A.111.3E">#REF!</definedName>
    <definedName name="A.111.4">#REF!</definedName>
    <definedName name="A.111.4B">#REF!</definedName>
    <definedName name="A.111.4E">#REF!</definedName>
    <definedName name="A.111.5">#REF!</definedName>
    <definedName name="A.111.5B">#REF!</definedName>
    <definedName name="A.111.5E">#REF!</definedName>
    <definedName name="A.111.6">#REF!</definedName>
    <definedName name="A.111.6B">#REF!</definedName>
    <definedName name="A.111.6E">#REF!</definedName>
    <definedName name="A.111.7">#REF!</definedName>
    <definedName name="A.111.7B">#REF!</definedName>
    <definedName name="A.111.7E">#REF!</definedName>
    <definedName name="A.111.8">#REF!</definedName>
    <definedName name="A.111.8B">#REF!</definedName>
    <definedName name="A.111.8E">#REF!</definedName>
    <definedName name="A.111.9">#REF!</definedName>
    <definedName name="A.111.9B">#REF!</definedName>
    <definedName name="A.111.9E">#REF!</definedName>
    <definedName name="A.111.B">#REF!</definedName>
    <definedName name="A.112">#REF!</definedName>
    <definedName name="A.112.1">#REF!</definedName>
    <definedName name="A.112.10">#REF!</definedName>
    <definedName name="A.112.10B">#REF!</definedName>
    <definedName name="A.112.10E">#REF!</definedName>
    <definedName name="A.112.11">#REF!</definedName>
    <definedName name="A.112.11B">#REF!</definedName>
    <definedName name="A.112.11E">#REF!</definedName>
    <definedName name="A.112.12">#REF!</definedName>
    <definedName name="A.112.12a">#REF!</definedName>
    <definedName name="A.112.12aa">#REF!</definedName>
    <definedName name="A.112.12B">#REF!</definedName>
    <definedName name="A.112.12E">#REF!</definedName>
    <definedName name="A.112.13">#REF!</definedName>
    <definedName name="A.112.13a">#REF!</definedName>
    <definedName name="A.112.13aa">#REF!</definedName>
    <definedName name="A.112.13B">#REF!</definedName>
    <definedName name="A.112.13E">#REF!</definedName>
    <definedName name="A.112.14">#REF!</definedName>
    <definedName name="A.112.14a">#REF!</definedName>
    <definedName name="A.112.14aa">#REF!</definedName>
    <definedName name="A.112.14B">#REF!</definedName>
    <definedName name="A.112.14E">#REF!</definedName>
    <definedName name="A.112.15">#REF!</definedName>
    <definedName name="A.112.15B">#REF!</definedName>
    <definedName name="A.112.15E">#REF!</definedName>
    <definedName name="A.112.1B">#REF!</definedName>
    <definedName name="A.112.1E">#REF!</definedName>
    <definedName name="A.112.2">#REF!</definedName>
    <definedName name="A.112.2B">#REF!</definedName>
    <definedName name="A.112.2E">#REF!</definedName>
    <definedName name="A.112.3">#REF!</definedName>
    <definedName name="A.112.3B">#REF!</definedName>
    <definedName name="A.112.3E">#REF!</definedName>
    <definedName name="A.112.4">#REF!</definedName>
    <definedName name="A.112.4B">#REF!</definedName>
    <definedName name="A.112.4E">#REF!</definedName>
    <definedName name="A.112.5">#REF!</definedName>
    <definedName name="A.112.5B">#REF!</definedName>
    <definedName name="A.112.5E">#REF!</definedName>
    <definedName name="A.112.6">#REF!</definedName>
    <definedName name="A.112.6B">#REF!</definedName>
    <definedName name="A.112.6E">#REF!</definedName>
    <definedName name="A.112.7">#REF!</definedName>
    <definedName name="A.112.7B">#REF!</definedName>
    <definedName name="A.112.7E">#REF!</definedName>
    <definedName name="A.112.8">#REF!</definedName>
    <definedName name="A.112.8B">#REF!</definedName>
    <definedName name="A.112.8E">#REF!</definedName>
    <definedName name="A.112.9">#REF!</definedName>
    <definedName name="A.112.9B">#REF!</definedName>
    <definedName name="A.112.9E">#REF!</definedName>
    <definedName name="A.112.B">#REF!</definedName>
    <definedName name="A.113">#REF!</definedName>
    <definedName name="A.113.1">#REF!</definedName>
    <definedName name="A.113.10">#REF!</definedName>
    <definedName name="A.113.10B">#REF!</definedName>
    <definedName name="A.113.10E">#REF!</definedName>
    <definedName name="A.113.11">#REF!</definedName>
    <definedName name="A.113.11B">#REF!</definedName>
    <definedName name="A.113.11E">#REF!</definedName>
    <definedName name="A.113.12">#REF!</definedName>
    <definedName name="A.113.12B">#REF!</definedName>
    <definedName name="A.113.12E">#REF!</definedName>
    <definedName name="A.113.13">#REF!</definedName>
    <definedName name="A.113.13B">#REF!</definedName>
    <definedName name="A.113.13E">#REF!</definedName>
    <definedName name="A.113.14">#REF!</definedName>
    <definedName name="A.113.14B">#REF!</definedName>
    <definedName name="A.113.14E">#REF!</definedName>
    <definedName name="A.113.15">#REF!</definedName>
    <definedName name="A.113.15B">#REF!</definedName>
    <definedName name="A.113.15E">#REF!</definedName>
    <definedName name="A.113.16">#REF!</definedName>
    <definedName name="A.113.16B">#REF!</definedName>
    <definedName name="A.113.16E">#REF!</definedName>
    <definedName name="A.113.17">#REF!</definedName>
    <definedName name="A.113.17B">#REF!</definedName>
    <definedName name="A.113.17E">#REF!</definedName>
    <definedName name="A.113.18">#REF!</definedName>
    <definedName name="A.113.18B">#REF!</definedName>
    <definedName name="A.113.18E">#REF!</definedName>
    <definedName name="A.113.19">#REF!</definedName>
    <definedName name="A.113.19B">#REF!</definedName>
    <definedName name="A.113.19E">#REF!</definedName>
    <definedName name="A.113.1B">#REF!</definedName>
    <definedName name="A.113.1E">#REF!</definedName>
    <definedName name="A.113.2">#REF!</definedName>
    <definedName name="A.113.20">#REF!</definedName>
    <definedName name="A.113.20B">#REF!</definedName>
    <definedName name="A.113.20E">#REF!</definedName>
    <definedName name="A.113.21">#REF!</definedName>
    <definedName name="A.113.21B">#REF!</definedName>
    <definedName name="A.113.21E">#REF!</definedName>
    <definedName name="A.113.22">#REF!</definedName>
    <definedName name="A.113.22B">#REF!</definedName>
    <definedName name="A.113.22E">#REF!</definedName>
    <definedName name="A.113.23">#REF!</definedName>
    <definedName name="A.113.23B">#REF!</definedName>
    <definedName name="A.113.23E">#REF!</definedName>
    <definedName name="A.113.24">#REF!</definedName>
    <definedName name="A.113.24B">#REF!</definedName>
    <definedName name="A.113.24E">#REF!</definedName>
    <definedName name="A.113.25">#REF!</definedName>
    <definedName name="A.113.25B">#REF!</definedName>
    <definedName name="A.113.25E">#REF!</definedName>
    <definedName name="A.113.26">#REF!</definedName>
    <definedName name="A.113.26B">#REF!</definedName>
    <definedName name="A.113.26E">#REF!</definedName>
    <definedName name="A.113.27">#REF!</definedName>
    <definedName name="A.113.27B">#REF!</definedName>
    <definedName name="A.113.27E">#REF!</definedName>
    <definedName name="A.113.28">#REF!</definedName>
    <definedName name="A.113.28B">#REF!</definedName>
    <definedName name="A.113.28E">#REF!</definedName>
    <definedName name="A.113.29">#REF!</definedName>
    <definedName name="A.113.29B">#REF!</definedName>
    <definedName name="A.113.29E">#REF!</definedName>
    <definedName name="A.113.2B">#REF!</definedName>
    <definedName name="A.113.2E">#REF!</definedName>
    <definedName name="A.113.3">#REF!</definedName>
    <definedName name="A.113.30">#REF!</definedName>
    <definedName name="A.113.30B">#REF!</definedName>
    <definedName name="A.113.30E">#REF!</definedName>
    <definedName name="A.113.3B">#REF!</definedName>
    <definedName name="A.113.3E">#REF!</definedName>
    <definedName name="A.113.4">#REF!</definedName>
    <definedName name="A.113.4B">#REF!</definedName>
    <definedName name="A.113.4E">#REF!</definedName>
    <definedName name="A.113.5">#REF!</definedName>
    <definedName name="A.113.5B">#REF!</definedName>
    <definedName name="A.113.5E">#REF!</definedName>
    <definedName name="A.113.6">#REF!</definedName>
    <definedName name="A.113.6B">#REF!</definedName>
    <definedName name="A.113.6E">#REF!</definedName>
    <definedName name="A.113.7">#REF!</definedName>
    <definedName name="A.113.7B">#REF!</definedName>
    <definedName name="A.113.7E">#REF!</definedName>
    <definedName name="A.113.8">#REF!</definedName>
    <definedName name="A.113.8B">#REF!</definedName>
    <definedName name="A.113.8E">#REF!</definedName>
    <definedName name="A.113.9">#REF!</definedName>
    <definedName name="A.113.9B">#REF!</definedName>
    <definedName name="A.113.9E">#REF!</definedName>
    <definedName name="A.113.B">#REF!</definedName>
    <definedName name="A.114">#REF!</definedName>
    <definedName name="A.114.1">#REF!</definedName>
    <definedName name="A.114.10">#REF!</definedName>
    <definedName name="A.114.10a">#REF!</definedName>
    <definedName name="A.114.10aB">#REF!</definedName>
    <definedName name="A.114.10aE">#REF!</definedName>
    <definedName name="A.114.10B">#REF!</definedName>
    <definedName name="A.114.10E">#REF!</definedName>
    <definedName name="A.114.11">#REF!</definedName>
    <definedName name="A.114.11a">#REF!</definedName>
    <definedName name="A.114.11aB">#REF!</definedName>
    <definedName name="A.114.11aE">#REF!</definedName>
    <definedName name="A.114.11B">#REF!</definedName>
    <definedName name="A.114.11E">#REF!</definedName>
    <definedName name="A.114.12">#REF!</definedName>
    <definedName name="A.114.12a">#REF!</definedName>
    <definedName name="A.114.12aB">#REF!</definedName>
    <definedName name="A.114.12aE">#REF!</definedName>
    <definedName name="A.114.12B">#REF!</definedName>
    <definedName name="A.114.12E">#REF!</definedName>
    <definedName name="A.114.13">#REF!</definedName>
    <definedName name="A.114.13a">#REF!</definedName>
    <definedName name="A.114.13aB">#REF!</definedName>
    <definedName name="A.114.13aE">#REF!</definedName>
    <definedName name="A.114.13B">#REF!</definedName>
    <definedName name="A.114.13E">#REF!</definedName>
    <definedName name="A.114.14">#REF!</definedName>
    <definedName name="A.114.14a">#REF!</definedName>
    <definedName name="A.114.14aB">#REF!</definedName>
    <definedName name="A.114.14aE">#REF!</definedName>
    <definedName name="A.114.14B">#REF!</definedName>
    <definedName name="A.114.14E">#REF!</definedName>
    <definedName name="A.114.1B">#REF!</definedName>
    <definedName name="A.114.1E">#REF!</definedName>
    <definedName name="A.114.2">#REF!</definedName>
    <definedName name="A.114.2B">#REF!</definedName>
    <definedName name="A.114.2E">#REF!</definedName>
    <definedName name="A.114.3">#REF!</definedName>
    <definedName name="A.114.3B">#REF!</definedName>
    <definedName name="A.114.3E">#REF!</definedName>
    <definedName name="A.114.4">#REF!</definedName>
    <definedName name="A.114.4B">#REF!</definedName>
    <definedName name="A.114.4E">#REF!</definedName>
    <definedName name="A.114.5">#REF!</definedName>
    <definedName name="A.114.5B">#REF!</definedName>
    <definedName name="A.114.5E">#REF!</definedName>
    <definedName name="A.114.6">#REF!</definedName>
    <definedName name="A.114.6B">#REF!</definedName>
    <definedName name="A.114.6E">#REF!</definedName>
    <definedName name="A.114.7">#REF!</definedName>
    <definedName name="A.114.7B">#REF!</definedName>
    <definedName name="A.114.7E">#REF!</definedName>
    <definedName name="A.114.8">#REF!</definedName>
    <definedName name="A.114.8a">#REF!</definedName>
    <definedName name="A.114.8aB">#REF!</definedName>
    <definedName name="A.114.8aE">#REF!</definedName>
    <definedName name="A.114.8B">#REF!</definedName>
    <definedName name="A.114.8E">#REF!</definedName>
    <definedName name="A.114.9">#REF!</definedName>
    <definedName name="A.114.9a">#REF!</definedName>
    <definedName name="A.114.9aB">#REF!</definedName>
    <definedName name="A.114.9aE">#REF!</definedName>
    <definedName name="A.114.9B">#REF!</definedName>
    <definedName name="A.114.9E">#REF!</definedName>
    <definedName name="A.114.B">#REF!</definedName>
    <definedName name="A.14">#REF!</definedName>
    <definedName name="A.16">#REF!</definedName>
    <definedName name="A.17">#REF!</definedName>
    <definedName name="A.18">#REF!</definedName>
    <definedName name="A.18x">#REF!</definedName>
    <definedName name="A.19">#REF!</definedName>
    <definedName name="A.1danG.2">#REF!</definedName>
    <definedName name="A.2">#REF!</definedName>
    <definedName name="A.20">#REF!</definedName>
    <definedName name="A.3">#REF!</definedName>
    <definedName name="A.6">#REF!</definedName>
    <definedName name="A.cctv">#REF!</definedName>
    <definedName name="A.DATA">#REF!</definedName>
    <definedName name="A.LAMP">#REF!</definedName>
    <definedName name="A.LAMPlogo">#REF!</definedName>
    <definedName name="A.POWERAC">#REF!</definedName>
    <definedName name="A.SECURITY">#REF!</definedName>
    <definedName name="A.SK.1P">#REF!</definedName>
    <definedName name="A.SK.KHS">#REF!</definedName>
    <definedName name="A.TLP">#REF!</definedName>
    <definedName name="A0">#REF!</definedName>
    <definedName name="a1..2349">#REF!</definedName>
    <definedName name="A1.18">#REF!</definedName>
    <definedName name="A1.19">#REF!</definedName>
    <definedName name="A1.20">#REF!</definedName>
    <definedName name="a10sw30besi">#REF!</definedName>
    <definedName name="a10sw35besi">#REF!</definedName>
    <definedName name="a10sw40besi">#REF!</definedName>
    <definedName name="a11sw30besi">#REF!</definedName>
    <definedName name="a11sw35besi">#REF!</definedName>
    <definedName name="a11sw40besi">#REF!</definedName>
    <definedName name="A120_">#REF!</definedName>
    <definedName name="A12P6">#REF!</definedName>
    <definedName name="a12sw30besi">#REF!</definedName>
    <definedName name="a12sw35besi">#REF!</definedName>
    <definedName name="a12sw40besi">#REF!</definedName>
    <definedName name="a13sw30besi">#REF!</definedName>
    <definedName name="a13sw35besi">#REF!</definedName>
    <definedName name="a13sw40besi">#REF!</definedName>
    <definedName name="a14sw30besi">#REF!</definedName>
    <definedName name="a14sw35besi">#REF!</definedName>
    <definedName name="a14sw40besi">#REF!</definedName>
    <definedName name="a15sw30besi">#REF!</definedName>
    <definedName name="a15sw35besi">#REF!</definedName>
    <definedName name="a15sw40besi">#REF!</definedName>
    <definedName name="a16sw30besi">#REF!</definedName>
    <definedName name="a16sw35besi">#REF!</definedName>
    <definedName name="a16sw40besi">#REF!</definedName>
    <definedName name="a17sw30besi">#REF!</definedName>
    <definedName name="a17sw35besi">#REF!</definedName>
    <definedName name="a17sw40besi">#REF!</definedName>
    <definedName name="a18sw30besi">#REF!</definedName>
    <definedName name="a18sw35besi">#REF!</definedName>
    <definedName name="a18sw40besi">#REF!</definedName>
    <definedName name="a19sw30besi">#REF!</definedName>
    <definedName name="a19sw35besi">#REF!</definedName>
    <definedName name="a19sw40besi">#REF!</definedName>
    <definedName name="A2.18">#REF!</definedName>
    <definedName name="A2.19">#REF!</definedName>
    <definedName name="A2.20">#REF!</definedName>
    <definedName name="a20sw30besi">#REF!</definedName>
    <definedName name="a20sw35besi">#REF!</definedName>
    <definedName name="a20sw40besi">#REF!</definedName>
    <definedName name="a21sw30besi">#REF!</definedName>
    <definedName name="a21sw35besi">#REF!</definedName>
    <definedName name="a21sw40besi">#REF!</definedName>
    <definedName name="a22sw30besi">#REF!</definedName>
    <definedName name="a22sw35besi">#REF!</definedName>
    <definedName name="a22sw40besi">#REF!</definedName>
    <definedName name="a23sw30besi">#REF!</definedName>
    <definedName name="a23sw35besi">#REF!</definedName>
    <definedName name="a23sw40besi">#REF!</definedName>
    <definedName name="a24sw30besi">#REF!</definedName>
    <definedName name="a24sw35besi">#REF!</definedName>
    <definedName name="a24sw40besi">#REF!</definedName>
    <definedName name="a25sw30besi">#REF!</definedName>
    <definedName name="a25sw35besi">#REF!</definedName>
    <definedName name="a25sw40besi">#REF!</definedName>
    <definedName name="a26sw30besi">#REF!</definedName>
    <definedName name="a26sw35besi">#REF!</definedName>
    <definedName name="a26sw40besi">#REF!</definedName>
    <definedName name="a27sw30besi">#REF!</definedName>
    <definedName name="a27sw35besi">#REF!</definedName>
    <definedName name="a27sw40besi">#REF!</definedName>
    <definedName name="a28sw30besi">#REF!</definedName>
    <definedName name="a28sw35besi">#REF!</definedName>
    <definedName name="a28sw40besi">#REF!</definedName>
    <definedName name="a29sw30besi">#REF!</definedName>
    <definedName name="a29sw35besi">#REF!</definedName>
    <definedName name="a29sw40besi">#REF!</definedName>
    <definedName name="a30sw30besi">#REF!</definedName>
    <definedName name="a30sw35besi">#REF!</definedName>
    <definedName name="a30sw40besi">#REF!</definedName>
    <definedName name="a31sw30besi">#REF!</definedName>
    <definedName name="a31sw35besi">#REF!</definedName>
    <definedName name="a31sw40besi">#REF!</definedName>
    <definedName name="a32sw30besi">#REF!</definedName>
    <definedName name="a32sw35besi">#REF!</definedName>
    <definedName name="a32sw40besi">#REF!</definedName>
    <definedName name="A35_">#REF!</definedName>
    <definedName name="A460.">#REF!</definedName>
    <definedName name="A50_">#REF!</definedName>
    <definedName name="a6cb1beton">#REF!</definedName>
    <definedName name="a6cb3beton">#REF!</definedName>
    <definedName name="a6lisbeton">#REF!</definedName>
    <definedName name="a6pbbeton">#REF!</definedName>
    <definedName name="a6platbeton">#REF!</definedName>
    <definedName name="a6sw30besi">#REF!</definedName>
    <definedName name="a6sw30beton">#REF!</definedName>
    <definedName name="a6sw35besi">#REF!</definedName>
    <definedName name="a6sw35beton">#REF!</definedName>
    <definedName name="a6sw40besi">#REF!</definedName>
    <definedName name="a6sw40beton">#REF!</definedName>
    <definedName name="a6sw45besia7sw45besia8sw45besi">#REF!</definedName>
    <definedName name="a6sw45beton">#REF!</definedName>
    <definedName name="A70_">#REF!</definedName>
    <definedName name="a7sw30besi">#REF!</definedName>
    <definedName name="a7sw35besi">#REF!</definedName>
    <definedName name="a7sw40besi">#REF!</definedName>
    <definedName name="a8sw30besi">#REF!</definedName>
    <definedName name="a8sw35besi">#REF!</definedName>
    <definedName name="a8sw40besi">#REF!</definedName>
    <definedName name="A901.">#REF!</definedName>
    <definedName name="A95_">#REF!</definedName>
    <definedName name="a9sw30besi">#REF!</definedName>
    <definedName name="a9sw35besi">#REF!</definedName>
    <definedName name="a9sw40besi">#REF!</definedName>
    <definedName name="AA_01" localSheetId="0">#REF!</definedName>
    <definedName name="AA_01" localSheetId="2">#REF!</definedName>
    <definedName name="AA_01">#REF!</definedName>
    <definedName name="AA_03" localSheetId="0">#REF!</definedName>
    <definedName name="AA_03" localSheetId="2">#REF!</definedName>
    <definedName name="AA_03">#REF!</definedName>
    <definedName name="AA_04" localSheetId="0">#REF!</definedName>
    <definedName name="AA_04" localSheetId="2">#REF!</definedName>
    <definedName name="AA_04">#REF!</definedName>
    <definedName name="AA_05">#REF!</definedName>
    <definedName name="AA_05A">#REF!</definedName>
    <definedName name="AA_06">#REF!</definedName>
    <definedName name="AA_07">#REF!</definedName>
    <definedName name="AA_08">#REF!</definedName>
    <definedName name="AA_09">#REF!</definedName>
    <definedName name="AA_10">#REF!</definedName>
    <definedName name="AA_11">#REF!</definedName>
    <definedName name="AA_12">#REF!</definedName>
    <definedName name="AA_12A">#REF!</definedName>
    <definedName name="AA_12B">#REF!</definedName>
    <definedName name="AA_14">#REF!</definedName>
    <definedName name="AA_15">#REF!</definedName>
    <definedName name="AA_16">#REF!</definedName>
    <definedName name="AA_17">#REF!</definedName>
    <definedName name="AA_18">#REF!</definedName>
    <definedName name="AA_18A">#REF!</definedName>
    <definedName name="AA_19">#REF!</definedName>
    <definedName name="AA_19A">#REF!</definedName>
    <definedName name="AA_19B">#REF!</definedName>
    <definedName name="AA_19C">#REF!</definedName>
    <definedName name="AA_19D">#REF!</definedName>
    <definedName name="AA_20">#REF!</definedName>
    <definedName name="AA_21">#REF!</definedName>
    <definedName name="aaa___0">#REF!</definedName>
    <definedName name="AAA___1">#REF!</definedName>
    <definedName name="AAA___2">#REF!</definedName>
    <definedName name="AAA___3">#REF!</definedName>
    <definedName name="AAA___5">#REF!</definedName>
    <definedName name="aaa_1">#REF!</definedName>
    <definedName name="aaa_2">#REF!</definedName>
    <definedName name="aaa_3">#REF!</definedName>
    <definedName name="aaa_4">#REF!</definedName>
    <definedName name="aaaa">#REF!</definedName>
    <definedName name="AAAAA___0">#N/A</definedName>
    <definedName name="AAAAA___1">#N/A</definedName>
    <definedName name="AAAAA___2">#N/A</definedName>
    <definedName name="AAAAAAAAAAA_11111111111111111" localSheetId="8">#REF!</definedName>
    <definedName name="AAAAAAAAAAA_11111111111111111" localSheetId="7">#REF!</definedName>
    <definedName name="AAAAAAAAAAA_11111111111111111" localSheetId="4">#REF!</definedName>
    <definedName name="AAAAAAAAAAA_11111111111111111" localSheetId="6">#REF!</definedName>
    <definedName name="AAAAAAAAAAA_11111111111111111" localSheetId="9">#REF!</definedName>
    <definedName name="AAAAAAAAAAA_11111111111111111" localSheetId="5">#REF!</definedName>
    <definedName name="AAAAAAAAAAA_11111111111111111" localSheetId="14">#REF!</definedName>
    <definedName name="AAAAAAAAAAA_11111111111111111" localSheetId="3">#REF!</definedName>
    <definedName name="AAAAAAAAAAA_11111111111111111" localSheetId="11">#REF!</definedName>
    <definedName name="AAAAAAAAAAA_11111111111111111" localSheetId="13">#REF!</definedName>
    <definedName name="AAAAAAAAAAA_11111111111111111" localSheetId="10">#REF!</definedName>
    <definedName name="AAAAAAAAAAA_11111111111111111" localSheetId="0">#REF!</definedName>
    <definedName name="AAAAAAAAAAA_11111111111111111" localSheetId="2">#REF!</definedName>
    <definedName name="AAAAAAAAAAA_11111111111111111">#REF!</definedName>
    <definedName name="AAAAAAAAAAAAAAAAAAAAAAAAAAAA" localSheetId="8">#REF!</definedName>
    <definedName name="AAAAAAAAAAAAAAAAAAAAAAAAAAAA" localSheetId="14">#REF!</definedName>
    <definedName name="AAAAAAAAAAAAAAAAAAAAAAAAAAAA" localSheetId="11">#REF!</definedName>
    <definedName name="AAAAAAAAAAAAAAAAAAAAAAAAAAAA" localSheetId="13">#REF!</definedName>
    <definedName name="AAAAAAAAAAAAAAAAAAAAAAAAAAAA" localSheetId="10">#REF!</definedName>
    <definedName name="AAAAAAAAAAAAAAAAAAAAAAAAAAAA" localSheetId="0">#REF!</definedName>
    <definedName name="AAAAAAAAAAAAAAAAAAAAAAAAAAAA" localSheetId="2">#REF!</definedName>
    <definedName name="AAAAAAAAAAAAAAAAAAAAAAAAAAAA">#REF!</definedName>
    <definedName name="aabba" localSheetId="8">#REF!</definedName>
    <definedName name="aabba" localSheetId="14">#REF!</definedName>
    <definedName name="aabba" localSheetId="11">#REF!</definedName>
    <definedName name="aabba" localSheetId="13">#REF!</definedName>
    <definedName name="aabba" localSheetId="10">#REF!</definedName>
    <definedName name="aabba" localSheetId="0">#REF!</definedName>
    <definedName name="aabba" localSheetId="2">#REF!</definedName>
    <definedName name="aabba">#REF!</definedName>
    <definedName name="AAD3___0">NA()</definedName>
    <definedName name="AAD3___1">NA()</definedName>
    <definedName name="AAD3___2">NA()</definedName>
    <definedName name="AAD3___3">NA()</definedName>
    <definedName name="AAD3___4">NA()</definedName>
    <definedName name="AAD3___5">NA()</definedName>
    <definedName name="AAD3___7">NA()</definedName>
    <definedName name="Aanstm" localSheetId="8">#REF!</definedName>
    <definedName name="Aanstm" localSheetId="7">#REF!</definedName>
    <definedName name="Aanstm" localSheetId="4">#REF!</definedName>
    <definedName name="Aanstm" localSheetId="6">#REF!</definedName>
    <definedName name="Aanstm" localSheetId="9">#REF!</definedName>
    <definedName name="Aanstm" localSheetId="5">#REF!</definedName>
    <definedName name="Aanstm" localSheetId="14">#REF!</definedName>
    <definedName name="Aanstm" localSheetId="3">#REF!</definedName>
    <definedName name="Aanstm" localSheetId="11">#REF!</definedName>
    <definedName name="Aanstm" localSheetId="13">#REF!</definedName>
    <definedName name="Aanstm" localSheetId="10">#REF!</definedName>
    <definedName name="Aanstm" localSheetId="0">#REF!</definedName>
    <definedName name="Aanstm" localSheetId="2">#REF!</definedName>
    <definedName name="Aanstm">#REF!</definedName>
    <definedName name="aax" localSheetId="8">#REF!</definedName>
    <definedName name="aax" localSheetId="14">#REF!</definedName>
    <definedName name="aax" localSheetId="11">#REF!</definedName>
    <definedName name="aax" localSheetId="13">#REF!</definedName>
    <definedName name="aax" localSheetId="10">#REF!</definedName>
    <definedName name="aax" localSheetId="0">#REF!</definedName>
    <definedName name="aax" localSheetId="2">#REF!</definedName>
    <definedName name="aax">#REF!</definedName>
    <definedName name="aax___0" localSheetId="8">#REF!</definedName>
    <definedName name="aax___0" localSheetId="14">#REF!</definedName>
    <definedName name="aax___0" localSheetId="11">#REF!</definedName>
    <definedName name="aax___0" localSheetId="13">#REF!</definedName>
    <definedName name="aax___0" localSheetId="10">#REF!</definedName>
    <definedName name="aax___0" localSheetId="0">#REF!</definedName>
    <definedName name="aax___0" localSheetId="2">#REF!</definedName>
    <definedName name="aax___0">#REF!</definedName>
    <definedName name="aax___1">#REF!</definedName>
    <definedName name="aax___2">#REF!</definedName>
    <definedName name="aax___3">#REF!</definedName>
    <definedName name="aax_1">#REF!</definedName>
    <definedName name="aax_2">#REF!</definedName>
    <definedName name="aax_3">#REF!</definedName>
    <definedName name="ab">#REF!</definedName>
    <definedName name="ab_1">#REF!</definedName>
    <definedName name="ab_2">#REF!</definedName>
    <definedName name="ab_3">#REF!</definedName>
    <definedName name="abab">#REF!</definedName>
    <definedName name="abc">#REF!</definedName>
    <definedName name="abcdef">#N/A</definedName>
    <definedName name="abch100" localSheetId="8">#REF!</definedName>
    <definedName name="abch100" localSheetId="7">#REF!</definedName>
    <definedName name="abch100" localSheetId="4">#REF!</definedName>
    <definedName name="abch100" localSheetId="6">#REF!</definedName>
    <definedName name="abch100" localSheetId="9">#REF!</definedName>
    <definedName name="abch100" localSheetId="5">#REF!</definedName>
    <definedName name="abch100" localSheetId="14">#REF!</definedName>
    <definedName name="abch100" localSheetId="3">#REF!</definedName>
    <definedName name="abch100" localSheetId="11">#REF!</definedName>
    <definedName name="abch100" localSheetId="13">#REF!</definedName>
    <definedName name="abch100" localSheetId="10">#REF!</definedName>
    <definedName name="abch100" localSheetId="0">#REF!</definedName>
    <definedName name="abch100" localSheetId="2">#REF!</definedName>
    <definedName name="abch100">#REF!</definedName>
    <definedName name="abch100_1" localSheetId="8">#REF!</definedName>
    <definedName name="abch100_1" localSheetId="14">#REF!</definedName>
    <definedName name="abch100_1" localSheetId="11">#REF!</definedName>
    <definedName name="abch100_1" localSheetId="13">#REF!</definedName>
    <definedName name="abch100_1" localSheetId="10">#REF!</definedName>
    <definedName name="abch100_1" localSheetId="0">#REF!</definedName>
    <definedName name="abch100_1" localSheetId="2">#REF!</definedName>
    <definedName name="abch100_1">#REF!</definedName>
    <definedName name="abch100_1_1" localSheetId="8">#REF!</definedName>
    <definedName name="abch100_1_1" localSheetId="14">#REF!</definedName>
    <definedName name="abch100_1_1" localSheetId="11">#REF!</definedName>
    <definedName name="abch100_1_1" localSheetId="13">#REF!</definedName>
    <definedName name="abch100_1_1" localSheetId="10">#REF!</definedName>
    <definedName name="abch100_1_1" localSheetId="0">#REF!</definedName>
    <definedName name="abch100_1_1" localSheetId="2">#REF!</definedName>
    <definedName name="abch100_1_1">#REF!</definedName>
    <definedName name="abch100_10">"$#REF!.$#REF!$#REF!"</definedName>
    <definedName name="abch100_12">"$#REF!.$#REF!$#REF!"</definedName>
    <definedName name="abch100_13">"$#REF!.$#REF!$#REF!"</definedName>
    <definedName name="abch100_2" localSheetId="8">#REF!</definedName>
    <definedName name="abch100_2" localSheetId="7">#REF!</definedName>
    <definedName name="abch100_2" localSheetId="4">#REF!</definedName>
    <definedName name="abch100_2" localSheetId="6">#REF!</definedName>
    <definedName name="abch100_2" localSheetId="9">#REF!</definedName>
    <definedName name="abch100_2" localSheetId="5">#REF!</definedName>
    <definedName name="abch100_2" localSheetId="14">#REF!</definedName>
    <definedName name="abch100_2" localSheetId="3">#REF!</definedName>
    <definedName name="abch100_2" localSheetId="11">#REF!</definedName>
    <definedName name="abch100_2" localSheetId="13">#REF!</definedName>
    <definedName name="abch100_2" localSheetId="10">#REF!</definedName>
    <definedName name="abch100_2" localSheetId="0">#REF!</definedName>
    <definedName name="abch100_2" localSheetId="2">#REF!</definedName>
    <definedName name="abch100_2">#REF!</definedName>
    <definedName name="abch100_2_1" localSheetId="8">#REF!</definedName>
    <definedName name="abch100_2_1" localSheetId="14">#REF!</definedName>
    <definedName name="abch100_2_1" localSheetId="11">#REF!</definedName>
    <definedName name="abch100_2_1" localSheetId="13">#REF!</definedName>
    <definedName name="abch100_2_1" localSheetId="10">#REF!</definedName>
    <definedName name="abch100_2_1" localSheetId="0">#REF!</definedName>
    <definedName name="abch100_2_1" localSheetId="2">#REF!</definedName>
    <definedName name="abch100_2_1">#REF!</definedName>
    <definedName name="abch100_3" localSheetId="8">#REF!</definedName>
    <definedName name="abch100_3" localSheetId="14">#REF!</definedName>
    <definedName name="abch100_3" localSheetId="11">#REF!</definedName>
    <definedName name="abch100_3" localSheetId="13">#REF!</definedName>
    <definedName name="abch100_3" localSheetId="10">#REF!</definedName>
    <definedName name="abch100_3" localSheetId="0">#REF!</definedName>
    <definedName name="abch100_3" localSheetId="2">#REF!</definedName>
    <definedName name="abch100_3">#REF!</definedName>
    <definedName name="abch100_3_1">#REF!</definedName>
    <definedName name="abch100_3_2">#REF!</definedName>
    <definedName name="abch100_5">#REF!</definedName>
    <definedName name="abch100_7">"$#REF!.$#REF!$#REF!"</definedName>
    <definedName name="abch100_8">"$#REF!.$#REF!$#REF!"</definedName>
    <definedName name="aber100" localSheetId="8">#REF!</definedName>
    <definedName name="aber100" localSheetId="7">#REF!</definedName>
    <definedName name="aber100" localSheetId="4">#REF!</definedName>
    <definedName name="aber100" localSheetId="6">#REF!</definedName>
    <definedName name="aber100" localSheetId="9">#REF!</definedName>
    <definedName name="aber100" localSheetId="5">#REF!</definedName>
    <definedName name="aber100" localSheetId="14">#REF!</definedName>
    <definedName name="aber100" localSheetId="3">#REF!</definedName>
    <definedName name="aber100" localSheetId="11">#REF!</definedName>
    <definedName name="aber100" localSheetId="13">#REF!</definedName>
    <definedName name="aber100" localSheetId="10">#REF!</definedName>
    <definedName name="aber100" localSheetId="0">#REF!</definedName>
    <definedName name="aber100" localSheetId="2">#REF!</definedName>
    <definedName name="aber100">#REF!</definedName>
    <definedName name="aber100_1_1" localSheetId="8">#REF!</definedName>
    <definedName name="aber100_1_1" localSheetId="14">#REF!</definedName>
    <definedName name="aber100_1_1" localSheetId="11">#REF!</definedName>
    <definedName name="aber100_1_1" localSheetId="13">#REF!</definedName>
    <definedName name="aber100_1_1" localSheetId="10">#REF!</definedName>
    <definedName name="aber100_1_1" localSheetId="0">#REF!</definedName>
    <definedName name="aber100_1_1" localSheetId="2">#REF!</definedName>
    <definedName name="aber100_1_1">#REF!</definedName>
    <definedName name="aber100_10">"$#REF!.$#REF!$#REF!"</definedName>
    <definedName name="aber100_12">"$#REF!.$#REF!$#REF!"</definedName>
    <definedName name="aber100_13">"$#REF!.$#REF!$#REF!"</definedName>
    <definedName name="aber100_2_1" localSheetId="8">#REF!</definedName>
    <definedName name="aber100_2_1" localSheetId="7">#REF!</definedName>
    <definedName name="aber100_2_1" localSheetId="4">#REF!</definedName>
    <definedName name="aber100_2_1" localSheetId="6">#REF!</definedName>
    <definedName name="aber100_2_1" localSheetId="9">#REF!</definedName>
    <definedName name="aber100_2_1" localSheetId="5">#REF!</definedName>
    <definedName name="aber100_2_1" localSheetId="14">#REF!</definedName>
    <definedName name="aber100_2_1" localSheetId="3">#REF!</definedName>
    <definedName name="aber100_2_1" localSheetId="11">#REF!</definedName>
    <definedName name="aber100_2_1" localSheetId="13">#REF!</definedName>
    <definedName name="aber100_2_1" localSheetId="10">#REF!</definedName>
    <definedName name="aber100_2_1" localSheetId="0">#REF!</definedName>
    <definedName name="aber100_2_1" localSheetId="2">#REF!</definedName>
    <definedName name="aber100_2_1">#REF!</definedName>
    <definedName name="aber100_3_1" localSheetId="8">#REF!</definedName>
    <definedName name="aber100_3_1" localSheetId="14">#REF!</definedName>
    <definedName name="aber100_3_1" localSheetId="11">#REF!</definedName>
    <definedName name="aber100_3_1" localSheetId="13">#REF!</definedName>
    <definedName name="aber100_3_1" localSheetId="10">#REF!</definedName>
    <definedName name="aber100_3_1" localSheetId="0">#REF!</definedName>
    <definedName name="aber100_3_1" localSheetId="2">#REF!</definedName>
    <definedName name="aber100_3_1">#REF!</definedName>
    <definedName name="aber100_3_2" localSheetId="8">#REF!</definedName>
    <definedName name="aber100_3_2" localSheetId="14">#REF!</definedName>
    <definedName name="aber100_3_2" localSheetId="11">#REF!</definedName>
    <definedName name="aber100_3_2" localSheetId="13">#REF!</definedName>
    <definedName name="aber100_3_2" localSheetId="10">#REF!</definedName>
    <definedName name="aber100_3_2" localSheetId="0">#REF!</definedName>
    <definedName name="aber100_3_2" localSheetId="2">#REF!</definedName>
    <definedName name="aber100_3_2">#REF!</definedName>
    <definedName name="aber100_5">#REF!</definedName>
    <definedName name="aber100_7">"$#REF!.$#REF!$#REF!"</definedName>
    <definedName name="aber100_8">"$#REF!.$#REF!$#REF!"</definedName>
    <definedName name="aber15" localSheetId="8">#REF!</definedName>
    <definedName name="aber15" localSheetId="7">#REF!</definedName>
    <definedName name="aber15" localSheetId="4">#REF!</definedName>
    <definedName name="aber15" localSheetId="6">#REF!</definedName>
    <definedName name="aber15" localSheetId="9">#REF!</definedName>
    <definedName name="aber15" localSheetId="5">#REF!</definedName>
    <definedName name="aber15" localSheetId="14">#REF!</definedName>
    <definedName name="aber15" localSheetId="3">#REF!</definedName>
    <definedName name="aber15" localSheetId="11">#REF!</definedName>
    <definedName name="aber15" localSheetId="13">#REF!</definedName>
    <definedName name="aber15" localSheetId="10">#REF!</definedName>
    <definedName name="aber15" localSheetId="0">#REF!</definedName>
    <definedName name="aber15" localSheetId="2">#REF!</definedName>
    <definedName name="aber15">#REF!</definedName>
    <definedName name="aber15_1" localSheetId="8">#REF!</definedName>
    <definedName name="aber15_1" localSheetId="14">#REF!</definedName>
    <definedName name="aber15_1" localSheetId="11">#REF!</definedName>
    <definedName name="aber15_1" localSheetId="13">#REF!</definedName>
    <definedName name="aber15_1" localSheetId="10">#REF!</definedName>
    <definedName name="aber15_1" localSheetId="0">#REF!</definedName>
    <definedName name="aber15_1" localSheetId="2">#REF!</definedName>
    <definedName name="aber15_1">#REF!</definedName>
    <definedName name="aber15_1_1" localSheetId="8">#REF!</definedName>
    <definedName name="aber15_1_1" localSheetId="14">#REF!</definedName>
    <definedName name="aber15_1_1" localSheetId="11">#REF!</definedName>
    <definedName name="aber15_1_1" localSheetId="13">#REF!</definedName>
    <definedName name="aber15_1_1" localSheetId="10">#REF!</definedName>
    <definedName name="aber15_1_1" localSheetId="0">#REF!</definedName>
    <definedName name="aber15_1_1" localSheetId="2">#REF!</definedName>
    <definedName name="aber15_1_1">#REF!</definedName>
    <definedName name="aber15_10">"$#REF!.$#REF!$#REF!"</definedName>
    <definedName name="aber15_12">"$#REF!.$#REF!$#REF!"</definedName>
    <definedName name="aber15_13">"$#REF!.$#REF!$#REF!"</definedName>
    <definedName name="aber15_2" localSheetId="8">#REF!</definedName>
    <definedName name="aber15_2" localSheetId="7">#REF!</definedName>
    <definedName name="aber15_2" localSheetId="4">#REF!</definedName>
    <definedName name="aber15_2" localSheetId="6">#REF!</definedName>
    <definedName name="aber15_2" localSheetId="9">#REF!</definedName>
    <definedName name="aber15_2" localSheetId="5">#REF!</definedName>
    <definedName name="aber15_2" localSheetId="14">#REF!</definedName>
    <definedName name="aber15_2" localSheetId="3">#REF!</definedName>
    <definedName name="aber15_2" localSheetId="11">#REF!</definedName>
    <definedName name="aber15_2" localSheetId="13">#REF!</definedName>
    <definedName name="aber15_2" localSheetId="10">#REF!</definedName>
    <definedName name="aber15_2" localSheetId="0">#REF!</definedName>
    <definedName name="aber15_2" localSheetId="2">#REF!</definedName>
    <definedName name="aber15_2">#REF!</definedName>
    <definedName name="aber15_2_1" localSheetId="8">#REF!</definedName>
    <definedName name="aber15_2_1" localSheetId="14">#REF!</definedName>
    <definedName name="aber15_2_1" localSheetId="11">#REF!</definedName>
    <definedName name="aber15_2_1" localSheetId="13">#REF!</definedName>
    <definedName name="aber15_2_1" localSheetId="10">#REF!</definedName>
    <definedName name="aber15_2_1" localSheetId="0">#REF!</definedName>
    <definedName name="aber15_2_1" localSheetId="2">#REF!</definedName>
    <definedName name="aber15_2_1">#REF!</definedName>
    <definedName name="aber15_3" localSheetId="8">#REF!</definedName>
    <definedName name="aber15_3" localSheetId="14">#REF!</definedName>
    <definedName name="aber15_3" localSheetId="11">#REF!</definedName>
    <definedName name="aber15_3" localSheetId="13">#REF!</definedName>
    <definedName name="aber15_3" localSheetId="10">#REF!</definedName>
    <definedName name="aber15_3" localSheetId="0">#REF!</definedName>
    <definedName name="aber15_3" localSheetId="2">#REF!</definedName>
    <definedName name="aber15_3">#REF!</definedName>
    <definedName name="aber15_3_1">#REF!</definedName>
    <definedName name="aber15_3_2">#REF!</definedName>
    <definedName name="aber15_5">#REF!</definedName>
    <definedName name="aber15_7">"$#REF!.$#REF!$#REF!"</definedName>
    <definedName name="aber15_8">"$#REF!.$#REF!$#REF!"</definedName>
    <definedName name="Aber150" localSheetId="8">#REF!</definedName>
    <definedName name="Aber150" localSheetId="7">#REF!</definedName>
    <definedName name="Aber150" localSheetId="4">#REF!</definedName>
    <definedName name="Aber150" localSheetId="6">#REF!</definedName>
    <definedName name="Aber150" localSheetId="9">#REF!</definedName>
    <definedName name="Aber150" localSheetId="5">#REF!</definedName>
    <definedName name="Aber150" localSheetId="14">#REF!</definedName>
    <definedName name="Aber150" localSheetId="3">#REF!</definedName>
    <definedName name="Aber150" localSheetId="11">#REF!</definedName>
    <definedName name="Aber150" localSheetId="13">#REF!</definedName>
    <definedName name="Aber150" localSheetId="10">#REF!</definedName>
    <definedName name="Aber150" localSheetId="0">#REF!</definedName>
    <definedName name="Aber150" localSheetId="2">#REF!</definedName>
    <definedName name="Aber150">#REF!</definedName>
    <definedName name="Aber150_1_1" localSheetId="8">#REF!</definedName>
    <definedName name="Aber150_1_1" localSheetId="14">#REF!</definedName>
    <definedName name="Aber150_1_1" localSheetId="11">#REF!</definedName>
    <definedName name="Aber150_1_1" localSheetId="13">#REF!</definedName>
    <definedName name="Aber150_1_1" localSheetId="10">#REF!</definedName>
    <definedName name="Aber150_1_1" localSheetId="0">#REF!</definedName>
    <definedName name="Aber150_1_1" localSheetId="2">#REF!</definedName>
    <definedName name="Aber150_1_1">#REF!</definedName>
    <definedName name="Aber150_10">"$#REF!.$#REF!$#REF!"</definedName>
    <definedName name="Aber150_12">"$#REF!.$#REF!$#REF!"</definedName>
    <definedName name="Aber150_13">"$#REF!.$#REF!$#REF!"</definedName>
    <definedName name="Aber150_2_1" localSheetId="8">#REF!</definedName>
    <definedName name="Aber150_2_1" localSheetId="7">#REF!</definedName>
    <definedName name="Aber150_2_1" localSheetId="4">#REF!</definedName>
    <definedName name="Aber150_2_1" localSheetId="6">#REF!</definedName>
    <definedName name="Aber150_2_1" localSheetId="9">#REF!</definedName>
    <definedName name="Aber150_2_1" localSheetId="5">#REF!</definedName>
    <definedName name="Aber150_2_1" localSheetId="14">#REF!</definedName>
    <definedName name="Aber150_2_1" localSheetId="3">#REF!</definedName>
    <definedName name="Aber150_2_1" localSheetId="11">#REF!</definedName>
    <definedName name="Aber150_2_1" localSheetId="13">#REF!</definedName>
    <definedName name="Aber150_2_1" localSheetId="10">#REF!</definedName>
    <definedName name="Aber150_2_1" localSheetId="0">#REF!</definedName>
    <definedName name="Aber150_2_1" localSheetId="2">#REF!</definedName>
    <definedName name="Aber150_2_1">#REF!</definedName>
    <definedName name="Aber150_3_1" localSheetId="8">#REF!</definedName>
    <definedName name="Aber150_3_1" localSheetId="14">#REF!</definedName>
    <definedName name="Aber150_3_1" localSheetId="11">#REF!</definedName>
    <definedName name="Aber150_3_1" localSheetId="13">#REF!</definedName>
    <definedName name="Aber150_3_1" localSheetId="10">#REF!</definedName>
    <definedName name="Aber150_3_1" localSheetId="0">#REF!</definedName>
    <definedName name="Aber150_3_1" localSheetId="2">#REF!</definedName>
    <definedName name="Aber150_3_1">#REF!</definedName>
    <definedName name="Aber150_3_2" localSheetId="8">#REF!</definedName>
    <definedName name="Aber150_3_2" localSheetId="14">#REF!</definedName>
    <definedName name="Aber150_3_2" localSheetId="11">#REF!</definedName>
    <definedName name="Aber150_3_2" localSheetId="13">#REF!</definedName>
    <definedName name="Aber150_3_2" localSheetId="10">#REF!</definedName>
    <definedName name="Aber150_3_2" localSheetId="0">#REF!</definedName>
    <definedName name="Aber150_3_2" localSheetId="2">#REF!</definedName>
    <definedName name="Aber150_3_2">#REF!</definedName>
    <definedName name="Aber150_5">#REF!</definedName>
    <definedName name="Aber150_7">"$#REF!.$#REF!$#REF!"</definedName>
    <definedName name="Aber150_8">"$#REF!.$#REF!$#REF!"</definedName>
    <definedName name="aber2" localSheetId="8">#REF!</definedName>
    <definedName name="aber2" localSheetId="7">#REF!</definedName>
    <definedName name="aber2" localSheetId="4">#REF!</definedName>
    <definedName name="aber2" localSheetId="6">#REF!</definedName>
    <definedName name="aber2" localSheetId="9">#REF!</definedName>
    <definedName name="aber2" localSheetId="5">#REF!</definedName>
    <definedName name="aber2" localSheetId="14">#REF!</definedName>
    <definedName name="aber2" localSheetId="3">#REF!</definedName>
    <definedName name="aber2" localSheetId="11">#REF!</definedName>
    <definedName name="aber2" localSheetId="13">#REF!</definedName>
    <definedName name="aber2" localSheetId="10">#REF!</definedName>
    <definedName name="aber2" localSheetId="0">#REF!</definedName>
    <definedName name="aber2" localSheetId="2">#REF!</definedName>
    <definedName name="aber2">#REF!</definedName>
    <definedName name="aber2_1_1" localSheetId="8">#REF!</definedName>
    <definedName name="aber2_1_1" localSheetId="14">#REF!</definedName>
    <definedName name="aber2_1_1" localSheetId="11">#REF!</definedName>
    <definedName name="aber2_1_1" localSheetId="13">#REF!</definedName>
    <definedName name="aber2_1_1" localSheetId="10">#REF!</definedName>
    <definedName name="aber2_1_1" localSheetId="0">#REF!</definedName>
    <definedName name="aber2_1_1" localSheetId="2">#REF!</definedName>
    <definedName name="aber2_1_1">#REF!</definedName>
    <definedName name="aber2_10">"$#REF!.$#REF!$#REF!"</definedName>
    <definedName name="aber2_12">"$#REF!.$#REF!$#REF!"</definedName>
    <definedName name="aber2_13">"$#REF!.$#REF!$#REF!"</definedName>
    <definedName name="aber2_2_1" localSheetId="8">#REF!</definedName>
    <definedName name="aber2_2_1" localSheetId="7">#REF!</definedName>
    <definedName name="aber2_2_1" localSheetId="4">#REF!</definedName>
    <definedName name="aber2_2_1" localSheetId="6">#REF!</definedName>
    <definedName name="aber2_2_1" localSheetId="9">#REF!</definedName>
    <definedName name="aber2_2_1" localSheetId="5">#REF!</definedName>
    <definedName name="aber2_2_1" localSheetId="14">#REF!</definedName>
    <definedName name="aber2_2_1" localSheetId="3">#REF!</definedName>
    <definedName name="aber2_2_1" localSheetId="11">#REF!</definedName>
    <definedName name="aber2_2_1" localSheetId="13">#REF!</definedName>
    <definedName name="aber2_2_1" localSheetId="10">#REF!</definedName>
    <definedName name="aber2_2_1" localSheetId="0">#REF!</definedName>
    <definedName name="aber2_2_1" localSheetId="2">#REF!</definedName>
    <definedName name="aber2_2_1">#REF!</definedName>
    <definedName name="aber2_3_1" localSheetId="8">#REF!</definedName>
    <definedName name="aber2_3_1" localSheetId="14">#REF!</definedName>
    <definedName name="aber2_3_1" localSheetId="11">#REF!</definedName>
    <definedName name="aber2_3_1" localSheetId="13">#REF!</definedName>
    <definedName name="aber2_3_1" localSheetId="10">#REF!</definedName>
    <definedName name="aber2_3_1" localSheetId="0">#REF!</definedName>
    <definedName name="aber2_3_1" localSheetId="2">#REF!</definedName>
    <definedName name="aber2_3_1">#REF!</definedName>
    <definedName name="aber2_3_2" localSheetId="8">#REF!</definedName>
    <definedName name="aber2_3_2" localSheetId="14">#REF!</definedName>
    <definedName name="aber2_3_2" localSheetId="11">#REF!</definedName>
    <definedName name="aber2_3_2" localSheetId="13">#REF!</definedName>
    <definedName name="aber2_3_2" localSheetId="10">#REF!</definedName>
    <definedName name="aber2_3_2" localSheetId="0">#REF!</definedName>
    <definedName name="aber2_3_2" localSheetId="2">#REF!</definedName>
    <definedName name="aber2_3_2">#REF!</definedName>
    <definedName name="aber2_5">#REF!</definedName>
    <definedName name="aber2_7">"$#REF!.$#REF!$#REF!"</definedName>
    <definedName name="aber2_8">"$#REF!.$#REF!$#REF!"</definedName>
    <definedName name="aber20" localSheetId="8">#REF!</definedName>
    <definedName name="aber20" localSheetId="7">#REF!</definedName>
    <definedName name="aber20" localSheetId="4">#REF!</definedName>
    <definedName name="aber20" localSheetId="6">#REF!</definedName>
    <definedName name="aber20" localSheetId="9">#REF!</definedName>
    <definedName name="aber20" localSheetId="5">#REF!</definedName>
    <definedName name="aber20" localSheetId="14">#REF!</definedName>
    <definedName name="aber20" localSheetId="3">#REF!</definedName>
    <definedName name="aber20" localSheetId="11">#REF!</definedName>
    <definedName name="aber20" localSheetId="13">#REF!</definedName>
    <definedName name="aber20" localSheetId="10">#REF!</definedName>
    <definedName name="aber20" localSheetId="0">#REF!</definedName>
    <definedName name="aber20" localSheetId="2">#REF!</definedName>
    <definedName name="aber20">#REF!</definedName>
    <definedName name="aber20_1_1" localSheetId="8">#REF!</definedName>
    <definedName name="aber20_1_1" localSheetId="14">#REF!</definedName>
    <definedName name="aber20_1_1" localSheetId="11">#REF!</definedName>
    <definedName name="aber20_1_1" localSheetId="13">#REF!</definedName>
    <definedName name="aber20_1_1" localSheetId="10">#REF!</definedName>
    <definedName name="aber20_1_1" localSheetId="0">#REF!</definedName>
    <definedName name="aber20_1_1" localSheetId="2">#REF!</definedName>
    <definedName name="aber20_1_1">#REF!</definedName>
    <definedName name="aber20_10">"$#REF!.$#REF!$#REF!"</definedName>
    <definedName name="aber20_12">"$#REF!.$#REF!$#REF!"</definedName>
    <definedName name="aber20_13">"$#REF!.$#REF!$#REF!"</definedName>
    <definedName name="aber20_2_1" localSheetId="8">#REF!</definedName>
    <definedName name="aber20_2_1" localSheetId="7">#REF!</definedName>
    <definedName name="aber20_2_1" localSheetId="4">#REF!</definedName>
    <definedName name="aber20_2_1" localSheetId="6">#REF!</definedName>
    <definedName name="aber20_2_1" localSheetId="9">#REF!</definedName>
    <definedName name="aber20_2_1" localSheetId="5">#REF!</definedName>
    <definedName name="aber20_2_1" localSheetId="14">#REF!</definedName>
    <definedName name="aber20_2_1" localSheetId="3">#REF!</definedName>
    <definedName name="aber20_2_1" localSheetId="11">#REF!</definedName>
    <definedName name="aber20_2_1" localSheetId="13">#REF!</definedName>
    <definedName name="aber20_2_1" localSheetId="10">#REF!</definedName>
    <definedName name="aber20_2_1" localSheetId="0">#REF!</definedName>
    <definedName name="aber20_2_1" localSheetId="2">#REF!</definedName>
    <definedName name="aber20_2_1">#REF!</definedName>
    <definedName name="aber20_3_1" localSheetId="8">#REF!</definedName>
    <definedName name="aber20_3_1" localSheetId="14">#REF!</definedName>
    <definedName name="aber20_3_1" localSheetId="11">#REF!</definedName>
    <definedName name="aber20_3_1" localSheetId="13">#REF!</definedName>
    <definedName name="aber20_3_1" localSheetId="10">#REF!</definedName>
    <definedName name="aber20_3_1" localSheetId="0">#REF!</definedName>
    <definedName name="aber20_3_1" localSheetId="2">#REF!</definedName>
    <definedName name="aber20_3_1">#REF!</definedName>
    <definedName name="aber20_3_2" localSheetId="8">#REF!</definedName>
    <definedName name="aber20_3_2" localSheetId="14">#REF!</definedName>
    <definedName name="aber20_3_2" localSheetId="11">#REF!</definedName>
    <definedName name="aber20_3_2" localSheetId="13">#REF!</definedName>
    <definedName name="aber20_3_2" localSheetId="10">#REF!</definedName>
    <definedName name="aber20_3_2" localSheetId="0">#REF!</definedName>
    <definedName name="aber20_3_2" localSheetId="2">#REF!</definedName>
    <definedName name="aber20_3_2">#REF!</definedName>
    <definedName name="aber20_5">#REF!</definedName>
    <definedName name="aber20_7">"$#REF!.$#REF!$#REF!"</definedName>
    <definedName name="aber20_8">"$#REF!.$#REF!$#REF!"</definedName>
    <definedName name="aber25" localSheetId="8">#REF!</definedName>
    <definedName name="aber25" localSheetId="7">#REF!</definedName>
    <definedName name="aber25" localSheetId="4">#REF!</definedName>
    <definedName name="aber25" localSheetId="6">#REF!</definedName>
    <definedName name="aber25" localSheetId="9">#REF!</definedName>
    <definedName name="aber25" localSheetId="5">#REF!</definedName>
    <definedName name="aber25" localSheetId="14">#REF!</definedName>
    <definedName name="aber25" localSheetId="3">#REF!</definedName>
    <definedName name="aber25" localSheetId="11">#REF!</definedName>
    <definedName name="aber25" localSheetId="13">#REF!</definedName>
    <definedName name="aber25" localSheetId="10">#REF!</definedName>
    <definedName name="aber25" localSheetId="0">#REF!</definedName>
    <definedName name="aber25" localSheetId="2">#REF!</definedName>
    <definedName name="aber25">#REF!</definedName>
    <definedName name="aber25_1" localSheetId="8">#REF!</definedName>
    <definedName name="aber25_1" localSheetId="14">#REF!</definedName>
    <definedName name="aber25_1" localSheetId="11">#REF!</definedName>
    <definedName name="aber25_1" localSheetId="13">#REF!</definedName>
    <definedName name="aber25_1" localSheetId="10">#REF!</definedName>
    <definedName name="aber25_1" localSheetId="0">#REF!</definedName>
    <definedName name="aber25_1" localSheetId="2">#REF!</definedName>
    <definedName name="aber25_1">#REF!</definedName>
    <definedName name="aber25_1_1" localSheetId="8">#REF!</definedName>
    <definedName name="aber25_1_1" localSheetId="14">#REF!</definedName>
    <definedName name="aber25_1_1" localSheetId="11">#REF!</definedName>
    <definedName name="aber25_1_1" localSheetId="13">#REF!</definedName>
    <definedName name="aber25_1_1" localSheetId="10">#REF!</definedName>
    <definedName name="aber25_1_1" localSheetId="0">#REF!</definedName>
    <definedName name="aber25_1_1" localSheetId="2">#REF!</definedName>
    <definedName name="aber25_1_1">#REF!</definedName>
    <definedName name="aber25_10">"$#REF!.$#REF!$#REF!"</definedName>
    <definedName name="aber25_12">"$#REF!.$#REF!$#REF!"</definedName>
    <definedName name="aber25_13">"$#REF!.$#REF!$#REF!"</definedName>
    <definedName name="aber25_2" localSheetId="8">#REF!</definedName>
    <definedName name="aber25_2" localSheetId="7">#REF!</definedName>
    <definedName name="aber25_2" localSheetId="4">#REF!</definedName>
    <definedName name="aber25_2" localSheetId="6">#REF!</definedName>
    <definedName name="aber25_2" localSheetId="9">#REF!</definedName>
    <definedName name="aber25_2" localSheetId="5">#REF!</definedName>
    <definedName name="aber25_2" localSheetId="14">#REF!</definedName>
    <definedName name="aber25_2" localSheetId="3">#REF!</definedName>
    <definedName name="aber25_2" localSheetId="11">#REF!</definedName>
    <definedName name="aber25_2" localSheetId="13">#REF!</definedName>
    <definedName name="aber25_2" localSheetId="10">#REF!</definedName>
    <definedName name="aber25_2" localSheetId="0">#REF!</definedName>
    <definedName name="aber25_2" localSheetId="2">#REF!</definedName>
    <definedName name="aber25_2">#REF!</definedName>
    <definedName name="aber25_2_1" localSheetId="8">#REF!</definedName>
    <definedName name="aber25_2_1" localSheetId="14">#REF!</definedName>
    <definedName name="aber25_2_1" localSheetId="11">#REF!</definedName>
    <definedName name="aber25_2_1" localSheetId="13">#REF!</definedName>
    <definedName name="aber25_2_1" localSheetId="10">#REF!</definedName>
    <definedName name="aber25_2_1" localSheetId="0">#REF!</definedName>
    <definedName name="aber25_2_1" localSheetId="2">#REF!</definedName>
    <definedName name="aber25_2_1">#REF!</definedName>
    <definedName name="aber25_3" localSheetId="8">#REF!</definedName>
    <definedName name="aber25_3" localSheetId="14">#REF!</definedName>
    <definedName name="aber25_3" localSheetId="11">#REF!</definedName>
    <definedName name="aber25_3" localSheetId="13">#REF!</definedName>
    <definedName name="aber25_3" localSheetId="10">#REF!</definedName>
    <definedName name="aber25_3" localSheetId="0">#REF!</definedName>
    <definedName name="aber25_3" localSheetId="2">#REF!</definedName>
    <definedName name="aber25_3">#REF!</definedName>
    <definedName name="aber25_3_1">#REF!</definedName>
    <definedName name="aber25_3_2">#REF!</definedName>
    <definedName name="aber25_5">#REF!</definedName>
    <definedName name="aber25_7">"$#REF!.$#REF!$#REF!"</definedName>
    <definedName name="aber25_8">"$#REF!.$#REF!$#REF!"</definedName>
    <definedName name="aber32" localSheetId="8">#REF!</definedName>
    <definedName name="aber32" localSheetId="7">#REF!</definedName>
    <definedName name="aber32" localSheetId="4">#REF!</definedName>
    <definedName name="aber32" localSheetId="6">#REF!</definedName>
    <definedName name="aber32" localSheetId="9">#REF!</definedName>
    <definedName name="aber32" localSheetId="5">#REF!</definedName>
    <definedName name="aber32" localSheetId="14">#REF!</definedName>
    <definedName name="aber32" localSheetId="3">#REF!</definedName>
    <definedName name="aber32" localSheetId="11">#REF!</definedName>
    <definedName name="aber32" localSheetId="13">#REF!</definedName>
    <definedName name="aber32" localSheetId="10">#REF!</definedName>
    <definedName name="aber32" localSheetId="0">#REF!</definedName>
    <definedName name="aber32" localSheetId="2">#REF!</definedName>
    <definedName name="aber32">#REF!</definedName>
    <definedName name="aber32_1" localSheetId="8">#REF!</definedName>
    <definedName name="aber32_1" localSheetId="14">#REF!</definedName>
    <definedName name="aber32_1" localSheetId="11">#REF!</definedName>
    <definedName name="aber32_1" localSheetId="13">#REF!</definedName>
    <definedName name="aber32_1" localSheetId="10">#REF!</definedName>
    <definedName name="aber32_1" localSheetId="0">#REF!</definedName>
    <definedName name="aber32_1" localSheetId="2">#REF!</definedName>
    <definedName name="aber32_1">#REF!</definedName>
    <definedName name="aber32_1_1" localSheetId="8">#REF!</definedName>
    <definedName name="aber32_1_1" localSheetId="14">#REF!</definedName>
    <definedName name="aber32_1_1" localSheetId="11">#REF!</definedName>
    <definedName name="aber32_1_1" localSheetId="13">#REF!</definedName>
    <definedName name="aber32_1_1" localSheetId="10">#REF!</definedName>
    <definedName name="aber32_1_1" localSheetId="0">#REF!</definedName>
    <definedName name="aber32_1_1" localSheetId="2">#REF!</definedName>
    <definedName name="aber32_1_1">#REF!</definedName>
    <definedName name="aber32_10">"$#REF!.$#REF!$#REF!"</definedName>
    <definedName name="aber32_12">"$#REF!.$#REF!$#REF!"</definedName>
    <definedName name="aber32_13">"$#REF!.$#REF!$#REF!"</definedName>
    <definedName name="aber32_2" localSheetId="8">#REF!</definedName>
    <definedName name="aber32_2" localSheetId="7">#REF!</definedName>
    <definedName name="aber32_2" localSheetId="4">#REF!</definedName>
    <definedName name="aber32_2" localSheetId="6">#REF!</definedName>
    <definedName name="aber32_2" localSheetId="9">#REF!</definedName>
    <definedName name="aber32_2" localSheetId="5">#REF!</definedName>
    <definedName name="aber32_2" localSheetId="14">#REF!</definedName>
    <definedName name="aber32_2" localSheetId="3">#REF!</definedName>
    <definedName name="aber32_2" localSheetId="11">#REF!</definedName>
    <definedName name="aber32_2" localSheetId="13">#REF!</definedName>
    <definedName name="aber32_2" localSheetId="10">#REF!</definedName>
    <definedName name="aber32_2" localSheetId="0">#REF!</definedName>
    <definedName name="aber32_2" localSheetId="2">#REF!</definedName>
    <definedName name="aber32_2">#REF!</definedName>
    <definedName name="aber32_2_1" localSheetId="8">#REF!</definedName>
    <definedName name="aber32_2_1" localSheetId="14">#REF!</definedName>
    <definedName name="aber32_2_1" localSheetId="11">#REF!</definedName>
    <definedName name="aber32_2_1" localSheetId="13">#REF!</definedName>
    <definedName name="aber32_2_1" localSheetId="10">#REF!</definedName>
    <definedName name="aber32_2_1" localSheetId="0">#REF!</definedName>
    <definedName name="aber32_2_1" localSheetId="2">#REF!</definedName>
    <definedName name="aber32_2_1">#REF!</definedName>
    <definedName name="aber32_3" localSheetId="8">#REF!</definedName>
    <definedName name="aber32_3" localSheetId="14">#REF!</definedName>
    <definedName name="aber32_3" localSheetId="11">#REF!</definedName>
    <definedName name="aber32_3" localSheetId="13">#REF!</definedName>
    <definedName name="aber32_3" localSheetId="10">#REF!</definedName>
    <definedName name="aber32_3" localSheetId="0">#REF!</definedName>
    <definedName name="aber32_3" localSheetId="2">#REF!</definedName>
    <definedName name="aber32_3">#REF!</definedName>
    <definedName name="aber32_3_1">#REF!</definedName>
    <definedName name="aber32_3_2">#REF!</definedName>
    <definedName name="aber32_5">#REF!</definedName>
    <definedName name="aber32_7">"$#REF!.$#REF!$#REF!"</definedName>
    <definedName name="aber32_8">"$#REF!.$#REF!$#REF!"</definedName>
    <definedName name="aber4" localSheetId="8">#REF!</definedName>
    <definedName name="aber4" localSheetId="7">#REF!</definedName>
    <definedName name="aber4" localSheetId="4">#REF!</definedName>
    <definedName name="aber4" localSheetId="6">#REF!</definedName>
    <definedName name="aber4" localSheetId="9">#REF!</definedName>
    <definedName name="aber4" localSheetId="5">#REF!</definedName>
    <definedName name="aber4" localSheetId="14">#REF!</definedName>
    <definedName name="aber4" localSheetId="3">#REF!</definedName>
    <definedName name="aber4" localSheetId="11">#REF!</definedName>
    <definedName name="aber4" localSheetId="13">#REF!</definedName>
    <definedName name="aber4" localSheetId="10">#REF!</definedName>
    <definedName name="aber4" localSheetId="0">#REF!</definedName>
    <definedName name="aber4" localSheetId="2">#REF!</definedName>
    <definedName name="aber4">#REF!</definedName>
    <definedName name="aber4_1_1" localSheetId="8">#REF!</definedName>
    <definedName name="aber4_1_1" localSheetId="14">#REF!</definedName>
    <definedName name="aber4_1_1" localSheetId="11">#REF!</definedName>
    <definedName name="aber4_1_1" localSheetId="13">#REF!</definedName>
    <definedName name="aber4_1_1" localSheetId="10">#REF!</definedName>
    <definedName name="aber4_1_1" localSheetId="0">#REF!</definedName>
    <definedName name="aber4_1_1" localSheetId="2">#REF!</definedName>
    <definedName name="aber4_1_1">#REF!</definedName>
    <definedName name="aber4_10">"$#REF!.$#REF!$#REF!"</definedName>
    <definedName name="aber4_12">"$#REF!.$#REF!$#REF!"</definedName>
    <definedName name="aber4_13">"$#REF!.$#REF!$#REF!"</definedName>
    <definedName name="aber4_2_1" localSheetId="8">#REF!</definedName>
    <definedName name="aber4_2_1" localSheetId="7">#REF!</definedName>
    <definedName name="aber4_2_1" localSheetId="4">#REF!</definedName>
    <definedName name="aber4_2_1" localSheetId="6">#REF!</definedName>
    <definedName name="aber4_2_1" localSheetId="9">#REF!</definedName>
    <definedName name="aber4_2_1" localSheetId="5">#REF!</definedName>
    <definedName name="aber4_2_1" localSheetId="14">#REF!</definedName>
    <definedName name="aber4_2_1" localSheetId="3">#REF!</definedName>
    <definedName name="aber4_2_1" localSheetId="11">#REF!</definedName>
    <definedName name="aber4_2_1" localSheetId="13">#REF!</definedName>
    <definedName name="aber4_2_1" localSheetId="10">#REF!</definedName>
    <definedName name="aber4_2_1" localSheetId="0">#REF!</definedName>
    <definedName name="aber4_2_1" localSheetId="2">#REF!</definedName>
    <definedName name="aber4_2_1">#REF!</definedName>
    <definedName name="aber4_3_1" localSheetId="8">#REF!</definedName>
    <definedName name="aber4_3_1" localSheetId="14">#REF!</definedName>
    <definedName name="aber4_3_1" localSheetId="11">#REF!</definedName>
    <definedName name="aber4_3_1" localSheetId="13">#REF!</definedName>
    <definedName name="aber4_3_1" localSheetId="10">#REF!</definedName>
    <definedName name="aber4_3_1" localSheetId="0">#REF!</definedName>
    <definedName name="aber4_3_1" localSheetId="2">#REF!</definedName>
    <definedName name="aber4_3_1">#REF!</definedName>
    <definedName name="aber4_3_2" localSheetId="8">#REF!</definedName>
    <definedName name="aber4_3_2" localSheetId="14">#REF!</definedName>
    <definedName name="aber4_3_2" localSheetId="11">#REF!</definedName>
    <definedName name="aber4_3_2" localSheetId="13">#REF!</definedName>
    <definedName name="aber4_3_2" localSheetId="10">#REF!</definedName>
    <definedName name="aber4_3_2" localSheetId="0">#REF!</definedName>
    <definedName name="aber4_3_2" localSheetId="2">#REF!</definedName>
    <definedName name="aber4_3_2">#REF!</definedName>
    <definedName name="aber4_5">#REF!</definedName>
    <definedName name="aber4_7">"$#REF!.$#REF!$#REF!"</definedName>
    <definedName name="aber4_8">"$#REF!.$#REF!$#REF!"</definedName>
    <definedName name="aber40" localSheetId="8">#REF!</definedName>
    <definedName name="aber40" localSheetId="7">#REF!</definedName>
    <definedName name="aber40" localSheetId="4">#REF!</definedName>
    <definedName name="aber40" localSheetId="6">#REF!</definedName>
    <definedName name="aber40" localSheetId="9">#REF!</definedName>
    <definedName name="aber40" localSheetId="5">#REF!</definedName>
    <definedName name="aber40" localSheetId="14">#REF!</definedName>
    <definedName name="aber40" localSheetId="3">#REF!</definedName>
    <definedName name="aber40" localSheetId="11">#REF!</definedName>
    <definedName name="aber40" localSheetId="13">#REF!</definedName>
    <definedName name="aber40" localSheetId="10">#REF!</definedName>
    <definedName name="aber40" localSheetId="0">#REF!</definedName>
    <definedName name="aber40" localSheetId="2">#REF!</definedName>
    <definedName name="aber40">#REF!</definedName>
    <definedName name="aber40_1" localSheetId="8">#REF!</definedName>
    <definedName name="aber40_1" localSheetId="14">#REF!</definedName>
    <definedName name="aber40_1" localSheetId="11">#REF!</definedName>
    <definedName name="aber40_1" localSheetId="13">#REF!</definedName>
    <definedName name="aber40_1" localSheetId="10">#REF!</definedName>
    <definedName name="aber40_1" localSheetId="0">#REF!</definedName>
    <definedName name="aber40_1" localSheetId="2">#REF!</definedName>
    <definedName name="aber40_1">#REF!</definedName>
    <definedName name="aber40_1_1" localSheetId="8">#REF!</definedName>
    <definedName name="aber40_1_1" localSheetId="14">#REF!</definedName>
    <definedName name="aber40_1_1" localSheetId="11">#REF!</definedName>
    <definedName name="aber40_1_1" localSheetId="13">#REF!</definedName>
    <definedName name="aber40_1_1" localSheetId="10">#REF!</definedName>
    <definedName name="aber40_1_1" localSheetId="0">#REF!</definedName>
    <definedName name="aber40_1_1" localSheetId="2">#REF!</definedName>
    <definedName name="aber40_1_1">#REF!</definedName>
    <definedName name="aber40_10">"$#REF!.$#REF!$#REF!"</definedName>
    <definedName name="aber40_12">"$#REF!.$#REF!$#REF!"</definedName>
    <definedName name="aber40_13">"$#REF!.$#REF!$#REF!"</definedName>
    <definedName name="aber40_2" localSheetId="8">#REF!</definedName>
    <definedName name="aber40_2" localSheetId="7">#REF!</definedName>
    <definedName name="aber40_2" localSheetId="4">#REF!</definedName>
    <definedName name="aber40_2" localSheetId="6">#REF!</definedName>
    <definedName name="aber40_2" localSheetId="9">#REF!</definedName>
    <definedName name="aber40_2" localSheetId="5">#REF!</definedName>
    <definedName name="aber40_2" localSheetId="14">#REF!</definedName>
    <definedName name="aber40_2" localSheetId="3">#REF!</definedName>
    <definedName name="aber40_2" localSheetId="11">#REF!</definedName>
    <definedName name="aber40_2" localSheetId="13">#REF!</definedName>
    <definedName name="aber40_2" localSheetId="10">#REF!</definedName>
    <definedName name="aber40_2" localSheetId="0">#REF!</definedName>
    <definedName name="aber40_2" localSheetId="2">#REF!</definedName>
    <definedName name="aber40_2">#REF!</definedName>
    <definedName name="aber40_2_1" localSheetId="8">#REF!</definedName>
    <definedName name="aber40_2_1" localSheetId="14">#REF!</definedName>
    <definedName name="aber40_2_1" localSheetId="11">#REF!</definedName>
    <definedName name="aber40_2_1" localSheetId="13">#REF!</definedName>
    <definedName name="aber40_2_1" localSheetId="10">#REF!</definedName>
    <definedName name="aber40_2_1" localSheetId="0">#REF!</definedName>
    <definedName name="aber40_2_1" localSheetId="2">#REF!</definedName>
    <definedName name="aber40_2_1">#REF!</definedName>
    <definedName name="aber40_3" localSheetId="8">#REF!</definedName>
    <definedName name="aber40_3" localSheetId="14">#REF!</definedName>
    <definedName name="aber40_3" localSheetId="11">#REF!</definedName>
    <definedName name="aber40_3" localSheetId="13">#REF!</definedName>
    <definedName name="aber40_3" localSheetId="10">#REF!</definedName>
    <definedName name="aber40_3" localSheetId="0">#REF!</definedName>
    <definedName name="aber40_3" localSheetId="2">#REF!</definedName>
    <definedName name="aber40_3">#REF!</definedName>
    <definedName name="aber40_3_1">#REF!</definedName>
    <definedName name="aber40_3_2">#REF!</definedName>
    <definedName name="aber40_5">#REF!</definedName>
    <definedName name="aber40_7">"$#REF!.$#REF!$#REF!"</definedName>
    <definedName name="aber40_8">"$#REF!.$#REF!$#REF!"</definedName>
    <definedName name="aber50" localSheetId="8">#REF!</definedName>
    <definedName name="aber50" localSheetId="7">#REF!</definedName>
    <definedName name="aber50" localSheetId="4">#REF!</definedName>
    <definedName name="aber50" localSheetId="6">#REF!</definedName>
    <definedName name="aber50" localSheetId="9">#REF!</definedName>
    <definedName name="aber50" localSheetId="5">#REF!</definedName>
    <definedName name="aber50" localSheetId="14">#REF!</definedName>
    <definedName name="aber50" localSheetId="3">#REF!</definedName>
    <definedName name="aber50" localSheetId="11">#REF!</definedName>
    <definedName name="aber50" localSheetId="13">#REF!</definedName>
    <definedName name="aber50" localSheetId="10">#REF!</definedName>
    <definedName name="aber50" localSheetId="0">#REF!</definedName>
    <definedName name="aber50" localSheetId="2">#REF!</definedName>
    <definedName name="aber50">#REF!</definedName>
    <definedName name="aber50_1_1" localSheetId="8">#REF!</definedName>
    <definedName name="aber50_1_1" localSheetId="14">#REF!</definedName>
    <definedName name="aber50_1_1" localSheetId="11">#REF!</definedName>
    <definedName name="aber50_1_1" localSheetId="13">#REF!</definedName>
    <definedName name="aber50_1_1" localSheetId="10">#REF!</definedName>
    <definedName name="aber50_1_1" localSheetId="0">#REF!</definedName>
    <definedName name="aber50_1_1" localSheetId="2">#REF!</definedName>
    <definedName name="aber50_1_1">#REF!</definedName>
    <definedName name="aber50_10">"$#REF!.$#REF!$#REF!"</definedName>
    <definedName name="aber50_12">"$#REF!.$#REF!$#REF!"</definedName>
    <definedName name="aber50_13">"$#REF!.$#REF!$#REF!"</definedName>
    <definedName name="aber50_2_1" localSheetId="8">#REF!</definedName>
    <definedName name="aber50_2_1" localSheetId="7">#REF!</definedName>
    <definedName name="aber50_2_1" localSheetId="4">#REF!</definedName>
    <definedName name="aber50_2_1" localSheetId="6">#REF!</definedName>
    <definedName name="aber50_2_1" localSheetId="9">#REF!</definedName>
    <definedName name="aber50_2_1" localSheetId="5">#REF!</definedName>
    <definedName name="aber50_2_1" localSheetId="14">#REF!</definedName>
    <definedName name="aber50_2_1" localSheetId="3">#REF!</definedName>
    <definedName name="aber50_2_1" localSheetId="11">#REF!</definedName>
    <definedName name="aber50_2_1" localSheetId="13">#REF!</definedName>
    <definedName name="aber50_2_1" localSheetId="10">#REF!</definedName>
    <definedName name="aber50_2_1" localSheetId="0">#REF!</definedName>
    <definedName name="aber50_2_1" localSheetId="2">#REF!</definedName>
    <definedName name="aber50_2_1">#REF!</definedName>
    <definedName name="aber50_3_1" localSheetId="8">#REF!</definedName>
    <definedName name="aber50_3_1" localSheetId="14">#REF!</definedName>
    <definedName name="aber50_3_1" localSheetId="11">#REF!</definedName>
    <definedName name="aber50_3_1" localSheetId="13">#REF!</definedName>
    <definedName name="aber50_3_1" localSheetId="10">#REF!</definedName>
    <definedName name="aber50_3_1" localSheetId="0">#REF!</definedName>
    <definedName name="aber50_3_1" localSheetId="2">#REF!</definedName>
    <definedName name="aber50_3_1">#REF!</definedName>
    <definedName name="aber50_3_2" localSheetId="8">#REF!</definedName>
    <definedName name="aber50_3_2" localSheetId="14">#REF!</definedName>
    <definedName name="aber50_3_2" localSheetId="11">#REF!</definedName>
    <definedName name="aber50_3_2" localSheetId="13">#REF!</definedName>
    <definedName name="aber50_3_2" localSheetId="10">#REF!</definedName>
    <definedName name="aber50_3_2" localSheetId="0">#REF!</definedName>
    <definedName name="aber50_3_2" localSheetId="2">#REF!</definedName>
    <definedName name="aber50_3_2">#REF!</definedName>
    <definedName name="aber50_5">#REF!</definedName>
    <definedName name="aber50_7">"$#REF!.$#REF!$#REF!"</definedName>
    <definedName name="aber50_8">"$#REF!.$#REF!$#REF!"</definedName>
    <definedName name="Aber6" localSheetId="8">#REF!</definedName>
    <definedName name="Aber6" localSheetId="7">#REF!</definedName>
    <definedName name="Aber6" localSheetId="4">#REF!</definedName>
    <definedName name="Aber6" localSheetId="6">#REF!</definedName>
    <definedName name="Aber6" localSheetId="9">#REF!</definedName>
    <definedName name="Aber6" localSheetId="5">#REF!</definedName>
    <definedName name="Aber6" localSheetId="14">#REF!</definedName>
    <definedName name="Aber6" localSheetId="3">#REF!</definedName>
    <definedName name="Aber6" localSheetId="11">#REF!</definedName>
    <definedName name="Aber6" localSheetId="13">#REF!</definedName>
    <definedName name="Aber6" localSheetId="10">#REF!</definedName>
    <definedName name="Aber6" localSheetId="0">#REF!</definedName>
    <definedName name="Aber6" localSheetId="2">#REF!</definedName>
    <definedName name="Aber6">#REF!</definedName>
    <definedName name="Aber6_1_1" localSheetId="8">#REF!</definedName>
    <definedName name="Aber6_1_1" localSheetId="14">#REF!</definedName>
    <definedName name="Aber6_1_1" localSheetId="11">#REF!</definedName>
    <definedName name="Aber6_1_1" localSheetId="13">#REF!</definedName>
    <definedName name="Aber6_1_1" localSheetId="10">#REF!</definedName>
    <definedName name="Aber6_1_1" localSheetId="0">#REF!</definedName>
    <definedName name="Aber6_1_1" localSheetId="2">#REF!</definedName>
    <definedName name="Aber6_1_1">#REF!</definedName>
    <definedName name="Aber6_10">"$#REF!.$#REF!$#REF!"</definedName>
    <definedName name="Aber6_12">"$#REF!.$#REF!$#REF!"</definedName>
    <definedName name="Aber6_13">"$#REF!.$#REF!$#REF!"</definedName>
    <definedName name="Aber6_2_1" localSheetId="8">#REF!</definedName>
    <definedName name="Aber6_2_1" localSheetId="7">#REF!</definedName>
    <definedName name="Aber6_2_1" localSheetId="4">#REF!</definedName>
    <definedName name="Aber6_2_1" localSheetId="6">#REF!</definedName>
    <definedName name="Aber6_2_1" localSheetId="9">#REF!</definedName>
    <definedName name="Aber6_2_1" localSheetId="5">#REF!</definedName>
    <definedName name="Aber6_2_1" localSheetId="14">#REF!</definedName>
    <definedName name="Aber6_2_1" localSheetId="3">#REF!</definedName>
    <definedName name="Aber6_2_1" localSheetId="11">#REF!</definedName>
    <definedName name="Aber6_2_1" localSheetId="13">#REF!</definedName>
    <definedName name="Aber6_2_1" localSheetId="10">#REF!</definedName>
    <definedName name="Aber6_2_1" localSheetId="0">#REF!</definedName>
    <definedName name="Aber6_2_1" localSheetId="2">#REF!</definedName>
    <definedName name="Aber6_2_1">#REF!</definedName>
    <definedName name="Aber6_3_1" localSheetId="8">#REF!</definedName>
    <definedName name="Aber6_3_1" localSheetId="14">#REF!</definedName>
    <definedName name="Aber6_3_1" localSheetId="11">#REF!</definedName>
    <definedName name="Aber6_3_1" localSheetId="13">#REF!</definedName>
    <definedName name="Aber6_3_1" localSheetId="10">#REF!</definedName>
    <definedName name="Aber6_3_1" localSheetId="0">#REF!</definedName>
    <definedName name="Aber6_3_1" localSheetId="2">#REF!</definedName>
    <definedName name="Aber6_3_1">#REF!</definedName>
    <definedName name="Aber6_3_2" localSheetId="8">#REF!</definedName>
    <definedName name="Aber6_3_2" localSheetId="14">#REF!</definedName>
    <definedName name="Aber6_3_2" localSheetId="11">#REF!</definedName>
    <definedName name="Aber6_3_2" localSheetId="13">#REF!</definedName>
    <definedName name="Aber6_3_2" localSheetId="10">#REF!</definedName>
    <definedName name="Aber6_3_2" localSheetId="0">#REF!</definedName>
    <definedName name="Aber6_3_2" localSheetId="2">#REF!</definedName>
    <definedName name="Aber6_3_2">#REF!</definedName>
    <definedName name="Aber6_5">#REF!</definedName>
    <definedName name="Aber6_7">"$#REF!.$#REF!$#REF!"</definedName>
    <definedName name="Aber6_8">"$#REF!.$#REF!$#REF!"</definedName>
    <definedName name="aber80" localSheetId="8">#REF!</definedName>
    <definedName name="aber80" localSheetId="7">#REF!</definedName>
    <definedName name="aber80" localSheetId="4">#REF!</definedName>
    <definedName name="aber80" localSheetId="6">#REF!</definedName>
    <definedName name="aber80" localSheetId="9">#REF!</definedName>
    <definedName name="aber80" localSheetId="5">#REF!</definedName>
    <definedName name="aber80" localSheetId="14">#REF!</definedName>
    <definedName name="aber80" localSheetId="3">#REF!</definedName>
    <definedName name="aber80" localSheetId="11">#REF!</definedName>
    <definedName name="aber80" localSheetId="13">#REF!</definedName>
    <definedName name="aber80" localSheetId="10">#REF!</definedName>
    <definedName name="aber80" localSheetId="0">#REF!</definedName>
    <definedName name="aber80" localSheetId="2">#REF!</definedName>
    <definedName name="aber80">#REF!</definedName>
    <definedName name="aber80_1_1" localSheetId="8">#REF!</definedName>
    <definedName name="aber80_1_1" localSheetId="14">#REF!</definedName>
    <definedName name="aber80_1_1" localSheetId="11">#REF!</definedName>
    <definedName name="aber80_1_1" localSheetId="13">#REF!</definedName>
    <definedName name="aber80_1_1" localSheetId="10">#REF!</definedName>
    <definedName name="aber80_1_1" localSheetId="0">#REF!</definedName>
    <definedName name="aber80_1_1" localSheetId="2">#REF!</definedName>
    <definedName name="aber80_1_1">#REF!</definedName>
    <definedName name="aber80_10">"$#REF!.$#REF!$#REF!"</definedName>
    <definedName name="aber80_12">"$#REF!.$#REF!$#REF!"</definedName>
    <definedName name="aber80_13">"$#REF!.$#REF!$#REF!"</definedName>
    <definedName name="aber80_2_1" localSheetId="8">#REF!</definedName>
    <definedName name="aber80_2_1" localSheetId="7">#REF!</definedName>
    <definedName name="aber80_2_1" localSheetId="4">#REF!</definedName>
    <definedName name="aber80_2_1" localSheetId="6">#REF!</definedName>
    <definedName name="aber80_2_1" localSheetId="9">#REF!</definedName>
    <definedName name="aber80_2_1" localSheetId="5">#REF!</definedName>
    <definedName name="aber80_2_1" localSheetId="14">#REF!</definedName>
    <definedName name="aber80_2_1" localSheetId="3">#REF!</definedName>
    <definedName name="aber80_2_1" localSheetId="11">#REF!</definedName>
    <definedName name="aber80_2_1" localSheetId="13">#REF!</definedName>
    <definedName name="aber80_2_1" localSheetId="10">#REF!</definedName>
    <definedName name="aber80_2_1" localSheetId="0">#REF!</definedName>
    <definedName name="aber80_2_1" localSheetId="2">#REF!</definedName>
    <definedName name="aber80_2_1">#REF!</definedName>
    <definedName name="aber80_3_1" localSheetId="8">#REF!</definedName>
    <definedName name="aber80_3_1" localSheetId="14">#REF!</definedName>
    <definedName name="aber80_3_1" localSheetId="11">#REF!</definedName>
    <definedName name="aber80_3_1" localSheetId="13">#REF!</definedName>
    <definedName name="aber80_3_1" localSheetId="10">#REF!</definedName>
    <definedName name="aber80_3_1" localSheetId="0">#REF!</definedName>
    <definedName name="aber80_3_1" localSheetId="2">#REF!</definedName>
    <definedName name="aber80_3_1">#REF!</definedName>
    <definedName name="aber80_3_2" localSheetId="8">#REF!</definedName>
    <definedName name="aber80_3_2" localSheetId="14">#REF!</definedName>
    <definedName name="aber80_3_2" localSheetId="11">#REF!</definedName>
    <definedName name="aber80_3_2" localSheetId="13">#REF!</definedName>
    <definedName name="aber80_3_2" localSheetId="10">#REF!</definedName>
    <definedName name="aber80_3_2" localSheetId="0">#REF!</definedName>
    <definedName name="aber80_3_2" localSheetId="2">#REF!</definedName>
    <definedName name="aber80_3_2">#REF!</definedName>
    <definedName name="aber80_5">#REF!</definedName>
    <definedName name="aber80_7">"$#REF!.$#REF!$#REF!"</definedName>
    <definedName name="aber80_8">"$#REF!.$#REF!$#REF!"</definedName>
    <definedName name="aberf100" localSheetId="8">#REF!</definedName>
    <definedName name="aberf100" localSheetId="7">#REF!</definedName>
    <definedName name="aberf100" localSheetId="4">#REF!</definedName>
    <definedName name="aberf100" localSheetId="6">#REF!</definedName>
    <definedName name="aberf100" localSheetId="9">#REF!</definedName>
    <definedName name="aberf100" localSheetId="5">#REF!</definedName>
    <definedName name="aberf100" localSheetId="14">#REF!</definedName>
    <definedName name="aberf100" localSheetId="3">#REF!</definedName>
    <definedName name="aberf100" localSheetId="11">#REF!</definedName>
    <definedName name="aberf100" localSheetId="13">#REF!</definedName>
    <definedName name="aberf100" localSheetId="10">#REF!</definedName>
    <definedName name="aberf100" localSheetId="0">#REF!</definedName>
    <definedName name="aberf100" localSheetId="2">#REF!</definedName>
    <definedName name="aberf100">#REF!</definedName>
    <definedName name="aberf100_1" localSheetId="8">#REF!</definedName>
    <definedName name="aberf100_1" localSheetId="14">#REF!</definedName>
    <definedName name="aberf100_1" localSheetId="11">#REF!</definedName>
    <definedName name="aberf100_1" localSheetId="13">#REF!</definedName>
    <definedName name="aberf100_1" localSheetId="10">#REF!</definedName>
    <definedName name="aberf100_1" localSheetId="0">#REF!</definedName>
    <definedName name="aberf100_1" localSheetId="2">#REF!</definedName>
    <definedName name="aberf100_1">#REF!</definedName>
    <definedName name="aberf100_1_1" localSheetId="8">#REF!</definedName>
    <definedName name="aberf100_1_1" localSheetId="14">#REF!</definedName>
    <definedName name="aberf100_1_1" localSheetId="11">#REF!</definedName>
    <definedName name="aberf100_1_1" localSheetId="13">#REF!</definedName>
    <definedName name="aberf100_1_1" localSheetId="10">#REF!</definedName>
    <definedName name="aberf100_1_1" localSheetId="0">#REF!</definedName>
    <definedName name="aberf100_1_1" localSheetId="2">#REF!</definedName>
    <definedName name="aberf100_1_1">#REF!</definedName>
    <definedName name="aberf100_10">"$#REF!.$#REF!$#REF!"</definedName>
    <definedName name="aberf100_12">"$#REF!.$#REF!$#REF!"</definedName>
    <definedName name="aberf100_13">"$#REF!.$#REF!$#REF!"</definedName>
    <definedName name="aberf100_2" localSheetId="8">#REF!</definedName>
    <definedName name="aberf100_2" localSheetId="7">#REF!</definedName>
    <definedName name="aberf100_2" localSheetId="4">#REF!</definedName>
    <definedName name="aberf100_2" localSheetId="6">#REF!</definedName>
    <definedName name="aberf100_2" localSheetId="9">#REF!</definedName>
    <definedName name="aberf100_2" localSheetId="5">#REF!</definedName>
    <definedName name="aberf100_2" localSheetId="14">#REF!</definedName>
    <definedName name="aberf100_2" localSheetId="3">#REF!</definedName>
    <definedName name="aberf100_2" localSheetId="11">#REF!</definedName>
    <definedName name="aberf100_2" localSheetId="13">#REF!</definedName>
    <definedName name="aberf100_2" localSheetId="10">#REF!</definedName>
    <definedName name="aberf100_2" localSheetId="0">#REF!</definedName>
    <definedName name="aberf100_2" localSheetId="2">#REF!</definedName>
    <definedName name="aberf100_2">#REF!</definedName>
    <definedName name="aberf100_2_1" localSheetId="8">#REF!</definedName>
    <definedName name="aberf100_2_1" localSheetId="14">#REF!</definedName>
    <definedName name="aberf100_2_1" localSheetId="11">#REF!</definedName>
    <definedName name="aberf100_2_1" localSheetId="13">#REF!</definedName>
    <definedName name="aberf100_2_1" localSheetId="10">#REF!</definedName>
    <definedName name="aberf100_2_1" localSheetId="0">#REF!</definedName>
    <definedName name="aberf100_2_1" localSheetId="2">#REF!</definedName>
    <definedName name="aberf100_2_1">#REF!</definedName>
    <definedName name="aberf100_3" localSheetId="8">#REF!</definedName>
    <definedName name="aberf100_3" localSheetId="14">#REF!</definedName>
    <definedName name="aberf100_3" localSheetId="11">#REF!</definedName>
    <definedName name="aberf100_3" localSheetId="13">#REF!</definedName>
    <definedName name="aberf100_3" localSheetId="10">#REF!</definedName>
    <definedName name="aberf100_3" localSheetId="0">#REF!</definedName>
    <definedName name="aberf100_3" localSheetId="2">#REF!</definedName>
    <definedName name="aberf100_3">#REF!</definedName>
    <definedName name="aberf100_3_1">#REF!</definedName>
    <definedName name="aberf100_3_2">#REF!</definedName>
    <definedName name="aberf100_5">#REF!</definedName>
    <definedName name="aberf100_7">"$#REF!.$#REF!$#REF!"</definedName>
    <definedName name="aberf100_8">"$#REF!.$#REF!$#REF!"</definedName>
    <definedName name="aberf150" localSheetId="8">#REF!</definedName>
    <definedName name="aberf150" localSheetId="7">#REF!</definedName>
    <definedName name="aberf150" localSheetId="4">#REF!</definedName>
    <definedName name="aberf150" localSheetId="6">#REF!</definedName>
    <definedName name="aberf150" localSheetId="9">#REF!</definedName>
    <definedName name="aberf150" localSheetId="5">#REF!</definedName>
    <definedName name="aberf150" localSheetId="14">#REF!</definedName>
    <definedName name="aberf150" localSheetId="3">#REF!</definedName>
    <definedName name="aberf150" localSheetId="11">#REF!</definedName>
    <definedName name="aberf150" localSheetId="13">#REF!</definedName>
    <definedName name="aberf150" localSheetId="10">#REF!</definedName>
    <definedName name="aberf150" localSheetId="0">#REF!</definedName>
    <definedName name="aberf150" localSheetId="2">#REF!</definedName>
    <definedName name="aberf150">#REF!</definedName>
    <definedName name="aberf150_1_1" localSheetId="8">#REF!</definedName>
    <definedName name="aberf150_1_1" localSheetId="14">#REF!</definedName>
    <definedName name="aberf150_1_1" localSheetId="11">#REF!</definedName>
    <definedName name="aberf150_1_1" localSheetId="13">#REF!</definedName>
    <definedName name="aberf150_1_1" localSheetId="10">#REF!</definedName>
    <definedName name="aberf150_1_1" localSheetId="0">#REF!</definedName>
    <definedName name="aberf150_1_1" localSheetId="2">#REF!</definedName>
    <definedName name="aberf150_1_1">#REF!</definedName>
    <definedName name="aberf150_10">"$#REF!.$#REF!$#REF!"</definedName>
    <definedName name="aberf150_12">"$#REF!.$#REF!$#REF!"</definedName>
    <definedName name="aberf150_13">"$#REF!.$#REF!$#REF!"</definedName>
    <definedName name="aberf150_2_1" localSheetId="8">#REF!</definedName>
    <definedName name="aberf150_2_1" localSheetId="7">#REF!</definedName>
    <definedName name="aberf150_2_1" localSheetId="4">#REF!</definedName>
    <definedName name="aberf150_2_1" localSheetId="6">#REF!</definedName>
    <definedName name="aberf150_2_1" localSheetId="9">#REF!</definedName>
    <definedName name="aberf150_2_1" localSheetId="5">#REF!</definedName>
    <definedName name="aberf150_2_1" localSheetId="14">#REF!</definedName>
    <definedName name="aberf150_2_1" localSheetId="3">#REF!</definedName>
    <definedName name="aberf150_2_1" localSheetId="11">#REF!</definedName>
    <definedName name="aberf150_2_1" localSheetId="13">#REF!</definedName>
    <definedName name="aberf150_2_1" localSheetId="10">#REF!</definedName>
    <definedName name="aberf150_2_1" localSheetId="0">#REF!</definedName>
    <definedName name="aberf150_2_1" localSheetId="2">#REF!</definedName>
    <definedName name="aberf150_2_1">#REF!</definedName>
    <definedName name="aberf150_3_1" localSheetId="8">#REF!</definedName>
    <definedName name="aberf150_3_1" localSheetId="14">#REF!</definedName>
    <definedName name="aberf150_3_1" localSheetId="11">#REF!</definedName>
    <definedName name="aberf150_3_1" localSheetId="13">#REF!</definedName>
    <definedName name="aberf150_3_1" localSheetId="10">#REF!</definedName>
    <definedName name="aberf150_3_1" localSheetId="0">#REF!</definedName>
    <definedName name="aberf150_3_1" localSheetId="2">#REF!</definedName>
    <definedName name="aberf150_3_1">#REF!</definedName>
    <definedName name="aberf150_3_2" localSheetId="8">#REF!</definedName>
    <definedName name="aberf150_3_2" localSheetId="14">#REF!</definedName>
    <definedName name="aberf150_3_2" localSheetId="11">#REF!</definedName>
    <definedName name="aberf150_3_2" localSheetId="13">#REF!</definedName>
    <definedName name="aberf150_3_2" localSheetId="10">#REF!</definedName>
    <definedName name="aberf150_3_2" localSheetId="0">#REF!</definedName>
    <definedName name="aberf150_3_2" localSheetId="2">#REF!</definedName>
    <definedName name="aberf150_3_2">#REF!</definedName>
    <definedName name="aberf150_5">#REF!</definedName>
    <definedName name="aberf150_7">"$#REF!.$#REF!$#REF!"</definedName>
    <definedName name="aberf150_8">"$#REF!.$#REF!$#REF!"</definedName>
    <definedName name="aberf4" localSheetId="8">#REF!</definedName>
    <definedName name="aberf4" localSheetId="7">#REF!</definedName>
    <definedName name="aberf4" localSheetId="4">#REF!</definedName>
    <definedName name="aberf4" localSheetId="6">#REF!</definedName>
    <definedName name="aberf4" localSheetId="9">#REF!</definedName>
    <definedName name="aberf4" localSheetId="5">#REF!</definedName>
    <definedName name="aberf4" localSheetId="14">#REF!</definedName>
    <definedName name="aberf4" localSheetId="3">#REF!</definedName>
    <definedName name="aberf4" localSheetId="11">#REF!</definedName>
    <definedName name="aberf4" localSheetId="13">#REF!</definedName>
    <definedName name="aberf4" localSheetId="10">#REF!</definedName>
    <definedName name="aberf4" localSheetId="0">#REF!</definedName>
    <definedName name="aberf4" localSheetId="2">#REF!</definedName>
    <definedName name="aberf4">#REF!</definedName>
    <definedName name="aberf4_1" localSheetId="8">#REF!</definedName>
    <definedName name="aberf4_1" localSheetId="14">#REF!</definedName>
    <definedName name="aberf4_1" localSheetId="11">#REF!</definedName>
    <definedName name="aberf4_1" localSheetId="13">#REF!</definedName>
    <definedName name="aberf4_1" localSheetId="10">#REF!</definedName>
    <definedName name="aberf4_1" localSheetId="0">#REF!</definedName>
    <definedName name="aberf4_1" localSheetId="2">#REF!</definedName>
    <definedName name="aberf4_1">#REF!</definedName>
    <definedName name="aberf4_1_1" localSheetId="8">#REF!</definedName>
    <definedName name="aberf4_1_1" localSheetId="14">#REF!</definedName>
    <definedName name="aberf4_1_1" localSheetId="11">#REF!</definedName>
    <definedName name="aberf4_1_1" localSheetId="13">#REF!</definedName>
    <definedName name="aberf4_1_1" localSheetId="10">#REF!</definedName>
    <definedName name="aberf4_1_1" localSheetId="0">#REF!</definedName>
    <definedName name="aberf4_1_1" localSheetId="2">#REF!</definedName>
    <definedName name="aberf4_1_1">#REF!</definedName>
    <definedName name="aberf4_10">"$#REF!.$#REF!$#REF!"</definedName>
    <definedName name="aberf4_12">"$#REF!.$#REF!$#REF!"</definedName>
    <definedName name="aberf4_13">"$#REF!.$#REF!$#REF!"</definedName>
    <definedName name="aberf4_2" localSheetId="8">#REF!</definedName>
    <definedName name="aberf4_2" localSheetId="7">#REF!</definedName>
    <definedName name="aberf4_2" localSheetId="4">#REF!</definedName>
    <definedName name="aberf4_2" localSheetId="6">#REF!</definedName>
    <definedName name="aberf4_2" localSheetId="9">#REF!</definedName>
    <definedName name="aberf4_2" localSheetId="5">#REF!</definedName>
    <definedName name="aberf4_2" localSheetId="14">#REF!</definedName>
    <definedName name="aberf4_2" localSheetId="3">#REF!</definedName>
    <definedName name="aberf4_2" localSheetId="11">#REF!</definedName>
    <definedName name="aberf4_2" localSheetId="13">#REF!</definedName>
    <definedName name="aberf4_2" localSheetId="10">#REF!</definedName>
    <definedName name="aberf4_2" localSheetId="0">#REF!</definedName>
    <definedName name="aberf4_2" localSheetId="2">#REF!</definedName>
    <definedName name="aberf4_2">#REF!</definedName>
    <definedName name="aberf4_2_1" localSheetId="8">#REF!</definedName>
    <definedName name="aberf4_2_1" localSheetId="14">#REF!</definedName>
    <definedName name="aberf4_2_1" localSheetId="11">#REF!</definedName>
    <definedName name="aberf4_2_1" localSheetId="13">#REF!</definedName>
    <definedName name="aberf4_2_1" localSheetId="10">#REF!</definedName>
    <definedName name="aberf4_2_1" localSheetId="0">#REF!</definedName>
    <definedName name="aberf4_2_1" localSheetId="2">#REF!</definedName>
    <definedName name="aberf4_2_1">#REF!</definedName>
    <definedName name="aberf4_3" localSheetId="8">#REF!</definedName>
    <definedName name="aberf4_3" localSheetId="14">#REF!</definedName>
    <definedName name="aberf4_3" localSheetId="11">#REF!</definedName>
    <definedName name="aberf4_3" localSheetId="13">#REF!</definedName>
    <definedName name="aberf4_3" localSheetId="10">#REF!</definedName>
    <definedName name="aberf4_3" localSheetId="0">#REF!</definedName>
    <definedName name="aberf4_3" localSheetId="2">#REF!</definedName>
    <definedName name="aberf4_3">#REF!</definedName>
    <definedName name="aberf4_3_1">#REF!</definedName>
    <definedName name="aberf4_3_2">#REF!</definedName>
    <definedName name="aberf4_5">#REF!</definedName>
    <definedName name="aberf4_7">"$#REF!.$#REF!$#REF!"</definedName>
    <definedName name="aberf4_8">"$#REF!.$#REF!$#REF!"</definedName>
    <definedName name="aberf6" localSheetId="8">#REF!</definedName>
    <definedName name="aberf6" localSheetId="7">#REF!</definedName>
    <definedName name="aberf6" localSheetId="4">#REF!</definedName>
    <definedName name="aberf6" localSheetId="6">#REF!</definedName>
    <definedName name="aberf6" localSheetId="9">#REF!</definedName>
    <definedName name="aberf6" localSheetId="5">#REF!</definedName>
    <definedName name="aberf6" localSheetId="14">#REF!</definedName>
    <definedName name="aberf6" localSheetId="3">#REF!</definedName>
    <definedName name="aberf6" localSheetId="11">#REF!</definedName>
    <definedName name="aberf6" localSheetId="13">#REF!</definedName>
    <definedName name="aberf6" localSheetId="10">#REF!</definedName>
    <definedName name="aberf6" localSheetId="0">#REF!</definedName>
    <definedName name="aberf6" localSheetId="2">#REF!</definedName>
    <definedName name="aberf6">#REF!</definedName>
    <definedName name="aberf6_1_1" localSheetId="8">#REF!</definedName>
    <definedName name="aberf6_1_1" localSheetId="14">#REF!</definedName>
    <definedName name="aberf6_1_1" localSheetId="11">#REF!</definedName>
    <definedName name="aberf6_1_1" localSheetId="13">#REF!</definedName>
    <definedName name="aberf6_1_1" localSheetId="10">#REF!</definedName>
    <definedName name="aberf6_1_1" localSheetId="0">#REF!</definedName>
    <definedName name="aberf6_1_1" localSheetId="2">#REF!</definedName>
    <definedName name="aberf6_1_1">#REF!</definedName>
    <definedName name="aberf6_10">"$#REF!.$#REF!$#REF!"</definedName>
    <definedName name="aberf6_12">"$#REF!.$#REF!$#REF!"</definedName>
    <definedName name="aberf6_13">"$#REF!.$#REF!$#REF!"</definedName>
    <definedName name="aberf6_2_1" localSheetId="8">#REF!</definedName>
    <definedName name="aberf6_2_1" localSheetId="7">#REF!</definedName>
    <definedName name="aberf6_2_1" localSheetId="4">#REF!</definedName>
    <definedName name="aberf6_2_1" localSheetId="6">#REF!</definedName>
    <definedName name="aberf6_2_1" localSheetId="9">#REF!</definedName>
    <definedName name="aberf6_2_1" localSheetId="5">#REF!</definedName>
    <definedName name="aberf6_2_1" localSheetId="14">#REF!</definedName>
    <definedName name="aberf6_2_1" localSheetId="3">#REF!</definedName>
    <definedName name="aberf6_2_1" localSheetId="11">#REF!</definedName>
    <definedName name="aberf6_2_1" localSheetId="13">#REF!</definedName>
    <definedName name="aberf6_2_1" localSheetId="10">#REF!</definedName>
    <definedName name="aberf6_2_1" localSheetId="0">#REF!</definedName>
    <definedName name="aberf6_2_1" localSheetId="2">#REF!</definedName>
    <definedName name="aberf6_2_1">#REF!</definedName>
    <definedName name="aberf6_3_1" localSheetId="8">#REF!</definedName>
    <definedName name="aberf6_3_1" localSheetId="14">#REF!</definedName>
    <definedName name="aberf6_3_1" localSheetId="11">#REF!</definedName>
    <definedName name="aberf6_3_1" localSheetId="13">#REF!</definedName>
    <definedName name="aberf6_3_1" localSheetId="10">#REF!</definedName>
    <definedName name="aberf6_3_1" localSheetId="0">#REF!</definedName>
    <definedName name="aberf6_3_1" localSheetId="2">#REF!</definedName>
    <definedName name="aberf6_3_1">#REF!</definedName>
    <definedName name="aberf6_3_2" localSheetId="8">#REF!</definedName>
    <definedName name="aberf6_3_2" localSheetId="14">#REF!</definedName>
    <definedName name="aberf6_3_2" localSheetId="11">#REF!</definedName>
    <definedName name="aberf6_3_2" localSheetId="13">#REF!</definedName>
    <definedName name="aberf6_3_2" localSheetId="10">#REF!</definedName>
    <definedName name="aberf6_3_2" localSheetId="0">#REF!</definedName>
    <definedName name="aberf6_3_2" localSheetId="2">#REF!</definedName>
    <definedName name="aberf6_3_2">#REF!</definedName>
    <definedName name="aberf6_5">#REF!</definedName>
    <definedName name="aberf6_7">"$#REF!.$#REF!$#REF!"</definedName>
    <definedName name="aberf6_8">"$#REF!.$#REF!$#REF!"</definedName>
    <definedName name="aberf80" localSheetId="8">#REF!</definedName>
    <definedName name="aberf80" localSheetId="7">#REF!</definedName>
    <definedName name="aberf80" localSheetId="4">#REF!</definedName>
    <definedName name="aberf80" localSheetId="6">#REF!</definedName>
    <definedName name="aberf80" localSheetId="9">#REF!</definedName>
    <definedName name="aberf80" localSheetId="5">#REF!</definedName>
    <definedName name="aberf80" localSheetId="14">#REF!</definedName>
    <definedName name="aberf80" localSheetId="3">#REF!</definedName>
    <definedName name="aberf80" localSheetId="11">#REF!</definedName>
    <definedName name="aberf80" localSheetId="13">#REF!</definedName>
    <definedName name="aberf80" localSheetId="10">#REF!</definedName>
    <definedName name="aberf80" localSheetId="0">#REF!</definedName>
    <definedName name="aberf80" localSheetId="2">#REF!</definedName>
    <definedName name="aberf80">#REF!</definedName>
    <definedName name="aberf80_1_1" localSheetId="8">#REF!</definedName>
    <definedName name="aberf80_1_1" localSheetId="14">#REF!</definedName>
    <definedName name="aberf80_1_1" localSheetId="11">#REF!</definedName>
    <definedName name="aberf80_1_1" localSheetId="13">#REF!</definedName>
    <definedName name="aberf80_1_1" localSheetId="10">#REF!</definedName>
    <definedName name="aberf80_1_1" localSheetId="0">#REF!</definedName>
    <definedName name="aberf80_1_1" localSheetId="2">#REF!</definedName>
    <definedName name="aberf80_1_1">#REF!</definedName>
    <definedName name="aberf80_10">"$#REF!.$#REF!$#REF!"</definedName>
    <definedName name="aberf80_12">"$#REF!.$#REF!$#REF!"</definedName>
    <definedName name="aberf80_13">"$#REF!.$#REF!$#REF!"</definedName>
    <definedName name="aberf80_2_1" localSheetId="8">#REF!</definedName>
    <definedName name="aberf80_2_1" localSheetId="7">#REF!</definedName>
    <definedName name="aberf80_2_1" localSheetId="4">#REF!</definedName>
    <definedName name="aberf80_2_1" localSheetId="6">#REF!</definedName>
    <definedName name="aberf80_2_1" localSheetId="9">#REF!</definedName>
    <definedName name="aberf80_2_1" localSheetId="5">#REF!</definedName>
    <definedName name="aberf80_2_1" localSheetId="14">#REF!</definedName>
    <definedName name="aberf80_2_1" localSheetId="3">#REF!</definedName>
    <definedName name="aberf80_2_1" localSheetId="11">#REF!</definedName>
    <definedName name="aberf80_2_1" localSheetId="13">#REF!</definedName>
    <definedName name="aberf80_2_1" localSheetId="10">#REF!</definedName>
    <definedName name="aberf80_2_1" localSheetId="0">#REF!</definedName>
    <definedName name="aberf80_2_1" localSheetId="2">#REF!</definedName>
    <definedName name="aberf80_2_1">#REF!</definedName>
    <definedName name="aberf80_3_1" localSheetId="8">#REF!</definedName>
    <definedName name="aberf80_3_1" localSheetId="14">#REF!</definedName>
    <definedName name="aberf80_3_1" localSheetId="11">#REF!</definedName>
    <definedName name="aberf80_3_1" localSheetId="13">#REF!</definedName>
    <definedName name="aberf80_3_1" localSheetId="10">#REF!</definedName>
    <definedName name="aberf80_3_1" localSheetId="0">#REF!</definedName>
    <definedName name="aberf80_3_1" localSheetId="2">#REF!</definedName>
    <definedName name="aberf80_3_1">#REF!</definedName>
    <definedName name="aberf80_3_2" localSheetId="8">#REF!</definedName>
    <definedName name="aberf80_3_2" localSheetId="14">#REF!</definedName>
    <definedName name="aberf80_3_2" localSheetId="11">#REF!</definedName>
    <definedName name="aberf80_3_2" localSheetId="13">#REF!</definedName>
    <definedName name="aberf80_3_2" localSheetId="10">#REF!</definedName>
    <definedName name="aberf80_3_2" localSheetId="0">#REF!</definedName>
    <definedName name="aberf80_3_2" localSheetId="2">#REF!</definedName>
    <definedName name="aberf80_3_2">#REF!</definedName>
    <definedName name="aberf80_5">#REF!</definedName>
    <definedName name="aberf80_7">"$#REF!.$#REF!$#REF!"</definedName>
    <definedName name="aberf80_8">"$#REF!.$#REF!$#REF!"</definedName>
    <definedName name="abesi" localSheetId="8">#REF!</definedName>
    <definedName name="abesi" localSheetId="7">#REF!</definedName>
    <definedName name="abesi" localSheetId="4">#REF!</definedName>
    <definedName name="abesi" localSheetId="6">#REF!</definedName>
    <definedName name="abesi" localSheetId="9">#REF!</definedName>
    <definedName name="abesi" localSheetId="5">#REF!</definedName>
    <definedName name="abesi" localSheetId="14">#REF!</definedName>
    <definedName name="abesi" localSheetId="3">#REF!</definedName>
    <definedName name="abesi" localSheetId="11">#REF!</definedName>
    <definedName name="abesi" localSheetId="13">#REF!</definedName>
    <definedName name="abesi" localSheetId="10">#REF!</definedName>
    <definedName name="abesi" localSheetId="0">#REF!</definedName>
    <definedName name="abesi" localSheetId="2">#REF!</definedName>
    <definedName name="abesi">#REF!</definedName>
    <definedName name="abesi10" localSheetId="8">#REF!</definedName>
    <definedName name="abesi10" localSheetId="14">#REF!</definedName>
    <definedName name="abesi10" localSheetId="11">#REF!</definedName>
    <definedName name="abesi10" localSheetId="13">#REF!</definedName>
    <definedName name="abesi10" localSheetId="10">#REF!</definedName>
    <definedName name="abesi10" localSheetId="0">#REF!</definedName>
    <definedName name="abesi10" localSheetId="2">#REF!</definedName>
    <definedName name="abesi10">#REF!</definedName>
    <definedName name="abesi12" localSheetId="8">#REF!</definedName>
    <definedName name="abesi12" localSheetId="14">#REF!</definedName>
    <definedName name="abesi12" localSheetId="11">#REF!</definedName>
    <definedName name="abesi12" localSheetId="13">#REF!</definedName>
    <definedName name="abesi12" localSheetId="10">#REF!</definedName>
    <definedName name="abesi12" localSheetId="0">#REF!</definedName>
    <definedName name="abesi12" localSheetId="2">#REF!</definedName>
    <definedName name="abesi12">#REF!</definedName>
    <definedName name="abesi13">#REF!</definedName>
    <definedName name="abesi16">#REF!</definedName>
    <definedName name="abesi19">#REF!</definedName>
    <definedName name="abesi22">#REF!</definedName>
    <definedName name="abesi6">#REF!</definedName>
    <definedName name="abesi8">#REF!</definedName>
    <definedName name="abesiM">#REF!</definedName>
    <definedName name="abfj100">#REF!</definedName>
    <definedName name="abfj100_1_1">#REF!</definedName>
    <definedName name="abfj100_10">"$#REF!.$#REF!$#REF!"</definedName>
    <definedName name="abfj100_12">"$#REF!.$#REF!$#REF!"</definedName>
    <definedName name="abfj100_13">"$#REF!.$#REF!$#REF!"</definedName>
    <definedName name="abfj100_2_1" localSheetId="8">#REF!</definedName>
    <definedName name="abfj100_2_1" localSheetId="7">#REF!</definedName>
    <definedName name="abfj100_2_1" localSheetId="4">#REF!</definedName>
    <definedName name="abfj100_2_1" localSheetId="6">#REF!</definedName>
    <definedName name="abfj100_2_1" localSheetId="9">#REF!</definedName>
    <definedName name="abfj100_2_1" localSheetId="5">#REF!</definedName>
    <definedName name="abfj100_2_1" localSheetId="14">#REF!</definedName>
    <definedName name="abfj100_2_1" localSheetId="3">#REF!</definedName>
    <definedName name="abfj100_2_1" localSheetId="11">#REF!</definedName>
    <definedName name="abfj100_2_1" localSheetId="13">#REF!</definedName>
    <definedName name="abfj100_2_1" localSheetId="10">#REF!</definedName>
    <definedName name="abfj100_2_1" localSheetId="0">#REF!</definedName>
    <definedName name="abfj100_2_1" localSheetId="2">#REF!</definedName>
    <definedName name="abfj100_2_1">#REF!</definedName>
    <definedName name="abfj100_3_1" localSheetId="8">#REF!</definedName>
    <definedName name="abfj100_3_1" localSheetId="14">#REF!</definedName>
    <definedName name="abfj100_3_1" localSheetId="11">#REF!</definedName>
    <definedName name="abfj100_3_1" localSheetId="13">#REF!</definedName>
    <definedName name="abfj100_3_1" localSheetId="10">#REF!</definedName>
    <definedName name="abfj100_3_1" localSheetId="0">#REF!</definedName>
    <definedName name="abfj100_3_1" localSheetId="2">#REF!</definedName>
    <definedName name="abfj100_3_1">#REF!</definedName>
    <definedName name="abfj100_3_2" localSheetId="8">#REF!</definedName>
    <definedName name="abfj100_3_2" localSheetId="14">#REF!</definedName>
    <definedName name="abfj100_3_2" localSheetId="11">#REF!</definedName>
    <definedName name="abfj100_3_2" localSheetId="13">#REF!</definedName>
    <definedName name="abfj100_3_2" localSheetId="10">#REF!</definedName>
    <definedName name="abfj100_3_2" localSheetId="0">#REF!</definedName>
    <definedName name="abfj100_3_2" localSheetId="2">#REF!</definedName>
    <definedName name="abfj100_3_2">#REF!</definedName>
    <definedName name="abfj100_5">#REF!</definedName>
    <definedName name="abfj100_7">"$#REF!.$#REF!$#REF!"</definedName>
    <definedName name="abfj100_8">"$#REF!.$#REF!$#REF!"</definedName>
    <definedName name="abfj150" localSheetId="8">#REF!</definedName>
    <definedName name="abfj150" localSheetId="7">#REF!</definedName>
    <definedName name="abfj150" localSheetId="4">#REF!</definedName>
    <definedName name="abfj150" localSheetId="6">#REF!</definedName>
    <definedName name="abfj150" localSheetId="9">#REF!</definedName>
    <definedName name="abfj150" localSheetId="5">#REF!</definedName>
    <definedName name="abfj150" localSheetId="14">#REF!</definedName>
    <definedName name="abfj150" localSheetId="3">#REF!</definedName>
    <definedName name="abfj150" localSheetId="11">#REF!</definedName>
    <definedName name="abfj150" localSheetId="13">#REF!</definedName>
    <definedName name="abfj150" localSheetId="10">#REF!</definedName>
    <definedName name="abfj150" localSheetId="0">#REF!</definedName>
    <definedName name="abfj150" localSheetId="2">#REF!</definedName>
    <definedName name="abfj150">#REF!</definedName>
    <definedName name="abfj150_1" localSheetId="8">#REF!</definedName>
    <definedName name="abfj150_1" localSheetId="14">#REF!</definedName>
    <definedName name="abfj150_1" localSheetId="11">#REF!</definedName>
    <definedName name="abfj150_1" localSheetId="13">#REF!</definedName>
    <definedName name="abfj150_1" localSheetId="10">#REF!</definedName>
    <definedName name="abfj150_1" localSheetId="0">#REF!</definedName>
    <definedName name="abfj150_1" localSheetId="2">#REF!</definedName>
    <definedName name="abfj150_1">#REF!</definedName>
    <definedName name="abfj150_1_1" localSheetId="8">#REF!</definedName>
    <definedName name="abfj150_1_1" localSheetId="14">#REF!</definedName>
    <definedName name="abfj150_1_1" localSheetId="11">#REF!</definedName>
    <definedName name="abfj150_1_1" localSheetId="13">#REF!</definedName>
    <definedName name="abfj150_1_1" localSheetId="10">#REF!</definedName>
    <definedName name="abfj150_1_1" localSheetId="0">#REF!</definedName>
    <definedName name="abfj150_1_1" localSheetId="2">#REF!</definedName>
    <definedName name="abfj150_1_1">#REF!</definedName>
    <definedName name="abfj150_10">"$#REF!.$#REF!$#REF!"</definedName>
    <definedName name="abfj150_12">"$#REF!.$#REF!$#REF!"</definedName>
    <definedName name="abfj150_13">"$#REF!.$#REF!$#REF!"</definedName>
    <definedName name="abfj150_2" localSheetId="8">#REF!</definedName>
    <definedName name="abfj150_2" localSheetId="7">#REF!</definedName>
    <definedName name="abfj150_2" localSheetId="4">#REF!</definedName>
    <definedName name="abfj150_2" localSheetId="6">#REF!</definedName>
    <definedName name="abfj150_2" localSheetId="9">#REF!</definedName>
    <definedName name="abfj150_2" localSheetId="5">#REF!</definedName>
    <definedName name="abfj150_2" localSheetId="14">#REF!</definedName>
    <definedName name="abfj150_2" localSheetId="3">#REF!</definedName>
    <definedName name="abfj150_2" localSheetId="11">#REF!</definedName>
    <definedName name="abfj150_2" localSheetId="13">#REF!</definedName>
    <definedName name="abfj150_2" localSheetId="10">#REF!</definedName>
    <definedName name="abfj150_2" localSheetId="0">#REF!</definedName>
    <definedName name="abfj150_2" localSheetId="2">#REF!</definedName>
    <definedName name="abfj150_2">#REF!</definedName>
    <definedName name="abfj150_2_1" localSheetId="8">#REF!</definedName>
    <definedName name="abfj150_2_1" localSheetId="14">#REF!</definedName>
    <definedName name="abfj150_2_1" localSheetId="11">#REF!</definedName>
    <definedName name="abfj150_2_1" localSheetId="13">#REF!</definedName>
    <definedName name="abfj150_2_1" localSheetId="10">#REF!</definedName>
    <definedName name="abfj150_2_1" localSheetId="0">#REF!</definedName>
    <definedName name="abfj150_2_1" localSheetId="2">#REF!</definedName>
    <definedName name="abfj150_2_1">#REF!</definedName>
    <definedName name="abfj150_3" localSheetId="8">#REF!</definedName>
    <definedName name="abfj150_3" localSheetId="14">#REF!</definedName>
    <definedName name="abfj150_3" localSheetId="11">#REF!</definedName>
    <definedName name="abfj150_3" localSheetId="13">#REF!</definedName>
    <definedName name="abfj150_3" localSheetId="10">#REF!</definedName>
    <definedName name="abfj150_3" localSheetId="0">#REF!</definedName>
    <definedName name="abfj150_3" localSheetId="2">#REF!</definedName>
    <definedName name="abfj150_3">#REF!</definedName>
    <definedName name="abfj150_3_1">#REF!</definedName>
    <definedName name="abfj150_3_2">#REF!</definedName>
    <definedName name="abfj150_5">#REF!</definedName>
    <definedName name="abfj150_7">"$#REF!.$#REF!$#REF!"</definedName>
    <definedName name="abfj150_8">"$#REF!.$#REF!$#REF!"</definedName>
    <definedName name="abfj40" localSheetId="8">#REF!</definedName>
    <definedName name="abfj40" localSheetId="7">#REF!</definedName>
    <definedName name="abfj40" localSheetId="4">#REF!</definedName>
    <definedName name="abfj40" localSheetId="6">#REF!</definedName>
    <definedName name="abfj40" localSheetId="9">#REF!</definedName>
    <definedName name="abfj40" localSheetId="5">#REF!</definedName>
    <definedName name="abfj40" localSheetId="14">#REF!</definedName>
    <definedName name="abfj40" localSheetId="3">#REF!</definedName>
    <definedName name="abfj40" localSheetId="11">#REF!</definedName>
    <definedName name="abfj40" localSheetId="13">#REF!</definedName>
    <definedName name="abfj40" localSheetId="10">#REF!</definedName>
    <definedName name="abfj40" localSheetId="0">#REF!</definedName>
    <definedName name="abfj40" localSheetId="2">#REF!</definedName>
    <definedName name="abfj40">#REF!</definedName>
    <definedName name="abfj40_1_1" localSheetId="8">#REF!</definedName>
    <definedName name="abfj40_1_1" localSheetId="14">#REF!</definedName>
    <definedName name="abfj40_1_1" localSheetId="11">#REF!</definedName>
    <definedName name="abfj40_1_1" localSheetId="13">#REF!</definedName>
    <definedName name="abfj40_1_1" localSheetId="10">#REF!</definedName>
    <definedName name="abfj40_1_1" localSheetId="0">#REF!</definedName>
    <definedName name="abfj40_1_1" localSheetId="2">#REF!</definedName>
    <definedName name="abfj40_1_1">#REF!</definedName>
    <definedName name="abfj40_10">"$#REF!.$#REF!$#REF!"</definedName>
    <definedName name="abfj40_12">"$#REF!.$#REF!$#REF!"</definedName>
    <definedName name="abfj40_13">"$#REF!.$#REF!$#REF!"</definedName>
    <definedName name="abfj40_2_1" localSheetId="8">#REF!</definedName>
    <definedName name="abfj40_2_1" localSheetId="7">#REF!</definedName>
    <definedName name="abfj40_2_1" localSheetId="4">#REF!</definedName>
    <definedName name="abfj40_2_1" localSheetId="6">#REF!</definedName>
    <definedName name="abfj40_2_1" localSheetId="9">#REF!</definedName>
    <definedName name="abfj40_2_1" localSheetId="5">#REF!</definedName>
    <definedName name="abfj40_2_1" localSheetId="14">#REF!</definedName>
    <definedName name="abfj40_2_1" localSheetId="3">#REF!</definedName>
    <definedName name="abfj40_2_1" localSheetId="11">#REF!</definedName>
    <definedName name="abfj40_2_1" localSheetId="13">#REF!</definedName>
    <definedName name="abfj40_2_1" localSheetId="10">#REF!</definedName>
    <definedName name="abfj40_2_1" localSheetId="0">#REF!</definedName>
    <definedName name="abfj40_2_1" localSheetId="2">#REF!</definedName>
    <definedName name="abfj40_2_1">#REF!</definedName>
    <definedName name="abfj40_3_1" localSheetId="8">#REF!</definedName>
    <definedName name="abfj40_3_1" localSheetId="14">#REF!</definedName>
    <definedName name="abfj40_3_1" localSheetId="11">#REF!</definedName>
    <definedName name="abfj40_3_1" localSheetId="13">#REF!</definedName>
    <definedName name="abfj40_3_1" localSheetId="10">#REF!</definedName>
    <definedName name="abfj40_3_1" localSheetId="0">#REF!</definedName>
    <definedName name="abfj40_3_1" localSheetId="2">#REF!</definedName>
    <definedName name="abfj40_3_1">#REF!</definedName>
    <definedName name="abfj40_3_2" localSheetId="8">#REF!</definedName>
    <definedName name="abfj40_3_2" localSheetId="14">#REF!</definedName>
    <definedName name="abfj40_3_2" localSheetId="11">#REF!</definedName>
    <definedName name="abfj40_3_2" localSheetId="13">#REF!</definedName>
    <definedName name="abfj40_3_2" localSheetId="10">#REF!</definedName>
    <definedName name="abfj40_3_2" localSheetId="0">#REF!</definedName>
    <definedName name="abfj40_3_2" localSheetId="2">#REF!</definedName>
    <definedName name="abfj40_3_2">#REF!</definedName>
    <definedName name="abfj40_5">#REF!</definedName>
    <definedName name="abfj40_7">"$#REF!.$#REF!$#REF!"</definedName>
    <definedName name="abfj40_8">"$#REF!.$#REF!$#REF!"</definedName>
    <definedName name="abfj50" localSheetId="8">#REF!</definedName>
    <definedName name="abfj50" localSheetId="7">#REF!</definedName>
    <definedName name="abfj50" localSheetId="4">#REF!</definedName>
    <definedName name="abfj50" localSheetId="6">#REF!</definedName>
    <definedName name="abfj50" localSheetId="9">#REF!</definedName>
    <definedName name="abfj50" localSheetId="5">#REF!</definedName>
    <definedName name="abfj50" localSheetId="14">#REF!</definedName>
    <definedName name="abfj50" localSheetId="3">#REF!</definedName>
    <definedName name="abfj50" localSheetId="11">#REF!</definedName>
    <definedName name="abfj50" localSheetId="13">#REF!</definedName>
    <definedName name="abfj50" localSheetId="10">#REF!</definedName>
    <definedName name="abfj50" localSheetId="0">#REF!</definedName>
    <definedName name="abfj50" localSheetId="2">#REF!</definedName>
    <definedName name="abfj50">#REF!</definedName>
    <definedName name="abfj50_1_1" localSheetId="8">#REF!</definedName>
    <definedName name="abfj50_1_1" localSheetId="14">#REF!</definedName>
    <definedName name="abfj50_1_1" localSheetId="11">#REF!</definedName>
    <definedName name="abfj50_1_1" localSheetId="13">#REF!</definedName>
    <definedName name="abfj50_1_1" localSheetId="10">#REF!</definedName>
    <definedName name="abfj50_1_1" localSheetId="0">#REF!</definedName>
    <definedName name="abfj50_1_1" localSheetId="2">#REF!</definedName>
    <definedName name="abfj50_1_1">#REF!</definedName>
    <definedName name="abfj50_10">"$#REF!.$#REF!$#REF!"</definedName>
    <definedName name="abfj50_12">"$#REF!.$#REF!$#REF!"</definedName>
    <definedName name="abfj50_13">"$#REF!.$#REF!$#REF!"</definedName>
    <definedName name="abfj50_2_1" localSheetId="8">#REF!</definedName>
    <definedName name="abfj50_2_1" localSheetId="7">#REF!</definedName>
    <definedName name="abfj50_2_1" localSheetId="4">#REF!</definedName>
    <definedName name="abfj50_2_1" localSheetId="6">#REF!</definedName>
    <definedName name="abfj50_2_1" localSheetId="9">#REF!</definedName>
    <definedName name="abfj50_2_1" localSheetId="5">#REF!</definedName>
    <definedName name="abfj50_2_1" localSheetId="14">#REF!</definedName>
    <definedName name="abfj50_2_1" localSheetId="3">#REF!</definedName>
    <definedName name="abfj50_2_1" localSheetId="11">#REF!</definedName>
    <definedName name="abfj50_2_1" localSheetId="13">#REF!</definedName>
    <definedName name="abfj50_2_1" localSheetId="10">#REF!</definedName>
    <definedName name="abfj50_2_1" localSheetId="0">#REF!</definedName>
    <definedName name="abfj50_2_1" localSheetId="2">#REF!</definedName>
    <definedName name="abfj50_2_1">#REF!</definedName>
    <definedName name="abfj50_3_1" localSheetId="8">#REF!</definedName>
    <definedName name="abfj50_3_1" localSheetId="14">#REF!</definedName>
    <definedName name="abfj50_3_1" localSheetId="11">#REF!</definedName>
    <definedName name="abfj50_3_1" localSheetId="13">#REF!</definedName>
    <definedName name="abfj50_3_1" localSheetId="10">#REF!</definedName>
    <definedName name="abfj50_3_1" localSheetId="0">#REF!</definedName>
    <definedName name="abfj50_3_1" localSheetId="2">#REF!</definedName>
    <definedName name="abfj50_3_1">#REF!</definedName>
    <definedName name="abfj50_3_2" localSheetId="8">#REF!</definedName>
    <definedName name="abfj50_3_2" localSheetId="14">#REF!</definedName>
    <definedName name="abfj50_3_2" localSheetId="11">#REF!</definedName>
    <definedName name="abfj50_3_2" localSheetId="13">#REF!</definedName>
    <definedName name="abfj50_3_2" localSheetId="10">#REF!</definedName>
    <definedName name="abfj50_3_2" localSheetId="0">#REF!</definedName>
    <definedName name="abfj50_3_2" localSheetId="2">#REF!</definedName>
    <definedName name="abfj50_3_2">#REF!</definedName>
    <definedName name="abfj50_5">#REF!</definedName>
    <definedName name="abfj50_7">"$#REF!.$#REF!$#REF!"</definedName>
    <definedName name="abfj50_8">"$#REF!.$#REF!$#REF!"</definedName>
    <definedName name="abfl40" localSheetId="8">#REF!</definedName>
    <definedName name="abfl40" localSheetId="7">#REF!</definedName>
    <definedName name="abfl40" localSheetId="4">#REF!</definedName>
    <definedName name="abfl40" localSheetId="6">#REF!</definedName>
    <definedName name="abfl40" localSheetId="9">#REF!</definedName>
    <definedName name="abfl40" localSheetId="5">#REF!</definedName>
    <definedName name="abfl40" localSheetId="14">#REF!</definedName>
    <definedName name="abfl40" localSheetId="3">#REF!</definedName>
    <definedName name="abfl40" localSheetId="11">#REF!</definedName>
    <definedName name="abfl40" localSheetId="13">#REF!</definedName>
    <definedName name="abfl40" localSheetId="10">#REF!</definedName>
    <definedName name="abfl40" localSheetId="0">#REF!</definedName>
    <definedName name="abfl40" localSheetId="2">#REF!</definedName>
    <definedName name="abfl40">#REF!</definedName>
    <definedName name="abfl40_1_1" localSheetId="8">#REF!</definedName>
    <definedName name="abfl40_1_1" localSheetId="14">#REF!</definedName>
    <definedName name="abfl40_1_1" localSheetId="11">#REF!</definedName>
    <definedName name="abfl40_1_1" localSheetId="13">#REF!</definedName>
    <definedName name="abfl40_1_1" localSheetId="10">#REF!</definedName>
    <definedName name="abfl40_1_1" localSheetId="0">#REF!</definedName>
    <definedName name="abfl40_1_1" localSheetId="2">#REF!</definedName>
    <definedName name="abfl40_1_1">#REF!</definedName>
    <definedName name="abfl40_10">"$#REF!.$#REF!$#REF!"</definedName>
    <definedName name="abfl40_12">"$#REF!.$#REF!$#REF!"</definedName>
    <definedName name="abfl40_13">"$#REF!.$#REF!$#REF!"</definedName>
    <definedName name="abfl40_2_1" localSheetId="8">#REF!</definedName>
    <definedName name="abfl40_2_1" localSheetId="7">#REF!</definedName>
    <definedName name="abfl40_2_1" localSheetId="4">#REF!</definedName>
    <definedName name="abfl40_2_1" localSheetId="6">#REF!</definedName>
    <definedName name="abfl40_2_1" localSheetId="9">#REF!</definedName>
    <definedName name="abfl40_2_1" localSheetId="5">#REF!</definedName>
    <definedName name="abfl40_2_1" localSheetId="14">#REF!</definedName>
    <definedName name="abfl40_2_1" localSheetId="3">#REF!</definedName>
    <definedName name="abfl40_2_1" localSheetId="11">#REF!</definedName>
    <definedName name="abfl40_2_1" localSheetId="13">#REF!</definedName>
    <definedName name="abfl40_2_1" localSheetId="10">#REF!</definedName>
    <definedName name="abfl40_2_1" localSheetId="0">#REF!</definedName>
    <definedName name="abfl40_2_1" localSheetId="2">#REF!</definedName>
    <definedName name="abfl40_2_1">#REF!</definedName>
    <definedName name="abfl40_3_1" localSheetId="8">#REF!</definedName>
    <definedName name="abfl40_3_1" localSheetId="14">#REF!</definedName>
    <definedName name="abfl40_3_1" localSheetId="11">#REF!</definedName>
    <definedName name="abfl40_3_1" localSheetId="13">#REF!</definedName>
    <definedName name="abfl40_3_1" localSheetId="10">#REF!</definedName>
    <definedName name="abfl40_3_1" localSheetId="0">#REF!</definedName>
    <definedName name="abfl40_3_1" localSheetId="2">#REF!</definedName>
    <definedName name="abfl40_3_1">#REF!</definedName>
    <definedName name="abfl40_3_2" localSheetId="8">#REF!</definedName>
    <definedName name="abfl40_3_2" localSheetId="14">#REF!</definedName>
    <definedName name="abfl40_3_2" localSheetId="11">#REF!</definedName>
    <definedName name="abfl40_3_2" localSheetId="13">#REF!</definedName>
    <definedName name="abfl40_3_2" localSheetId="10">#REF!</definedName>
    <definedName name="abfl40_3_2" localSheetId="0">#REF!</definedName>
    <definedName name="abfl40_3_2" localSheetId="2">#REF!</definedName>
    <definedName name="abfl40_3_2">#REF!</definedName>
    <definedName name="abfl40_5">#REF!</definedName>
    <definedName name="abfl40_7">"$#REF!.$#REF!$#REF!"</definedName>
    <definedName name="abfl40_8">"$#REF!.$#REF!$#REF!"</definedName>
    <definedName name="abft100" localSheetId="8">#REF!</definedName>
    <definedName name="abft100" localSheetId="7">#REF!</definedName>
    <definedName name="abft100" localSheetId="4">#REF!</definedName>
    <definedName name="abft100" localSheetId="6">#REF!</definedName>
    <definedName name="abft100" localSheetId="9">#REF!</definedName>
    <definedName name="abft100" localSheetId="5">#REF!</definedName>
    <definedName name="abft100" localSheetId="14">#REF!</definedName>
    <definedName name="abft100" localSheetId="3">#REF!</definedName>
    <definedName name="abft100" localSheetId="11">#REF!</definedName>
    <definedName name="abft100" localSheetId="13">#REF!</definedName>
    <definedName name="abft100" localSheetId="10">#REF!</definedName>
    <definedName name="abft100" localSheetId="0">#REF!</definedName>
    <definedName name="abft100" localSheetId="2">#REF!</definedName>
    <definedName name="abft100">#REF!</definedName>
    <definedName name="abft100_1_1" localSheetId="8">#REF!</definedName>
    <definedName name="abft100_1_1" localSheetId="14">#REF!</definedName>
    <definedName name="abft100_1_1" localSheetId="11">#REF!</definedName>
    <definedName name="abft100_1_1" localSheetId="13">#REF!</definedName>
    <definedName name="abft100_1_1" localSheetId="10">#REF!</definedName>
    <definedName name="abft100_1_1" localSheetId="0">#REF!</definedName>
    <definedName name="abft100_1_1" localSheetId="2">#REF!</definedName>
    <definedName name="abft100_1_1">#REF!</definedName>
    <definedName name="abft100_10">"$#REF!.$#REF!$#REF!"</definedName>
    <definedName name="abft100_12">"$#REF!.$#REF!$#REF!"</definedName>
    <definedName name="abft100_13">"$#REF!.$#REF!$#REF!"</definedName>
    <definedName name="abft100_2_1" localSheetId="8">#REF!</definedName>
    <definedName name="abft100_2_1" localSheetId="7">#REF!</definedName>
    <definedName name="abft100_2_1" localSheetId="4">#REF!</definedName>
    <definedName name="abft100_2_1" localSheetId="6">#REF!</definedName>
    <definedName name="abft100_2_1" localSheetId="9">#REF!</definedName>
    <definedName name="abft100_2_1" localSheetId="5">#REF!</definedName>
    <definedName name="abft100_2_1" localSheetId="14">#REF!</definedName>
    <definedName name="abft100_2_1" localSheetId="3">#REF!</definedName>
    <definedName name="abft100_2_1" localSheetId="11">#REF!</definedName>
    <definedName name="abft100_2_1" localSheetId="13">#REF!</definedName>
    <definedName name="abft100_2_1" localSheetId="10">#REF!</definedName>
    <definedName name="abft100_2_1" localSheetId="0">#REF!</definedName>
    <definedName name="abft100_2_1" localSheetId="2">#REF!</definedName>
    <definedName name="abft100_2_1">#REF!</definedName>
    <definedName name="abft100_3_1" localSheetId="8">#REF!</definedName>
    <definedName name="abft100_3_1" localSheetId="14">#REF!</definedName>
    <definedName name="abft100_3_1" localSheetId="11">#REF!</definedName>
    <definedName name="abft100_3_1" localSheetId="13">#REF!</definedName>
    <definedName name="abft100_3_1" localSheetId="10">#REF!</definedName>
    <definedName name="abft100_3_1" localSheetId="0">#REF!</definedName>
    <definedName name="abft100_3_1" localSheetId="2">#REF!</definedName>
    <definedName name="abft100_3_1">#REF!</definedName>
    <definedName name="abft100_3_2" localSheetId="8">#REF!</definedName>
    <definedName name="abft100_3_2" localSheetId="14">#REF!</definedName>
    <definedName name="abft100_3_2" localSheetId="11">#REF!</definedName>
    <definedName name="abft100_3_2" localSheetId="13">#REF!</definedName>
    <definedName name="abft100_3_2" localSheetId="10">#REF!</definedName>
    <definedName name="abft100_3_2" localSheetId="0">#REF!</definedName>
    <definedName name="abft100_3_2" localSheetId="2">#REF!</definedName>
    <definedName name="abft100_3_2">#REF!</definedName>
    <definedName name="abft100_5">#REF!</definedName>
    <definedName name="abft100_7">"$#REF!.$#REF!$#REF!"</definedName>
    <definedName name="abft100_8">"$#REF!.$#REF!$#REF!"</definedName>
    <definedName name="abft150" localSheetId="8">#REF!</definedName>
    <definedName name="abft150" localSheetId="7">#REF!</definedName>
    <definedName name="abft150" localSheetId="4">#REF!</definedName>
    <definedName name="abft150" localSheetId="6">#REF!</definedName>
    <definedName name="abft150" localSheetId="9">#REF!</definedName>
    <definedName name="abft150" localSheetId="5">#REF!</definedName>
    <definedName name="abft150" localSheetId="14">#REF!</definedName>
    <definedName name="abft150" localSheetId="3">#REF!</definedName>
    <definedName name="abft150" localSheetId="11">#REF!</definedName>
    <definedName name="abft150" localSheetId="13">#REF!</definedName>
    <definedName name="abft150" localSheetId="10">#REF!</definedName>
    <definedName name="abft150" localSheetId="0">#REF!</definedName>
    <definedName name="abft150" localSheetId="2">#REF!</definedName>
    <definedName name="abft150">#REF!</definedName>
    <definedName name="abft150_1" localSheetId="8">#REF!</definedName>
    <definedName name="abft150_1" localSheetId="14">#REF!</definedName>
    <definedName name="abft150_1" localSheetId="11">#REF!</definedName>
    <definedName name="abft150_1" localSheetId="13">#REF!</definedName>
    <definedName name="abft150_1" localSheetId="10">#REF!</definedName>
    <definedName name="abft150_1" localSheetId="0">#REF!</definedName>
    <definedName name="abft150_1" localSheetId="2">#REF!</definedName>
    <definedName name="abft150_1">#REF!</definedName>
    <definedName name="abft150_1_1" localSheetId="8">#REF!</definedName>
    <definedName name="abft150_1_1" localSheetId="14">#REF!</definedName>
    <definedName name="abft150_1_1" localSheetId="11">#REF!</definedName>
    <definedName name="abft150_1_1" localSheetId="13">#REF!</definedName>
    <definedName name="abft150_1_1" localSheetId="10">#REF!</definedName>
    <definedName name="abft150_1_1" localSheetId="0">#REF!</definedName>
    <definedName name="abft150_1_1" localSheetId="2">#REF!</definedName>
    <definedName name="abft150_1_1">#REF!</definedName>
    <definedName name="abft150_10">"$#REF!.$#REF!$#REF!"</definedName>
    <definedName name="abft150_12">"$#REF!.$#REF!$#REF!"</definedName>
    <definedName name="abft150_13">"$#REF!.$#REF!$#REF!"</definedName>
    <definedName name="abft150_2" localSheetId="8">#REF!</definedName>
    <definedName name="abft150_2" localSheetId="7">#REF!</definedName>
    <definedName name="abft150_2" localSheetId="4">#REF!</definedName>
    <definedName name="abft150_2" localSheetId="6">#REF!</definedName>
    <definedName name="abft150_2" localSheetId="9">#REF!</definedName>
    <definedName name="abft150_2" localSheetId="5">#REF!</definedName>
    <definedName name="abft150_2" localSheetId="14">#REF!</definedName>
    <definedName name="abft150_2" localSheetId="3">#REF!</definedName>
    <definedName name="abft150_2" localSheetId="11">#REF!</definedName>
    <definedName name="abft150_2" localSheetId="13">#REF!</definedName>
    <definedName name="abft150_2" localSheetId="10">#REF!</definedName>
    <definedName name="abft150_2" localSheetId="0">#REF!</definedName>
    <definedName name="abft150_2" localSheetId="2">#REF!</definedName>
    <definedName name="abft150_2">#REF!</definedName>
    <definedName name="abft150_2_1" localSheetId="8">#REF!</definedName>
    <definedName name="abft150_2_1" localSheetId="14">#REF!</definedName>
    <definedName name="abft150_2_1" localSheetId="11">#REF!</definedName>
    <definedName name="abft150_2_1" localSheetId="13">#REF!</definedName>
    <definedName name="abft150_2_1" localSheetId="10">#REF!</definedName>
    <definedName name="abft150_2_1" localSheetId="0">#REF!</definedName>
    <definedName name="abft150_2_1" localSheetId="2">#REF!</definedName>
    <definedName name="abft150_2_1">#REF!</definedName>
    <definedName name="abft150_3" localSheetId="8">#REF!</definedName>
    <definedName name="abft150_3" localSheetId="14">#REF!</definedName>
    <definedName name="abft150_3" localSheetId="11">#REF!</definedName>
    <definedName name="abft150_3" localSheetId="13">#REF!</definedName>
    <definedName name="abft150_3" localSheetId="10">#REF!</definedName>
    <definedName name="abft150_3" localSheetId="0">#REF!</definedName>
    <definedName name="abft150_3" localSheetId="2">#REF!</definedName>
    <definedName name="abft150_3">#REF!</definedName>
    <definedName name="abft150_3_1">#REF!</definedName>
    <definedName name="abft150_3_2">#REF!</definedName>
    <definedName name="abft150_5">#REF!</definedName>
    <definedName name="abft150_7">"$#REF!.$#REF!$#REF!"</definedName>
    <definedName name="abft150_8">"$#REF!.$#REF!$#REF!"</definedName>
    <definedName name="abft50" localSheetId="8">#REF!</definedName>
    <definedName name="abft50" localSheetId="7">#REF!</definedName>
    <definedName name="abft50" localSheetId="4">#REF!</definedName>
    <definedName name="abft50" localSheetId="6">#REF!</definedName>
    <definedName name="abft50" localSheetId="9">#REF!</definedName>
    <definedName name="abft50" localSheetId="5">#REF!</definedName>
    <definedName name="abft50" localSheetId="14">#REF!</definedName>
    <definedName name="abft50" localSheetId="3">#REF!</definedName>
    <definedName name="abft50" localSheetId="11">#REF!</definedName>
    <definedName name="abft50" localSheetId="13">#REF!</definedName>
    <definedName name="abft50" localSheetId="10">#REF!</definedName>
    <definedName name="abft50" localSheetId="0">#REF!</definedName>
    <definedName name="abft50" localSheetId="2">#REF!</definedName>
    <definedName name="abft50">#REF!</definedName>
    <definedName name="abft50_1_1" localSheetId="8">#REF!</definedName>
    <definedName name="abft50_1_1" localSheetId="14">#REF!</definedName>
    <definedName name="abft50_1_1" localSheetId="11">#REF!</definedName>
    <definedName name="abft50_1_1" localSheetId="13">#REF!</definedName>
    <definedName name="abft50_1_1" localSheetId="10">#REF!</definedName>
    <definedName name="abft50_1_1" localSheetId="0">#REF!</definedName>
    <definedName name="abft50_1_1" localSheetId="2">#REF!</definedName>
    <definedName name="abft50_1_1">#REF!</definedName>
    <definedName name="abft50_10">"$#REF!.$#REF!$#REF!"</definedName>
    <definedName name="abft50_12">"$#REF!.$#REF!$#REF!"</definedName>
    <definedName name="abft50_13">"$#REF!.$#REF!$#REF!"</definedName>
    <definedName name="abft50_2_1" localSheetId="8">#REF!</definedName>
    <definedName name="abft50_2_1" localSheetId="7">#REF!</definedName>
    <definedName name="abft50_2_1" localSheetId="4">#REF!</definedName>
    <definedName name="abft50_2_1" localSheetId="6">#REF!</definedName>
    <definedName name="abft50_2_1" localSheetId="9">#REF!</definedName>
    <definedName name="abft50_2_1" localSheetId="5">#REF!</definedName>
    <definedName name="abft50_2_1" localSheetId="14">#REF!</definedName>
    <definedName name="abft50_2_1" localSheetId="3">#REF!</definedName>
    <definedName name="abft50_2_1" localSheetId="11">#REF!</definedName>
    <definedName name="abft50_2_1" localSheetId="13">#REF!</definedName>
    <definedName name="abft50_2_1" localSheetId="10">#REF!</definedName>
    <definedName name="abft50_2_1" localSheetId="0">#REF!</definedName>
    <definedName name="abft50_2_1" localSheetId="2">#REF!</definedName>
    <definedName name="abft50_2_1">#REF!</definedName>
    <definedName name="abft50_3_1" localSheetId="8">#REF!</definedName>
    <definedName name="abft50_3_1" localSheetId="14">#REF!</definedName>
    <definedName name="abft50_3_1" localSheetId="11">#REF!</definedName>
    <definedName name="abft50_3_1" localSheetId="13">#REF!</definedName>
    <definedName name="abft50_3_1" localSheetId="10">#REF!</definedName>
    <definedName name="abft50_3_1" localSheetId="0">#REF!</definedName>
    <definedName name="abft50_3_1" localSheetId="2">#REF!</definedName>
    <definedName name="abft50_3_1">#REF!</definedName>
    <definedName name="abft50_3_2" localSheetId="8">#REF!</definedName>
    <definedName name="abft50_3_2" localSheetId="14">#REF!</definedName>
    <definedName name="abft50_3_2" localSheetId="11">#REF!</definedName>
    <definedName name="abft50_3_2" localSheetId="13">#REF!</definedName>
    <definedName name="abft50_3_2" localSheetId="10">#REF!</definedName>
    <definedName name="abft50_3_2" localSheetId="0">#REF!</definedName>
    <definedName name="abft50_3_2" localSheetId="2">#REF!</definedName>
    <definedName name="abft50_3_2">#REF!</definedName>
    <definedName name="abft50_5">#REF!</definedName>
    <definedName name="abft50_7">"$#REF!.$#REF!$#REF!"</definedName>
    <definedName name="abft50_8">"$#REF!.$#REF!$#REF!"</definedName>
    <definedName name="abfv100" localSheetId="8">#REF!</definedName>
    <definedName name="abfv100" localSheetId="7">#REF!</definedName>
    <definedName name="abfv100" localSheetId="4">#REF!</definedName>
    <definedName name="abfv100" localSheetId="6">#REF!</definedName>
    <definedName name="abfv100" localSheetId="9">#REF!</definedName>
    <definedName name="abfv100" localSheetId="5">#REF!</definedName>
    <definedName name="abfv100" localSheetId="14">#REF!</definedName>
    <definedName name="abfv100" localSheetId="3">#REF!</definedName>
    <definedName name="abfv100" localSheetId="11">#REF!</definedName>
    <definedName name="abfv100" localSheetId="13">#REF!</definedName>
    <definedName name="abfv100" localSheetId="10">#REF!</definedName>
    <definedName name="abfv100" localSheetId="0">#REF!</definedName>
    <definedName name="abfv100" localSheetId="2">#REF!</definedName>
    <definedName name="abfv100">#REF!</definedName>
    <definedName name="abfv100_1_1" localSheetId="8">#REF!</definedName>
    <definedName name="abfv100_1_1" localSheetId="14">#REF!</definedName>
    <definedName name="abfv100_1_1" localSheetId="11">#REF!</definedName>
    <definedName name="abfv100_1_1" localSheetId="13">#REF!</definedName>
    <definedName name="abfv100_1_1" localSheetId="10">#REF!</definedName>
    <definedName name="abfv100_1_1" localSheetId="0">#REF!</definedName>
    <definedName name="abfv100_1_1" localSheetId="2">#REF!</definedName>
    <definedName name="abfv100_1_1">#REF!</definedName>
    <definedName name="abfv100_10">"$#REF!.$#REF!$#REF!"</definedName>
    <definedName name="abfv100_12">"$#REF!.$#REF!$#REF!"</definedName>
    <definedName name="abfv100_13">"$#REF!.$#REF!$#REF!"</definedName>
    <definedName name="abfv100_2_1" localSheetId="8">#REF!</definedName>
    <definedName name="abfv100_2_1" localSheetId="7">#REF!</definedName>
    <definedName name="abfv100_2_1" localSheetId="4">#REF!</definedName>
    <definedName name="abfv100_2_1" localSheetId="6">#REF!</definedName>
    <definedName name="abfv100_2_1" localSheetId="9">#REF!</definedName>
    <definedName name="abfv100_2_1" localSheetId="5">#REF!</definedName>
    <definedName name="abfv100_2_1" localSheetId="14">#REF!</definedName>
    <definedName name="abfv100_2_1" localSheetId="3">#REF!</definedName>
    <definedName name="abfv100_2_1" localSheetId="11">#REF!</definedName>
    <definedName name="abfv100_2_1" localSheetId="13">#REF!</definedName>
    <definedName name="abfv100_2_1" localSheetId="10">#REF!</definedName>
    <definedName name="abfv100_2_1" localSheetId="0">#REF!</definedName>
    <definedName name="abfv100_2_1" localSheetId="2">#REF!</definedName>
    <definedName name="abfv100_2_1">#REF!</definedName>
    <definedName name="abfv100_3_1" localSheetId="8">#REF!</definedName>
    <definedName name="abfv100_3_1" localSheetId="14">#REF!</definedName>
    <definedName name="abfv100_3_1" localSheetId="11">#REF!</definedName>
    <definedName name="abfv100_3_1" localSheetId="13">#REF!</definedName>
    <definedName name="abfv100_3_1" localSheetId="10">#REF!</definedName>
    <definedName name="abfv100_3_1" localSheetId="0">#REF!</definedName>
    <definedName name="abfv100_3_1" localSheetId="2">#REF!</definedName>
    <definedName name="abfv100_3_1">#REF!</definedName>
    <definedName name="abfv100_3_2" localSheetId="8">#REF!</definedName>
    <definedName name="abfv100_3_2" localSheetId="14">#REF!</definedName>
    <definedName name="abfv100_3_2" localSheetId="11">#REF!</definedName>
    <definedName name="abfv100_3_2" localSheetId="13">#REF!</definedName>
    <definedName name="abfv100_3_2" localSheetId="10">#REF!</definedName>
    <definedName name="abfv100_3_2" localSheetId="0">#REF!</definedName>
    <definedName name="abfv100_3_2" localSheetId="2">#REF!</definedName>
    <definedName name="abfv100_3_2">#REF!</definedName>
    <definedName name="abfv100_5">#REF!</definedName>
    <definedName name="abfv100_7">"$#REF!.$#REF!$#REF!"</definedName>
    <definedName name="abfv100_8">"$#REF!.$#REF!$#REF!"</definedName>
    <definedName name="abfv150" localSheetId="8">#REF!</definedName>
    <definedName name="abfv150" localSheetId="7">#REF!</definedName>
    <definedName name="abfv150" localSheetId="4">#REF!</definedName>
    <definedName name="abfv150" localSheetId="6">#REF!</definedName>
    <definedName name="abfv150" localSheetId="9">#REF!</definedName>
    <definedName name="abfv150" localSheetId="5">#REF!</definedName>
    <definedName name="abfv150" localSheetId="14">#REF!</definedName>
    <definedName name="abfv150" localSheetId="3">#REF!</definedName>
    <definedName name="abfv150" localSheetId="11">#REF!</definedName>
    <definedName name="abfv150" localSheetId="13">#REF!</definedName>
    <definedName name="abfv150" localSheetId="10">#REF!</definedName>
    <definedName name="abfv150" localSheetId="0">#REF!</definedName>
    <definedName name="abfv150" localSheetId="2">#REF!</definedName>
    <definedName name="abfv150">#REF!</definedName>
    <definedName name="abfv150_1" localSheetId="8">#REF!</definedName>
    <definedName name="abfv150_1" localSheetId="14">#REF!</definedName>
    <definedName name="abfv150_1" localSheetId="11">#REF!</definedName>
    <definedName name="abfv150_1" localSheetId="13">#REF!</definedName>
    <definedName name="abfv150_1" localSheetId="10">#REF!</definedName>
    <definedName name="abfv150_1" localSheetId="0">#REF!</definedName>
    <definedName name="abfv150_1" localSheetId="2">#REF!</definedName>
    <definedName name="abfv150_1">#REF!</definedName>
    <definedName name="abfv150_1_1" localSheetId="8">#REF!</definedName>
    <definedName name="abfv150_1_1" localSheetId="14">#REF!</definedName>
    <definedName name="abfv150_1_1" localSheetId="11">#REF!</definedName>
    <definedName name="abfv150_1_1" localSheetId="13">#REF!</definedName>
    <definedName name="abfv150_1_1" localSheetId="10">#REF!</definedName>
    <definedName name="abfv150_1_1" localSheetId="0">#REF!</definedName>
    <definedName name="abfv150_1_1" localSheetId="2">#REF!</definedName>
    <definedName name="abfv150_1_1">#REF!</definedName>
    <definedName name="abfv150_10">"$#REF!.$#REF!$#REF!"</definedName>
    <definedName name="abfv150_12">"$#REF!.$#REF!$#REF!"</definedName>
    <definedName name="abfv150_13">"$#REF!.$#REF!$#REF!"</definedName>
    <definedName name="abfv150_2" localSheetId="8">#REF!</definedName>
    <definedName name="abfv150_2" localSheetId="7">#REF!</definedName>
    <definedName name="abfv150_2" localSheetId="4">#REF!</definedName>
    <definedName name="abfv150_2" localSheetId="6">#REF!</definedName>
    <definedName name="abfv150_2" localSheetId="9">#REF!</definedName>
    <definedName name="abfv150_2" localSheetId="5">#REF!</definedName>
    <definedName name="abfv150_2" localSheetId="14">#REF!</definedName>
    <definedName name="abfv150_2" localSheetId="3">#REF!</definedName>
    <definedName name="abfv150_2" localSheetId="11">#REF!</definedName>
    <definedName name="abfv150_2" localSheetId="13">#REF!</definedName>
    <definedName name="abfv150_2" localSheetId="10">#REF!</definedName>
    <definedName name="abfv150_2" localSheetId="0">#REF!</definedName>
    <definedName name="abfv150_2" localSheetId="2">#REF!</definedName>
    <definedName name="abfv150_2">#REF!</definedName>
    <definedName name="abfv150_2_1" localSheetId="8">#REF!</definedName>
    <definedName name="abfv150_2_1" localSheetId="14">#REF!</definedName>
    <definedName name="abfv150_2_1" localSheetId="11">#REF!</definedName>
    <definedName name="abfv150_2_1" localSheetId="13">#REF!</definedName>
    <definedName name="abfv150_2_1" localSheetId="10">#REF!</definedName>
    <definedName name="abfv150_2_1" localSheetId="0">#REF!</definedName>
    <definedName name="abfv150_2_1" localSheetId="2">#REF!</definedName>
    <definedName name="abfv150_2_1">#REF!</definedName>
    <definedName name="abfv150_3" localSheetId="8">#REF!</definedName>
    <definedName name="abfv150_3" localSheetId="14">#REF!</definedName>
    <definedName name="abfv150_3" localSheetId="11">#REF!</definedName>
    <definedName name="abfv150_3" localSheetId="13">#REF!</definedName>
    <definedName name="abfv150_3" localSheetId="10">#REF!</definedName>
    <definedName name="abfv150_3" localSheetId="0">#REF!</definedName>
    <definedName name="abfv150_3" localSheetId="2">#REF!</definedName>
    <definedName name="abfv150_3">#REF!</definedName>
    <definedName name="abfv150_3_1">#REF!</definedName>
    <definedName name="abfv150_3_2">#REF!</definedName>
    <definedName name="abfv150_5">#REF!</definedName>
    <definedName name="abfv150_7">"$#REF!.$#REF!$#REF!"</definedName>
    <definedName name="abfv150_8">"$#REF!.$#REF!$#REF!"</definedName>
    <definedName name="abfv50" localSheetId="8">#REF!</definedName>
    <definedName name="abfv50" localSheetId="7">#REF!</definedName>
    <definedName name="abfv50" localSheetId="4">#REF!</definedName>
    <definedName name="abfv50" localSheetId="6">#REF!</definedName>
    <definedName name="abfv50" localSheetId="9">#REF!</definedName>
    <definedName name="abfv50" localSheetId="5">#REF!</definedName>
    <definedName name="abfv50" localSheetId="14">#REF!</definedName>
    <definedName name="abfv50" localSheetId="3">#REF!</definedName>
    <definedName name="abfv50" localSheetId="11">#REF!</definedName>
    <definedName name="abfv50" localSheetId="13">#REF!</definedName>
    <definedName name="abfv50" localSheetId="10">#REF!</definedName>
    <definedName name="abfv50" localSheetId="0">#REF!</definedName>
    <definedName name="abfv50" localSheetId="2">#REF!</definedName>
    <definedName name="abfv50">#REF!</definedName>
    <definedName name="abfv50_1_1" localSheetId="8">#REF!</definedName>
    <definedName name="abfv50_1_1" localSheetId="14">#REF!</definedName>
    <definedName name="abfv50_1_1" localSheetId="11">#REF!</definedName>
    <definedName name="abfv50_1_1" localSheetId="13">#REF!</definedName>
    <definedName name="abfv50_1_1" localSheetId="10">#REF!</definedName>
    <definedName name="abfv50_1_1" localSheetId="0">#REF!</definedName>
    <definedName name="abfv50_1_1" localSheetId="2">#REF!</definedName>
    <definedName name="abfv50_1_1">#REF!</definedName>
    <definedName name="abfv50_10">"$#REF!.$#REF!$#REF!"</definedName>
    <definedName name="abfv50_12">"$#REF!.$#REF!$#REF!"</definedName>
    <definedName name="abfv50_13">"$#REF!.$#REF!$#REF!"</definedName>
    <definedName name="abfv50_2_1" localSheetId="8">#REF!</definedName>
    <definedName name="abfv50_2_1" localSheetId="7">#REF!</definedName>
    <definedName name="abfv50_2_1" localSheetId="4">#REF!</definedName>
    <definedName name="abfv50_2_1" localSheetId="6">#REF!</definedName>
    <definedName name="abfv50_2_1" localSheetId="9">#REF!</definedName>
    <definedName name="abfv50_2_1" localSheetId="5">#REF!</definedName>
    <definedName name="abfv50_2_1" localSheetId="14">#REF!</definedName>
    <definedName name="abfv50_2_1" localSheetId="3">#REF!</definedName>
    <definedName name="abfv50_2_1" localSheetId="11">#REF!</definedName>
    <definedName name="abfv50_2_1" localSheetId="13">#REF!</definedName>
    <definedName name="abfv50_2_1" localSheetId="10">#REF!</definedName>
    <definedName name="abfv50_2_1" localSheetId="0">#REF!</definedName>
    <definedName name="abfv50_2_1" localSheetId="2">#REF!</definedName>
    <definedName name="abfv50_2_1">#REF!</definedName>
    <definedName name="abfv50_3_1" localSheetId="8">#REF!</definedName>
    <definedName name="abfv50_3_1" localSheetId="14">#REF!</definedName>
    <definedName name="abfv50_3_1" localSheetId="11">#REF!</definedName>
    <definedName name="abfv50_3_1" localSheetId="13">#REF!</definedName>
    <definedName name="abfv50_3_1" localSheetId="10">#REF!</definedName>
    <definedName name="abfv50_3_1" localSheetId="0">#REF!</definedName>
    <definedName name="abfv50_3_1" localSheetId="2">#REF!</definedName>
    <definedName name="abfv50_3_1">#REF!</definedName>
    <definedName name="abfv50_3_2" localSheetId="8">#REF!</definedName>
    <definedName name="abfv50_3_2" localSheetId="14">#REF!</definedName>
    <definedName name="abfv50_3_2" localSheetId="11">#REF!</definedName>
    <definedName name="abfv50_3_2" localSheetId="13">#REF!</definedName>
    <definedName name="abfv50_3_2" localSheetId="10">#REF!</definedName>
    <definedName name="abfv50_3_2" localSheetId="0">#REF!</definedName>
    <definedName name="abfv50_3_2" localSheetId="2">#REF!</definedName>
    <definedName name="abfv50_3_2">#REF!</definedName>
    <definedName name="abfv50_5">#REF!</definedName>
    <definedName name="abfv50_7">"$#REF!.$#REF!$#REF!"</definedName>
    <definedName name="abfv50_8">"$#REF!.$#REF!$#REF!"</definedName>
    <definedName name="abfv80" localSheetId="8">#REF!</definedName>
    <definedName name="abfv80" localSheetId="7">#REF!</definedName>
    <definedName name="abfv80" localSheetId="4">#REF!</definedName>
    <definedName name="abfv80" localSheetId="6">#REF!</definedName>
    <definedName name="abfv80" localSheetId="9">#REF!</definedName>
    <definedName name="abfv80" localSheetId="5">#REF!</definedName>
    <definedName name="abfv80" localSheetId="14">#REF!</definedName>
    <definedName name="abfv80" localSheetId="3">#REF!</definedName>
    <definedName name="abfv80" localSheetId="11">#REF!</definedName>
    <definedName name="abfv80" localSheetId="13">#REF!</definedName>
    <definedName name="abfv80" localSheetId="10">#REF!</definedName>
    <definedName name="abfv80" localSheetId="0">#REF!</definedName>
    <definedName name="abfv80" localSheetId="2">#REF!</definedName>
    <definedName name="abfv80">#REF!</definedName>
    <definedName name="abfv80_1_1" localSheetId="8">#REF!</definedName>
    <definedName name="abfv80_1_1" localSheetId="14">#REF!</definedName>
    <definedName name="abfv80_1_1" localSheetId="11">#REF!</definedName>
    <definedName name="abfv80_1_1" localSheetId="13">#REF!</definedName>
    <definedName name="abfv80_1_1" localSheetId="10">#REF!</definedName>
    <definedName name="abfv80_1_1" localSheetId="0">#REF!</definedName>
    <definedName name="abfv80_1_1" localSheetId="2">#REF!</definedName>
    <definedName name="abfv80_1_1">#REF!</definedName>
    <definedName name="abfv80_10">"$#REF!.$#REF!$#REF!"</definedName>
    <definedName name="abfv80_12">"$#REF!.$#REF!$#REF!"</definedName>
    <definedName name="abfv80_13">"$#REF!.$#REF!$#REF!"</definedName>
    <definedName name="abfv80_2_1" localSheetId="8">#REF!</definedName>
    <definedName name="abfv80_2_1" localSheetId="7">#REF!</definedName>
    <definedName name="abfv80_2_1" localSheetId="4">#REF!</definedName>
    <definedName name="abfv80_2_1" localSheetId="6">#REF!</definedName>
    <definedName name="abfv80_2_1" localSheetId="9">#REF!</definedName>
    <definedName name="abfv80_2_1" localSheetId="5">#REF!</definedName>
    <definedName name="abfv80_2_1" localSheetId="14">#REF!</definedName>
    <definedName name="abfv80_2_1" localSheetId="3">#REF!</definedName>
    <definedName name="abfv80_2_1" localSheetId="11">#REF!</definedName>
    <definedName name="abfv80_2_1" localSheetId="13">#REF!</definedName>
    <definedName name="abfv80_2_1" localSheetId="10">#REF!</definedName>
    <definedName name="abfv80_2_1" localSheetId="0">#REF!</definedName>
    <definedName name="abfv80_2_1" localSheetId="2">#REF!</definedName>
    <definedName name="abfv80_2_1">#REF!</definedName>
    <definedName name="abfv80_3_1" localSheetId="8">#REF!</definedName>
    <definedName name="abfv80_3_1" localSheetId="14">#REF!</definedName>
    <definedName name="abfv80_3_1" localSheetId="11">#REF!</definedName>
    <definedName name="abfv80_3_1" localSheetId="13">#REF!</definedName>
    <definedName name="abfv80_3_1" localSheetId="10">#REF!</definedName>
    <definedName name="abfv80_3_1" localSheetId="0">#REF!</definedName>
    <definedName name="abfv80_3_1" localSheetId="2">#REF!</definedName>
    <definedName name="abfv80_3_1">#REF!</definedName>
    <definedName name="abfv80_3_2" localSheetId="8">#REF!</definedName>
    <definedName name="abfv80_3_2" localSheetId="14">#REF!</definedName>
    <definedName name="abfv80_3_2" localSheetId="11">#REF!</definedName>
    <definedName name="abfv80_3_2" localSheetId="13">#REF!</definedName>
    <definedName name="abfv80_3_2" localSheetId="10">#REF!</definedName>
    <definedName name="abfv80_3_2" localSheetId="0">#REF!</definedName>
    <definedName name="abfv80_3_2" localSheetId="2">#REF!</definedName>
    <definedName name="abfv80_3_2">#REF!</definedName>
    <definedName name="abfv80_5">#REF!</definedName>
    <definedName name="abfv80_7">"$#REF!.$#REF!$#REF!"</definedName>
    <definedName name="abfv80_8">"$#REF!.$#REF!$#REF!"</definedName>
    <definedName name="abgv100" localSheetId="8">#REF!</definedName>
    <definedName name="abgv100" localSheetId="7">#REF!</definedName>
    <definedName name="abgv100" localSheetId="4">#REF!</definedName>
    <definedName name="abgv100" localSheetId="6">#REF!</definedName>
    <definedName name="abgv100" localSheetId="9">#REF!</definedName>
    <definedName name="abgv100" localSheetId="5">#REF!</definedName>
    <definedName name="abgv100" localSheetId="14">#REF!</definedName>
    <definedName name="abgv100" localSheetId="3">#REF!</definedName>
    <definedName name="abgv100" localSheetId="11">#REF!</definedName>
    <definedName name="abgv100" localSheetId="13">#REF!</definedName>
    <definedName name="abgv100" localSheetId="10">#REF!</definedName>
    <definedName name="abgv100" localSheetId="0">#REF!</definedName>
    <definedName name="abgv100" localSheetId="2">#REF!</definedName>
    <definedName name="abgv100">#REF!</definedName>
    <definedName name="abgv100_1_1" localSheetId="8">#REF!</definedName>
    <definedName name="abgv100_1_1" localSheetId="14">#REF!</definedName>
    <definedName name="abgv100_1_1" localSheetId="11">#REF!</definedName>
    <definedName name="abgv100_1_1" localSheetId="13">#REF!</definedName>
    <definedName name="abgv100_1_1" localSheetId="10">#REF!</definedName>
    <definedName name="abgv100_1_1" localSheetId="0">#REF!</definedName>
    <definedName name="abgv100_1_1" localSheetId="2">#REF!</definedName>
    <definedName name="abgv100_1_1">#REF!</definedName>
    <definedName name="abgv100_10">"$#REF!.$#REF!$#REF!"</definedName>
    <definedName name="abgv100_12">"$#REF!.$#REF!$#REF!"</definedName>
    <definedName name="abgv100_13">"$#REF!.$#REF!$#REF!"</definedName>
    <definedName name="abgv100_2_1" localSheetId="8">#REF!</definedName>
    <definedName name="abgv100_2_1" localSheetId="7">#REF!</definedName>
    <definedName name="abgv100_2_1" localSheetId="4">#REF!</definedName>
    <definedName name="abgv100_2_1" localSheetId="6">#REF!</definedName>
    <definedName name="abgv100_2_1" localSheetId="9">#REF!</definedName>
    <definedName name="abgv100_2_1" localSheetId="5">#REF!</definedName>
    <definedName name="abgv100_2_1" localSheetId="14">#REF!</definedName>
    <definedName name="abgv100_2_1" localSheetId="3">#REF!</definedName>
    <definedName name="abgv100_2_1" localSheetId="11">#REF!</definedName>
    <definedName name="abgv100_2_1" localSheetId="13">#REF!</definedName>
    <definedName name="abgv100_2_1" localSheetId="10">#REF!</definedName>
    <definedName name="abgv100_2_1" localSheetId="0">#REF!</definedName>
    <definedName name="abgv100_2_1" localSheetId="2">#REF!</definedName>
    <definedName name="abgv100_2_1">#REF!</definedName>
    <definedName name="abgv100_3_1" localSheetId="8">#REF!</definedName>
    <definedName name="abgv100_3_1" localSheetId="14">#REF!</definedName>
    <definedName name="abgv100_3_1" localSheetId="11">#REF!</definedName>
    <definedName name="abgv100_3_1" localSheetId="13">#REF!</definedName>
    <definedName name="abgv100_3_1" localSheetId="10">#REF!</definedName>
    <definedName name="abgv100_3_1" localSheetId="0">#REF!</definedName>
    <definedName name="abgv100_3_1" localSheetId="2">#REF!</definedName>
    <definedName name="abgv100_3_1">#REF!</definedName>
    <definedName name="abgv100_3_2" localSheetId="8">#REF!</definedName>
    <definedName name="abgv100_3_2" localSheetId="14">#REF!</definedName>
    <definedName name="abgv100_3_2" localSheetId="11">#REF!</definedName>
    <definedName name="abgv100_3_2" localSheetId="13">#REF!</definedName>
    <definedName name="abgv100_3_2" localSheetId="10">#REF!</definedName>
    <definedName name="abgv100_3_2" localSheetId="0">#REF!</definedName>
    <definedName name="abgv100_3_2" localSheetId="2">#REF!</definedName>
    <definedName name="abgv100_3_2">#REF!</definedName>
    <definedName name="abgv100_5">#REF!</definedName>
    <definedName name="abgv100_7">"$#REF!.$#REF!$#REF!"</definedName>
    <definedName name="abgv100_8">"$#REF!.$#REF!$#REF!"</definedName>
    <definedName name="abgv150" localSheetId="8">#REF!</definedName>
    <definedName name="abgv150" localSheetId="7">#REF!</definedName>
    <definedName name="abgv150" localSheetId="4">#REF!</definedName>
    <definedName name="abgv150" localSheetId="6">#REF!</definedName>
    <definedName name="abgv150" localSheetId="9">#REF!</definedName>
    <definedName name="abgv150" localSheetId="5">#REF!</definedName>
    <definedName name="abgv150" localSheetId="14">#REF!</definedName>
    <definedName name="abgv150" localSheetId="3">#REF!</definedName>
    <definedName name="abgv150" localSheetId="11">#REF!</definedName>
    <definedName name="abgv150" localSheetId="13">#REF!</definedName>
    <definedName name="abgv150" localSheetId="10">#REF!</definedName>
    <definedName name="abgv150" localSheetId="0">#REF!</definedName>
    <definedName name="abgv150" localSheetId="2">#REF!</definedName>
    <definedName name="abgv150">#REF!</definedName>
    <definedName name="abgv150_1" localSheetId="8">#REF!</definedName>
    <definedName name="abgv150_1" localSheetId="14">#REF!</definedName>
    <definedName name="abgv150_1" localSheetId="11">#REF!</definedName>
    <definedName name="abgv150_1" localSheetId="13">#REF!</definedName>
    <definedName name="abgv150_1" localSheetId="10">#REF!</definedName>
    <definedName name="abgv150_1" localSheetId="0">#REF!</definedName>
    <definedName name="abgv150_1" localSheetId="2">#REF!</definedName>
    <definedName name="abgv150_1">#REF!</definedName>
    <definedName name="abgv150_1_1" localSheetId="8">#REF!</definedName>
    <definedName name="abgv150_1_1" localSheetId="14">#REF!</definedName>
    <definedName name="abgv150_1_1" localSheetId="11">#REF!</definedName>
    <definedName name="abgv150_1_1" localSheetId="13">#REF!</definedName>
    <definedName name="abgv150_1_1" localSheetId="10">#REF!</definedName>
    <definedName name="abgv150_1_1" localSheetId="0">#REF!</definedName>
    <definedName name="abgv150_1_1" localSheetId="2">#REF!</definedName>
    <definedName name="abgv150_1_1">#REF!</definedName>
    <definedName name="abgv150_10">"$#REF!.$#REF!$#REF!"</definedName>
    <definedName name="abgv150_12">"$#REF!.$#REF!$#REF!"</definedName>
    <definedName name="abgv150_13">"$#REF!.$#REF!$#REF!"</definedName>
    <definedName name="abgv150_2" localSheetId="8">#REF!</definedName>
    <definedName name="abgv150_2" localSheetId="7">#REF!</definedName>
    <definedName name="abgv150_2" localSheetId="4">#REF!</definedName>
    <definedName name="abgv150_2" localSheetId="6">#REF!</definedName>
    <definedName name="abgv150_2" localSheetId="9">#REF!</definedName>
    <definedName name="abgv150_2" localSheetId="5">#REF!</definedName>
    <definedName name="abgv150_2" localSheetId="14">#REF!</definedName>
    <definedName name="abgv150_2" localSheetId="3">#REF!</definedName>
    <definedName name="abgv150_2" localSheetId="11">#REF!</definedName>
    <definedName name="abgv150_2" localSheetId="13">#REF!</definedName>
    <definedName name="abgv150_2" localSheetId="10">#REF!</definedName>
    <definedName name="abgv150_2" localSheetId="0">#REF!</definedName>
    <definedName name="abgv150_2" localSheetId="2">#REF!</definedName>
    <definedName name="abgv150_2">#REF!</definedName>
    <definedName name="abgv150_2_1" localSheetId="8">#REF!</definedName>
    <definedName name="abgv150_2_1" localSheetId="14">#REF!</definedName>
    <definedName name="abgv150_2_1" localSheetId="11">#REF!</definedName>
    <definedName name="abgv150_2_1" localSheetId="13">#REF!</definedName>
    <definedName name="abgv150_2_1" localSheetId="10">#REF!</definedName>
    <definedName name="abgv150_2_1" localSheetId="0">#REF!</definedName>
    <definedName name="abgv150_2_1" localSheetId="2">#REF!</definedName>
    <definedName name="abgv150_2_1">#REF!</definedName>
    <definedName name="abgv150_3" localSheetId="8">#REF!</definedName>
    <definedName name="abgv150_3" localSheetId="14">#REF!</definedName>
    <definedName name="abgv150_3" localSheetId="11">#REF!</definedName>
    <definedName name="abgv150_3" localSheetId="13">#REF!</definedName>
    <definedName name="abgv150_3" localSheetId="10">#REF!</definedName>
    <definedName name="abgv150_3" localSheetId="0">#REF!</definedName>
    <definedName name="abgv150_3" localSheetId="2">#REF!</definedName>
    <definedName name="abgv150_3">#REF!</definedName>
    <definedName name="abgv150_3_1">#REF!</definedName>
    <definedName name="abgv150_3_2">#REF!</definedName>
    <definedName name="abgv150_5">#REF!</definedName>
    <definedName name="abgv150_7">"$#REF!.$#REF!$#REF!"</definedName>
    <definedName name="abgv150_8">"$#REF!.$#REF!$#REF!"</definedName>
    <definedName name="abgv20" localSheetId="8">#REF!</definedName>
    <definedName name="abgv20" localSheetId="7">#REF!</definedName>
    <definedName name="abgv20" localSheetId="4">#REF!</definedName>
    <definedName name="abgv20" localSheetId="6">#REF!</definedName>
    <definedName name="abgv20" localSheetId="9">#REF!</definedName>
    <definedName name="abgv20" localSheetId="5">#REF!</definedName>
    <definedName name="abgv20" localSheetId="14">#REF!</definedName>
    <definedName name="abgv20" localSheetId="3">#REF!</definedName>
    <definedName name="abgv20" localSheetId="11">#REF!</definedName>
    <definedName name="abgv20" localSheetId="13">#REF!</definedName>
    <definedName name="abgv20" localSheetId="10">#REF!</definedName>
    <definedName name="abgv20" localSheetId="0">#REF!</definedName>
    <definedName name="abgv20" localSheetId="2">#REF!</definedName>
    <definedName name="abgv20">#REF!</definedName>
    <definedName name="abgv20_1_1" localSheetId="8">#REF!</definedName>
    <definedName name="abgv20_1_1" localSheetId="14">#REF!</definedName>
    <definedName name="abgv20_1_1" localSheetId="11">#REF!</definedName>
    <definedName name="abgv20_1_1" localSheetId="13">#REF!</definedName>
    <definedName name="abgv20_1_1" localSheetId="10">#REF!</definedName>
    <definedName name="abgv20_1_1" localSheetId="0">#REF!</definedName>
    <definedName name="abgv20_1_1" localSheetId="2">#REF!</definedName>
    <definedName name="abgv20_1_1">#REF!</definedName>
    <definedName name="abgv20_10">"$#REF!.$#REF!$#REF!"</definedName>
    <definedName name="abgv20_12">"$#REF!.$#REF!$#REF!"</definedName>
    <definedName name="abgv20_13">"$#REF!.$#REF!$#REF!"</definedName>
    <definedName name="abgv20_2_1" localSheetId="8">#REF!</definedName>
    <definedName name="abgv20_2_1" localSheetId="7">#REF!</definedName>
    <definedName name="abgv20_2_1" localSheetId="4">#REF!</definedName>
    <definedName name="abgv20_2_1" localSheetId="6">#REF!</definedName>
    <definedName name="abgv20_2_1" localSheetId="9">#REF!</definedName>
    <definedName name="abgv20_2_1" localSheetId="5">#REF!</definedName>
    <definedName name="abgv20_2_1" localSheetId="14">#REF!</definedName>
    <definedName name="abgv20_2_1" localSheetId="3">#REF!</definedName>
    <definedName name="abgv20_2_1" localSheetId="11">#REF!</definedName>
    <definedName name="abgv20_2_1" localSheetId="13">#REF!</definedName>
    <definedName name="abgv20_2_1" localSheetId="10">#REF!</definedName>
    <definedName name="abgv20_2_1" localSheetId="0">#REF!</definedName>
    <definedName name="abgv20_2_1" localSheetId="2">#REF!</definedName>
    <definedName name="abgv20_2_1">#REF!</definedName>
    <definedName name="abgv20_3_1" localSheetId="8">#REF!</definedName>
    <definedName name="abgv20_3_1" localSheetId="14">#REF!</definedName>
    <definedName name="abgv20_3_1" localSheetId="11">#REF!</definedName>
    <definedName name="abgv20_3_1" localSheetId="13">#REF!</definedName>
    <definedName name="abgv20_3_1" localSheetId="10">#REF!</definedName>
    <definedName name="abgv20_3_1" localSheetId="0">#REF!</definedName>
    <definedName name="abgv20_3_1" localSheetId="2">#REF!</definedName>
    <definedName name="abgv20_3_1">#REF!</definedName>
    <definedName name="abgv20_3_2" localSheetId="8">#REF!</definedName>
    <definedName name="abgv20_3_2" localSheetId="14">#REF!</definedName>
    <definedName name="abgv20_3_2" localSheetId="11">#REF!</definedName>
    <definedName name="abgv20_3_2" localSheetId="13">#REF!</definedName>
    <definedName name="abgv20_3_2" localSheetId="10">#REF!</definedName>
    <definedName name="abgv20_3_2" localSheetId="0">#REF!</definedName>
    <definedName name="abgv20_3_2" localSheetId="2">#REF!</definedName>
    <definedName name="abgv20_3_2">#REF!</definedName>
    <definedName name="abgv20_5">#REF!</definedName>
    <definedName name="abgv20_7">"$#REF!.$#REF!$#REF!"</definedName>
    <definedName name="abgv20_8">"$#REF!.$#REF!$#REF!"</definedName>
    <definedName name="abgv32" localSheetId="8">#REF!</definedName>
    <definedName name="abgv32" localSheetId="7">#REF!</definedName>
    <definedName name="abgv32" localSheetId="4">#REF!</definedName>
    <definedName name="abgv32" localSheetId="6">#REF!</definedName>
    <definedName name="abgv32" localSheetId="9">#REF!</definedName>
    <definedName name="abgv32" localSheetId="5">#REF!</definedName>
    <definedName name="abgv32" localSheetId="14">#REF!</definedName>
    <definedName name="abgv32" localSheetId="3">#REF!</definedName>
    <definedName name="abgv32" localSheetId="11">#REF!</definedName>
    <definedName name="abgv32" localSheetId="13">#REF!</definedName>
    <definedName name="abgv32" localSheetId="10">#REF!</definedName>
    <definedName name="abgv32" localSheetId="0">#REF!</definedName>
    <definedName name="abgv32" localSheetId="2">#REF!</definedName>
    <definedName name="abgv32">#REF!</definedName>
    <definedName name="abgv32_1_1" localSheetId="8">#REF!</definedName>
    <definedName name="abgv32_1_1" localSheetId="14">#REF!</definedName>
    <definedName name="abgv32_1_1" localSheetId="11">#REF!</definedName>
    <definedName name="abgv32_1_1" localSheetId="13">#REF!</definedName>
    <definedName name="abgv32_1_1" localSheetId="10">#REF!</definedName>
    <definedName name="abgv32_1_1" localSheetId="0">#REF!</definedName>
    <definedName name="abgv32_1_1" localSheetId="2">#REF!</definedName>
    <definedName name="abgv32_1_1">#REF!</definedName>
    <definedName name="abgv32_10">"$#REF!.$#REF!$#REF!"</definedName>
    <definedName name="abgv32_12">"$#REF!.$#REF!$#REF!"</definedName>
    <definedName name="abgv32_13">"$#REF!.$#REF!$#REF!"</definedName>
    <definedName name="abgv32_2_1" localSheetId="8">#REF!</definedName>
    <definedName name="abgv32_2_1" localSheetId="7">#REF!</definedName>
    <definedName name="abgv32_2_1" localSheetId="4">#REF!</definedName>
    <definedName name="abgv32_2_1" localSheetId="6">#REF!</definedName>
    <definedName name="abgv32_2_1" localSheetId="9">#REF!</definedName>
    <definedName name="abgv32_2_1" localSheetId="5">#REF!</definedName>
    <definedName name="abgv32_2_1" localSheetId="14">#REF!</definedName>
    <definedName name="abgv32_2_1" localSheetId="3">#REF!</definedName>
    <definedName name="abgv32_2_1" localSheetId="11">#REF!</definedName>
    <definedName name="abgv32_2_1" localSheetId="13">#REF!</definedName>
    <definedName name="abgv32_2_1" localSheetId="10">#REF!</definedName>
    <definedName name="abgv32_2_1" localSheetId="0">#REF!</definedName>
    <definedName name="abgv32_2_1" localSheetId="2">#REF!</definedName>
    <definedName name="abgv32_2_1">#REF!</definedName>
    <definedName name="abgv32_3_1" localSheetId="8">#REF!</definedName>
    <definedName name="abgv32_3_1" localSheetId="14">#REF!</definedName>
    <definedName name="abgv32_3_1" localSheetId="11">#REF!</definedName>
    <definedName name="abgv32_3_1" localSheetId="13">#REF!</definedName>
    <definedName name="abgv32_3_1" localSheetId="10">#REF!</definedName>
    <definedName name="abgv32_3_1" localSheetId="0">#REF!</definedName>
    <definedName name="abgv32_3_1" localSheetId="2">#REF!</definedName>
    <definedName name="abgv32_3_1">#REF!</definedName>
    <definedName name="abgv32_3_2" localSheetId="8">#REF!</definedName>
    <definedName name="abgv32_3_2" localSheetId="14">#REF!</definedName>
    <definedName name="abgv32_3_2" localSheetId="11">#REF!</definedName>
    <definedName name="abgv32_3_2" localSheetId="13">#REF!</definedName>
    <definedName name="abgv32_3_2" localSheetId="10">#REF!</definedName>
    <definedName name="abgv32_3_2" localSheetId="0">#REF!</definedName>
    <definedName name="abgv32_3_2" localSheetId="2">#REF!</definedName>
    <definedName name="abgv32_3_2">#REF!</definedName>
    <definedName name="abgv32_5">#REF!</definedName>
    <definedName name="abgv32_7">"$#REF!.$#REF!$#REF!"</definedName>
    <definedName name="abgv32_8">"$#REF!.$#REF!$#REF!"</definedName>
    <definedName name="abgv40" localSheetId="8">#REF!</definedName>
    <definedName name="abgv40" localSheetId="7">#REF!</definedName>
    <definedName name="abgv40" localSheetId="4">#REF!</definedName>
    <definedName name="abgv40" localSheetId="6">#REF!</definedName>
    <definedName name="abgv40" localSheetId="9">#REF!</definedName>
    <definedName name="abgv40" localSheetId="5">#REF!</definedName>
    <definedName name="abgv40" localSheetId="14">#REF!</definedName>
    <definedName name="abgv40" localSheetId="3">#REF!</definedName>
    <definedName name="abgv40" localSheetId="11">#REF!</definedName>
    <definedName name="abgv40" localSheetId="13">#REF!</definedName>
    <definedName name="abgv40" localSheetId="10">#REF!</definedName>
    <definedName name="abgv40" localSheetId="0">#REF!</definedName>
    <definedName name="abgv40" localSheetId="2">#REF!</definedName>
    <definedName name="abgv40">#REF!</definedName>
    <definedName name="abgv40_1" localSheetId="8">#REF!</definedName>
    <definedName name="abgv40_1" localSheetId="14">#REF!</definedName>
    <definedName name="abgv40_1" localSheetId="11">#REF!</definedName>
    <definedName name="abgv40_1" localSheetId="13">#REF!</definedName>
    <definedName name="abgv40_1" localSheetId="10">#REF!</definedName>
    <definedName name="abgv40_1" localSheetId="0">#REF!</definedName>
    <definedName name="abgv40_1" localSheetId="2">#REF!</definedName>
    <definedName name="abgv40_1">#REF!</definedName>
    <definedName name="abgv40_1_1" localSheetId="8">#REF!</definedName>
    <definedName name="abgv40_1_1" localSheetId="14">#REF!</definedName>
    <definedName name="abgv40_1_1" localSheetId="11">#REF!</definedName>
    <definedName name="abgv40_1_1" localSheetId="13">#REF!</definedName>
    <definedName name="abgv40_1_1" localSheetId="10">#REF!</definedName>
    <definedName name="abgv40_1_1" localSheetId="0">#REF!</definedName>
    <definedName name="abgv40_1_1" localSheetId="2">#REF!</definedName>
    <definedName name="abgv40_1_1">#REF!</definedName>
    <definedName name="abgv40_10">"$#REF!.$#REF!$#REF!"</definedName>
    <definedName name="abgv40_12">"$#REF!.$#REF!$#REF!"</definedName>
    <definedName name="abgv40_13">"$#REF!.$#REF!$#REF!"</definedName>
    <definedName name="abgv40_2" localSheetId="8">#REF!</definedName>
    <definedName name="abgv40_2" localSheetId="7">#REF!</definedName>
    <definedName name="abgv40_2" localSheetId="4">#REF!</definedName>
    <definedName name="abgv40_2" localSheetId="6">#REF!</definedName>
    <definedName name="abgv40_2" localSheetId="9">#REF!</definedName>
    <definedName name="abgv40_2" localSheetId="5">#REF!</definedName>
    <definedName name="abgv40_2" localSheetId="14">#REF!</definedName>
    <definedName name="abgv40_2" localSheetId="3">#REF!</definedName>
    <definedName name="abgv40_2" localSheetId="11">#REF!</definedName>
    <definedName name="abgv40_2" localSheetId="13">#REF!</definedName>
    <definedName name="abgv40_2" localSheetId="10">#REF!</definedName>
    <definedName name="abgv40_2" localSheetId="0">#REF!</definedName>
    <definedName name="abgv40_2" localSheetId="2">#REF!</definedName>
    <definedName name="abgv40_2">#REF!</definedName>
    <definedName name="abgv40_2_1" localSheetId="8">#REF!</definedName>
    <definedName name="abgv40_2_1" localSheetId="14">#REF!</definedName>
    <definedName name="abgv40_2_1" localSheetId="11">#REF!</definedName>
    <definedName name="abgv40_2_1" localSheetId="13">#REF!</definedName>
    <definedName name="abgv40_2_1" localSheetId="10">#REF!</definedName>
    <definedName name="abgv40_2_1" localSheetId="0">#REF!</definedName>
    <definedName name="abgv40_2_1" localSheetId="2">#REF!</definedName>
    <definedName name="abgv40_2_1">#REF!</definedName>
    <definedName name="abgv40_3" localSheetId="8">#REF!</definedName>
    <definedName name="abgv40_3" localSheetId="14">#REF!</definedName>
    <definedName name="abgv40_3" localSheetId="11">#REF!</definedName>
    <definedName name="abgv40_3" localSheetId="13">#REF!</definedName>
    <definedName name="abgv40_3" localSheetId="10">#REF!</definedName>
    <definedName name="abgv40_3" localSheetId="0">#REF!</definedName>
    <definedName name="abgv40_3" localSheetId="2">#REF!</definedName>
    <definedName name="abgv40_3">#REF!</definedName>
    <definedName name="abgv40_3_1">#REF!</definedName>
    <definedName name="abgv40_3_2">#REF!</definedName>
    <definedName name="abgv40_5">#REF!</definedName>
    <definedName name="abgv40_7">"$#REF!.$#REF!$#REF!"</definedName>
    <definedName name="abgv40_8">"$#REF!.$#REF!$#REF!"</definedName>
    <definedName name="abgv50" localSheetId="8">#REF!</definedName>
    <definedName name="abgv50" localSheetId="7">#REF!</definedName>
    <definedName name="abgv50" localSheetId="4">#REF!</definedName>
    <definedName name="abgv50" localSheetId="6">#REF!</definedName>
    <definedName name="abgv50" localSheetId="9">#REF!</definedName>
    <definedName name="abgv50" localSheetId="5">#REF!</definedName>
    <definedName name="abgv50" localSheetId="14">#REF!</definedName>
    <definedName name="abgv50" localSheetId="3">#REF!</definedName>
    <definedName name="abgv50" localSheetId="11">#REF!</definedName>
    <definedName name="abgv50" localSheetId="13">#REF!</definedName>
    <definedName name="abgv50" localSheetId="10">#REF!</definedName>
    <definedName name="abgv50" localSheetId="0">#REF!</definedName>
    <definedName name="abgv50" localSheetId="2">#REF!</definedName>
    <definedName name="abgv50">#REF!</definedName>
    <definedName name="abgv50_1_1" localSheetId="8">#REF!</definedName>
    <definedName name="abgv50_1_1" localSheetId="14">#REF!</definedName>
    <definedName name="abgv50_1_1" localSheetId="11">#REF!</definedName>
    <definedName name="abgv50_1_1" localSheetId="13">#REF!</definedName>
    <definedName name="abgv50_1_1" localSheetId="10">#REF!</definedName>
    <definedName name="abgv50_1_1" localSheetId="0">#REF!</definedName>
    <definedName name="abgv50_1_1" localSheetId="2">#REF!</definedName>
    <definedName name="abgv50_1_1">#REF!</definedName>
    <definedName name="abgv50_10">"$#REF!.$#REF!$#REF!"</definedName>
    <definedName name="abgv50_12">"$#REF!.$#REF!$#REF!"</definedName>
    <definedName name="abgv50_13">"$#REF!.$#REF!$#REF!"</definedName>
    <definedName name="abgv50_2_1" localSheetId="8">#REF!</definedName>
    <definedName name="abgv50_2_1" localSheetId="7">#REF!</definedName>
    <definedName name="abgv50_2_1" localSheetId="4">#REF!</definedName>
    <definedName name="abgv50_2_1" localSheetId="6">#REF!</definedName>
    <definedName name="abgv50_2_1" localSheetId="9">#REF!</definedName>
    <definedName name="abgv50_2_1" localSheetId="5">#REF!</definedName>
    <definedName name="abgv50_2_1" localSheetId="14">#REF!</definedName>
    <definedName name="abgv50_2_1" localSheetId="3">#REF!</definedName>
    <definedName name="abgv50_2_1" localSheetId="11">#REF!</definedName>
    <definedName name="abgv50_2_1" localSheetId="13">#REF!</definedName>
    <definedName name="abgv50_2_1" localSheetId="10">#REF!</definedName>
    <definedName name="abgv50_2_1" localSheetId="0">#REF!</definedName>
    <definedName name="abgv50_2_1" localSheetId="2">#REF!</definedName>
    <definedName name="abgv50_2_1">#REF!</definedName>
    <definedName name="abgv50_3_1" localSheetId="8">#REF!</definedName>
    <definedName name="abgv50_3_1" localSheetId="14">#REF!</definedName>
    <definedName name="abgv50_3_1" localSheetId="11">#REF!</definedName>
    <definedName name="abgv50_3_1" localSheetId="13">#REF!</definedName>
    <definedName name="abgv50_3_1" localSheetId="10">#REF!</definedName>
    <definedName name="abgv50_3_1" localSheetId="0">#REF!</definedName>
    <definedName name="abgv50_3_1" localSheetId="2">#REF!</definedName>
    <definedName name="abgv50_3_1">#REF!</definedName>
    <definedName name="abgv50_3_2" localSheetId="8">#REF!</definedName>
    <definedName name="abgv50_3_2" localSheetId="14">#REF!</definedName>
    <definedName name="abgv50_3_2" localSheetId="11">#REF!</definedName>
    <definedName name="abgv50_3_2" localSheetId="13">#REF!</definedName>
    <definedName name="abgv50_3_2" localSheetId="10">#REF!</definedName>
    <definedName name="abgv50_3_2" localSheetId="0">#REF!</definedName>
    <definedName name="abgv50_3_2" localSheetId="2">#REF!</definedName>
    <definedName name="abgv50_3_2">#REF!</definedName>
    <definedName name="abgv50_5">#REF!</definedName>
    <definedName name="abgv50_7">"$#REF!.$#REF!$#REF!"</definedName>
    <definedName name="abgv50_8">"$#REF!.$#REF!$#REF!"</definedName>
    <definedName name="abka15" localSheetId="8">#REF!</definedName>
    <definedName name="abka15" localSheetId="7">#REF!</definedName>
    <definedName name="abka15" localSheetId="4">#REF!</definedName>
    <definedName name="abka15" localSheetId="6">#REF!</definedName>
    <definedName name="abka15" localSheetId="9">#REF!</definedName>
    <definedName name="abka15" localSheetId="5">#REF!</definedName>
    <definedName name="abka15" localSheetId="14">#REF!</definedName>
    <definedName name="abka15" localSheetId="3">#REF!</definedName>
    <definedName name="abka15" localSheetId="11">#REF!</definedName>
    <definedName name="abka15" localSheetId="13">#REF!</definedName>
    <definedName name="abka15" localSheetId="10">#REF!</definedName>
    <definedName name="abka15" localSheetId="0">#REF!</definedName>
    <definedName name="abka15" localSheetId="2">#REF!</definedName>
    <definedName name="abka15">#REF!</definedName>
    <definedName name="abka15_1_1" localSheetId="8">#REF!</definedName>
    <definedName name="abka15_1_1" localSheetId="14">#REF!</definedName>
    <definedName name="abka15_1_1" localSheetId="11">#REF!</definedName>
    <definedName name="abka15_1_1" localSheetId="13">#REF!</definedName>
    <definedName name="abka15_1_1" localSheetId="10">#REF!</definedName>
    <definedName name="abka15_1_1" localSheetId="0">#REF!</definedName>
    <definedName name="abka15_1_1" localSheetId="2">#REF!</definedName>
    <definedName name="abka15_1_1">#REF!</definedName>
    <definedName name="abka15_10">"$#REF!.$#REF!$#REF!"</definedName>
    <definedName name="abka15_12">"$#REF!.$#REF!$#REF!"</definedName>
    <definedName name="abka15_13">"$#REF!.$#REF!$#REF!"</definedName>
    <definedName name="abka15_2_1" localSheetId="8">#REF!</definedName>
    <definedName name="abka15_2_1" localSheetId="7">#REF!</definedName>
    <definedName name="abka15_2_1" localSheetId="4">#REF!</definedName>
    <definedName name="abka15_2_1" localSheetId="6">#REF!</definedName>
    <definedName name="abka15_2_1" localSheetId="9">#REF!</definedName>
    <definedName name="abka15_2_1" localSheetId="5">#REF!</definedName>
    <definedName name="abka15_2_1" localSheetId="14">#REF!</definedName>
    <definedName name="abka15_2_1" localSheetId="3">#REF!</definedName>
    <definedName name="abka15_2_1" localSheetId="11">#REF!</definedName>
    <definedName name="abka15_2_1" localSheetId="13">#REF!</definedName>
    <definedName name="abka15_2_1" localSheetId="10">#REF!</definedName>
    <definedName name="abka15_2_1" localSheetId="0">#REF!</definedName>
    <definedName name="abka15_2_1" localSheetId="2">#REF!</definedName>
    <definedName name="abka15_2_1">#REF!</definedName>
    <definedName name="abka15_3_1" localSheetId="8">#REF!</definedName>
    <definedName name="abka15_3_1" localSheetId="14">#REF!</definedName>
    <definedName name="abka15_3_1" localSheetId="11">#REF!</definedName>
    <definedName name="abka15_3_1" localSheetId="13">#REF!</definedName>
    <definedName name="abka15_3_1" localSheetId="10">#REF!</definedName>
    <definedName name="abka15_3_1" localSheetId="0">#REF!</definedName>
    <definedName name="abka15_3_1" localSheetId="2">#REF!</definedName>
    <definedName name="abka15_3_1">#REF!</definedName>
    <definedName name="abka15_3_2" localSheetId="8">#REF!</definedName>
    <definedName name="abka15_3_2" localSheetId="14">#REF!</definedName>
    <definedName name="abka15_3_2" localSheetId="11">#REF!</definedName>
    <definedName name="abka15_3_2" localSheetId="13">#REF!</definedName>
    <definedName name="abka15_3_2" localSheetId="10">#REF!</definedName>
    <definedName name="abka15_3_2" localSheetId="0">#REF!</definedName>
    <definedName name="abka15_3_2" localSheetId="2">#REF!</definedName>
    <definedName name="abka15_3_2">#REF!</definedName>
    <definedName name="abka15_5">#REF!</definedName>
    <definedName name="abka15_7">"$#REF!.$#REF!$#REF!"</definedName>
    <definedName name="abka15_8">"$#REF!.$#REF!$#REF!"</definedName>
    <definedName name="ABOVETITLE" localSheetId="8">#REF!</definedName>
    <definedName name="ABOVETITLE" localSheetId="7">#REF!</definedName>
    <definedName name="ABOVETITLE" localSheetId="4">#REF!</definedName>
    <definedName name="ABOVETITLE" localSheetId="6">#REF!</definedName>
    <definedName name="ABOVETITLE" localSheetId="9">#REF!</definedName>
    <definedName name="ABOVETITLE" localSheetId="5">#REF!</definedName>
    <definedName name="ABOVETITLE" localSheetId="14">#REF!</definedName>
    <definedName name="ABOVETITLE" localSheetId="3">#REF!</definedName>
    <definedName name="ABOVETITLE" localSheetId="11">#REF!</definedName>
    <definedName name="ABOVETITLE" localSheetId="13">#REF!</definedName>
    <definedName name="ABOVETITLE" localSheetId="10">#REF!</definedName>
    <definedName name="ABOVETITLE" localSheetId="0">#REF!</definedName>
    <definedName name="ABOVETITLE" localSheetId="2">#REF!</definedName>
    <definedName name="ABOVETITLE">#REF!</definedName>
    <definedName name="abpg" localSheetId="8">#REF!</definedName>
    <definedName name="abpg" localSheetId="14">#REF!</definedName>
    <definedName name="abpg" localSheetId="11">#REF!</definedName>
    <definedName name="abpg" localSheetId="13">#REF!</definedName>
    <definedName name="abpg" localSheetId="10">#REF!</definedName>
    <definedName name="abpg" localSheetId="0">#REF!</definedName>
    <definedName name="abpg" localSheetId="2">#REF!</definedName>
    <definedName name="abpg">#REF!</definedName>
    <definedName name="abpg_1" localSheetId="8">#REF!</definedName>
    <definedName name="abpg_1" localSheetId="14">#REF!</definedName>
    <definedName name="abpg_1" localSheetId="11">#REF!</definedName>
    <definedName name="abpg_1" localSheetId="13">#REF!</definedName>
    <definedName name="abpg_1" localSheetId="10">#REF!</definedName>
    <definedName name="abpg_1" localSheetId="0">#REF!</definedName>
    <definedName name="abpg_1" localSheetId="2">#REF!</definedName>
    <definedName name="abpg_1">#REF!</definedName>
    <definedName name="abpg_1_1">#REF!</definedName>
    <definedName name="abpg_10">"$#REF!.$#REF!$#REF!"</definedName>
    <definedName name="abpg_12">"$#REF!.$#REF!$#REF!"</definedName>
    <definedName name="abpg_13">"$#REF!.$#REF!$#REF!"</definedName>
    <definedName name="abpg_2" localSheetId="8">#REF!</definedName>
    <definedName name="abpg_2" localSheetId="7">#REF!</definedName>
    <definedName name="abpg_2" localSheetId="4">#REF!</definedName>
    <definedName name="abpg_2" localSheetId="6">#REF!</definedName>
    <definedName name="abpg_2" localSheetId="9">#REF!</definedName>
    <definedName name="abpg_2" localSheetId="5">#REF!</definedName>
    <definedName name="abpg_2" localSheetId="14">#REF!</definedName>
    <definedName name="abpg_2" localSheetId="3">#REF!</definedName>
    <definedName name="abpg_2" localSheetId="11">#REF!</definedName>
    <definedName name="abpg_2" localSheetId="13">#REF!</definedName>
    <definedName name="abpg_2" localSheetId="10">#REF!</definedName>
    <definedName name="abpg_2" localSheetId="0">#REF!</definedName>
    <definedName name="abpg_2" localSheetId="2">#REF!</definedName>
    <definedName name="abpg_2">#REF!</definedName>
    <definedName name="abpg_2_1" localSheetId="8">#REF!</definedName>
    <definedName name="abpg_2_1" localSheetId="14">#REF!</definedName>
    <definedName name="abpg_2_1" localSheetId="11">#REF!</definedName>
    <definedName name="abpg_2_1" localSheetId="13">#REF!</definedName>
    <definedName name="abpg_2_1" localSheetId="10">#REF!</definedName>
    <definedName name="abpg_2_1" localSheetId="0">#REF!</definedName>
    <definedName name="abpg_2_1" localSheetId="2">#REF!</definedName>
    <definedName name="abpg_2_1">#REF!</definedName>
    <definedName name="abpg_3" localSheetId="8">#REF!</definedName>
    <definedName name="abpg_3" localSheetId="14">#REF!</definedName>
    <definedName name="abpg_3" localSheetId="11">#REF!</definedName>
    <definedName name="abpg_3" localSheetId="13">#REF!</definedName>
    <definedName name="abpg_3" localSheetId="10">#REF!</definedName>
    <definedName name="abpg_3" localSheetId="0">#REF!</definedName>
    <definedName name="abpg_3" localSheetId="2">#REF!</definedName>
    <definedName name="abpg_3">#REF!</definedName>
    <definedName name="abpg_3_1">#REF!</definedName>
    <definedName name="abpg_3_2">#REF!</definedName>
    <definedName name="abpg_5">#REF!</definedName>
    <definedName name="abpg_7">"$#REF!.$#REF!$#REF!"</definedName>
    <definedName name="abpg_8">"$#REF!.$#REF!$#REF!"</definedName>
    <definedName name="ABS" localSheetId="8">#REF!</definedName>
    <definedName name="ABS" localSheetId="7">#REF!</definedName>
    <definedName name="ABS" localSheetId="4">#REF!</definedName>
    <definedName name="ABS" localSheetId="6">#REF!</definedName>
    <definedName name="ABS" localSheetId="9">#REF!</definedName>
    <definedName name="ABS" localSheetId="5">#REF!</definedName>
    <definedName name="ABS" localSheetId="14">#REF!</definedName>
    <definedName name="ABS" localSheetId="3">#REF!</definedName>
    <definedName name="ABS" localSheetId="11">#REF!</definedName>
    <definedName name="ABS" localSheetId="13">#REF!</definedName>
    <definedName name="ABS" localSheetId="10">#REF!</definedName>
    <definedName name="ABS" localSheetId="0">#REF!</definedName>
    <definedName name="ABS" localSheetId="2">#REF!</definedName>
    <definedName name="ABS">#REF!</definedName>
    <definedName name="abs100_1" localSheetId="8">#REF!</definedName>
    <definedName name="abs100_1" localSheetId="14">#REF!</definedName>
    <definedName name="abs100_1" localSheetId="11">#REF!</definedName>
    <definedName name="abs100_1" localSheetId="13">#REF!</definedName>
    <definedName name="abs100_1" localSheetId="10">#REF!</definedName>
    <definedName name="abs100_1" localSheetId="0">#REF!</definedName>
    <definedName name="abs100_1" localSheetId="2">#REF!</definedName>
    <definedName name="abs100_1">#REF!</definedName>
    <definedName name="abs100_1_1" localSheetId="8">#REF!</definedName>
    <definedName name="abs100_1_1" localSheetId="14">#REF!</definedName>
    <definedName name="abs100_1_1" localSheetId="11">#REF!</definedName>
    <definedName name="abs100_1_1" localSheetId="13">#REF!</definedName>
    <definedName name="abs100_1_1" localSheetId="10">#REF!</definedName>
    <definedName name="abs100_1_1" localSheetId="0">#REF!</definedName>
    <definedName name="abs100_1_1" localSheetId="2">#REF!</definedName>
    <definedName name="abs100_1_1">#REF!</definedName>
    <definedName name="abs100_10">"$#REF!.$#REF!$#REF!"</definedName>
    <definedName name="abs100_12">"$#REF!.$#REF!$#REF!"</definedName>
    <definedName name="abs100_13">"$#REF!.$#REF!$#REF!"</definedName>
    <definedName name="abs100_2" localSheetId="8">#REF!</definedName>
    <definedName name="abs100_2" localSheetId="7">#REF!</definedName>
    <definedName name="abs100_2" localSheetId="4">#REF!</definedName>
    <definedName name="abs100_2" localSheetId="6">#REF!</definedName>
    <definedName name="abs100_2" localSheetId="9">#REF!</definedName>
    <definedName name="abs100_2" localSheetId="5">#REF!</definedName>
    <definedName name="abs100_2" localSheetId="14">#REF!</definedName>
    <definedName name="abs100_2" localSheetId="3">#REF!</definedName>
    <definedName name="abs100_2" localSheetId="11">#REF!</definedName>
    <definedName name="abs100_2" localSheetId="13">#REF!</definedName>
    <definedName name="abs100_2" localSheetId="10">#REF!</definedName>
    <definedName name="abs100_2" localSheetId="0">#REF!</definedName>
    <definedName name="abs100_2" localSheetId="2">#REF!</definedName>
    <definedName name="abs100_2">#REF!</definedName>
    <definedName name="abs100_2_1" localSheetId="8">#REF!</definedName>
    <definedName name="abs100_2_1" localSheetId="14">#REF!</definedName>
    <definedName name="abs100_2_1" localSheetId="11">#REF!</definedName>
    <definedName name="abs100_2_1" localSheetId="13">#REF!</definedName>
    <definedName name="abs100_2_1" localSheetId="10">#REF!</definedName>
    <definedName name="abs100_2_1" localSheetId="0">#REF!</definedName>
    <definedName name="abs100_2_1" localSheetId="2">#REF!</definedName>
    <definedName name="abs100_2_1">#REF!</definedName>
    <definedName name="abs100_3" localSheetId="8">#REF!</definedName>
    <definedName name="abs100_3" localSheetId="14">#REF!</definedName>
    <definedName name="abs100_3" localSheetId="11">#REF!</definedName>
    <definedName name="abs100_3" localSheetId="13">#REF!</definedName>
    <definedName name="abs100_3" localSheetId="10">#REF!</definedName>
    <definedName name="abs100_3" localSheetId="0">#REF!</definedName>
    <definedName name="abs100_3" localSheetId="2">#REF!</definedName>
    <definedName name="abs100_3">#REF!</definedName>
    <definedName name="abs100_3_1">#REF!</definedName>
    <definedName name="abs100_3_2">#REF!</definedName>
    <definedName name="abs100_5">#REF!</definedName>
    <definedName name="abs100_7">"$#REF!.$#REF!$#REF!"</definedName>
    <definedName name="abs100_8">"$#REF!.$#REF!$#REF!"</definedName>
    <definedName name="abubt" localSheetId="8">#REF!</definedName>
    <definedName name="abubt" localSheetId="7">#REF!</definedName>
    <definedName name="abubt" localSheetId="4">#REF!</definedName>
    <definedName name="abubt" localSheetId="6">#REF!</definedName>
    <definedName name="abubt" localSheetId="9">#REF!</definedName>
    <definedName name="abubt" localSheetId="5">#REF!</definedName>
    <definedName name="abubt" localSheetId="14">#REF!</definedName>
    <definedName name="abubt" localSheetId="3">#REF!</definedName>
    <definedName name="abubt" localSheetId="11">#REF!</definedName>
    <definedName name="abubt" localSheetId="13">#REF!</definedName>
    <definedName name="abubt" localSheetId="10">#REF!</definedName>
    <definedName name="abubt" localSheetId="0">#REF!</definedName>
    <definedName name="abubt" localSheetId="2">#REF!</definedName>
    <definedName name="abubt">#REF!</definedName>
    <definedName name="abwl" localSheetId="8">#REF!</definedName>
    <definedName name="abwl" localSheetId="14">#REF!</definedName>
    <definedName name="abwl" localSheetId="11">#REF!</definedName>
    <definedName name="abwl" localSheetId="13">#REF!</definedName>
    <definedName name="abwl" localSheetId="10">#REF!</definedName>
    <definedName name="abwl" localSheetId="0">#REF!</definedName>
    <definedName name="abwl" localSheetId="2">#REF!</definedName>
    <definedName name="abwl">#REF!</definedName>
    <definedName name="abwl_1" localSheetId="8">#REF!</definedName>
    <definedName name="abwl_1" localSheetId="14">#REF!</definedName>
    <definedName name="abwl_1" localSheetId="11">#REF!</definedName>
    <definedName name="abwl_1" localSheetId="13">#REF!</definedName>
    <definedName name="abwl_1" localSheetId="10">#REF!</definedName>
    <definedName name="abwl_1" localSheetId="0">#REF!</definedName>
    <definedName name="abwl_1" localSheetId="2">#REF!</definedName>
    <definedName name="abwl_1">#REF!</definedName>
    <definedName name="abwl_1_1">#REF!</definedName>
    <definedName name="abwl_10">"$#REF!.$#REF!$#REF!"</definedName>
    <definedName name="abwl_12">"$#REF!.$#REF!$#REF!"</definedName>
    <definedName name="abwl_13">"$#REF!.$#REF!$#REF!"</definedName>
    <definedName name="abwl_2" localSheetId="8">#REF!</definedName>
    <definedName name="abwl_2" localSheetId="7">#REF!</definedName>
    <definedName name="abwl_2" localSheetId="4">#REF!</definedName>
    <definedName name="abwl_2" localSheetId="6">#REF!</definedName>
    <definedName name="abwl_2" localSheetId="9">#REF!</definedName>
    <definedName name="abwl_2" localSheetId="5">#REF!</definedName>
    <definedName name="abwl_2" localSheetId="14">#REF!</definedName>
    <definedName name="abwl_2" localSheetId="3">#REF!</definedName>
    <definedName name="abwl_2" localSheetId="11">#REF!</definedName>
    <definedName name="abwl_2" localSheetId="13">#REF!</definedName>
    <definedName name="abwl_2" localSheetId="10">#REF!</definedName>
    <definedName name="abwl_2" localSheetId="0">#REF!</definedName>
    <definedName name="abwl_2" localSheetId="2">#REF!</definedName>
    <definedName name="abwl_2">#REF!</definedName>
    <definedName name="abwl_2_1" localSheetId="8">#REF!</definedName>
    <definedName name="abwl_2_1" localSheetId="14">#REF!</definedName>
    <definedName name="abwl_2_1" localSheetId="11">#REF!</definedName>
    <definedName name="abwl_2_1" localSheetId="13">#REF!</definedName>
    <definedName name="abwl_2_1" localSheetId="10">#REF!</definedName>
    <definedName name="abwl_2_1" localSheetId="0">#REF!</definedName>
    <definedName name="abwl_2_1" localSheetId="2">#REF!</definedName>
    <definedName name="abwl_2_1">#REF!</definedName>
    <definedName name="abwl_3" localSheetId="8">#REF!</definedName>
    <definedName name="abwl_3" localSheetId="14">#REF!</definedName>
    <definedName name="abwl_3" localSheetId="11">#REF!</definedName>
    <definedName name="abwl_3" localSheetId="13">#REF!</definedName>
    <definedName name="abwl_3" localSheetId="10">#REF!</definedName>
    <definedName name="abwl_3" localSheetId="0">#REF!</definedName>
    <definedName name="abwl_3" localSheetId="2">#REF!</definedName>
    <definedName name="abwl_3">#REF!</definedName>
    <definedName name="abwl_3_1">#REF!</definedName>
    <definedName name="abwl_3_2">#REF!</definedName>
    <definedName name="abwl_5">#REF!</definedName>
    <definedName name="abwl_7">"$#REF!.$#REF!$#REF!"</definedName>
    <definedName name="abwl_8">"$#REF!.$#REF!$#REF!"</definedName>
    <definedName name="ABX" localSheetId="8">#REF!</definedName>
    <definedName name="ABX" localSheetId="7">#REF!</definedName>
    <definedName name="ABX" localSheetId="4">#REF!</definedName>
    <definedName name="ABX" localSheetId="6">#REF!</definedName>
    <definedName name="ABX" localSheetId="9">#REF!</definedName>
    <definedName name="ABX" localSheetId="5">#REF!</definedName>
    <definedName name="ABX" localSheetId="14">#REF!</definedName>
    <definedName name="ABX" localSheetId="3">#REF!</definedName>
    <definedName name="ABX" localSheetId="11">#REF!</definedName>
    <definedName name="ABX" localSheetId="13">#REF!</definedName>
    <definedName name="ABX" localSheetId="10">#REF!</definedName>
    <definedName name="ABX" localSheetId="0">#REF!</definedName>
    <definedName name="ABX" localSheetId="2">#REF!</definedName>
    <definedName name="ABX">#REF!</definedName>
    <definedName name="ABX_1" localSheetId="8">#REF!</definedName>
    <definedName name="ABX_1" localSheetId="14">#REF!</definedName>
    <definedName name="ABX_1" localSheetId="11">#REF!</definedName>
    <definedName name="ABX_1" localSheetId="13">#REF!</definedName>
    <definedName name="ABX_1" localSheetId="10">#REF!</definedName>
    <definedName name="ABX_1" localSheetId="0">#REF!</definedName>
    <definedName name="ABX_1" localSheetId="2">#REF!</definedName>
    <definedName name="ABX_1">#REF!</definedName>
    <definedName name="ABX_2" localSheetId="8">#REF!</definedName>
    <definedName name="ABX_2" localSheetId="14">#REF!</definedName>
    <definedName name="ABX_2" localSheetId="11">#REF!</definedName>
    <definedName name="ABX_2" localSheetId="13">#REF!</definedName>
    <definedName name="ABX_2" localSheetId="10">#REF!</definedName>
    <definedName name="ABX_2" localSheetId="0">#REF!</definedName>
    <definedName name="ABX_2" localSheetId="2">#REF!</definedName>
    <definedName name="ABX_2">#REF!</definedName>
    <definedName name="ABX_3">#REF!</definedName>
    <definedName name="AC_DG">#REF!</definedName>
    <definedName name="AC_EG">#REF!</definedName>
    <definedName name="AC_FAG">#REF!</definedName>
    <definedName name="AC_FD">#REF!</definedName>
    <definedName name="AC_FLEXIBLE">#REF!</definedName>
    <definedName name="AC_MVD">#REF!</definedName>
    <definedName name="AC_PVC">#REF!</definedName>
    <definedName name="AC_RAG">#REF!</definedName>
    <definedName name="AC_SAD">#REF!</definedName>
    <definedName name="AC_VBALANCE">#REF!</definedName>
    <definedName name="AC_VCHECK">#REF!</definedName>
    <definedName name="AC_VFLEXIBLE">#REF!</definedName>
    <definedName name="AC_VGATE">#REF!</definedName>
    <definedName name="AC_VSTRAINER">#REF!</definedName>
    <definedName name="AC_VTHREE_Y">#REF!</definedName>
    <definedName name="AC1.5PK">#REF!</definedName>
    <definedName name="AC120_">#REF!</definedName>
    <definedName name="AC2PK">#REF!</definedName>
    <definedName name="AC3.4PK">#REF!</definedName>
    <definedName name="AC35_">#REF!</definedName>
    <definedName name="AC50_">#REF!</definedName>
    <definedName name="AC70_">#REF!</definedName>
    <definedName name="AC95_">#REF!</definedName>
    <definedName name="Access">#REF!</definedName>
    <definedName name="aci">#REF!</definedName>
    <definedName name="acian">#REF!</definedName>
    <definedName name="acoustic">#REF!</definedName>
    <definedName name="ACUAN.KAYU">#REF!</definedName>
    <definedName name="ACX">#REF!</definedName>
    <definedName name="ACX_1">#REF!</definedName>
    <definedName name="ACX_2">#REF!</definedName>
    <definedName name="ACX_3">#REF!</definedName>
    <definedName name="AD_69">#REF!</definedName>
    <definedName name="AD_69_1">#REF!</definedName>
    <definedName name="AD_69_4">#REF!</definedName>
    <definedName name="add">#REF!</definedName>
    <definedName name="ADD_COPY">#REF!</definedName>
    <definedName name="aDD.8">#REF!</definedName>
    <definedName name="ADD1___0">NA()</definedName>
    <definedName name="ADD1___1">NA()</definedName>
    <definedName name="ADD1___2">NA()</definedName>
    <definedName name="ADD1___3">NA()</definedName>
    <definedName name="ADD1___4">NA()</definedName>
    <definedName name="ADD1___5">NA()</definedName>
    <definedName name="ADD1___7">NA()</definedName>
    <definedName name="ADD2___0">NA()</definedName>
    <definedName name="ADD2___1">NA()</definedName>
    <definedName name="ADD2___2">NA()</definedName>
    <definedName name="ADD2___3">NA()</definedName>
    <definedName name="ADD2___4">NA()</definedName>
    <definedName name="ADD2___5">NA()</definedName>
    <definedName name="ADD2___7">NA()</definedName>
    <definedName name="ADD3___0">NA()</definedName>
    <definedName name="ADD3___1">NA()</definedName>
    <definedName name="ADD3___2">NA()</definedName>
    <definedName name="ADD3___3">NA()</definedName>
    <definedName name="ADD3___4">NA()</definedName>
    <definedName name="ADD3___5">NA()</definedName>
    <definedName name="ADD3___7">NA()</definedName>
    <definedName name="addfill" localSheetId="8">#REF!</definedName>
    <definedName name="addfill" localSheetId="7">#REF!</definedName>
    <definedName name="addfill" localSheetId="4">#REF!</definedName>
    <definedName name="addfill" localSheetId="6">#REF!</definedName>
    <definedName name="addfill" localSheetId="9">#REF!</definedName>
    <definedName name="addfill" localSheetId="5">#REF!</definedName>
    <definedName name="addfill" localSheetId="14">#REF!</definedName>
    <definedName name="addfill" localSheetId="3">#REF!</definedName>
    <definedName name="addfill" localSheetId="11">#REF!</definedName>
    <definedName name="addfill" localSheetId="13">#REF!</definedName>
    <definedName name="addfill" localSheetId="10">#REF!</definedName>
    <definedName name="addfill" localSheetId="0">#REF!</definedName>
    <definedName name="addfill" localSheetId="2">#REF!</definedName>
    <definedName name="addfill">#REF!</definedName>
    <definedName name="ADDITEM" localSheetId="8">#REF!</definedName>
    <definedName name="ADDITEM" localSheetId="14">#REF!</definedName>
    <definedName name="ADDITEM" localSheetId="11">#REF!</definedName>
    <definedName name="ADDITEM" localSheetId="13">#REF!</definedName>
    <definedName name="ADDITEM" localSheetId="10">#REF!</definedName>
    <definedName name="ADDITEM" localSheetId="0">#REF!</definedName>
    <definedName name="ADDITEM" localSheetId="2">#REF!</definedName>
    <definedName name="ADDITEM">#REF!</definedName>
    <definedName name="ADDR" localSheetId="8">'Back Up Vol Plat Lt.'!HAJIME:OWARI</definedName>
    <definedName name="ADDR" localSheetId="7">'Backup Balok'!HAJIME:OWARI</definedName>
    <definedName name="ADDR" localSheetId="4">'Backup Fondasi'!HAJIME:OWARI</definedName>
    <definedName name="ADDR" localSheetId="6">'Backup Kolom'!HAJIME:OWARI</definedName>
    <definedName name="ADDR" localSheetId="9">'Backup Pintu'!HAJIME:OWARI</definedName>
    <definedName name="ADDR" localSheetId="5">'Backup Sloof'!HAJIME:OWARI</definedName>
    <definedName name="ADDR" localSheetId="14">BALOK!HAJIME:OWARI</definedName>
    <definedName name="ADDR" localSheetId="3">'Daftar Harga'!HAJIME:OWARI</definedName>
    <definedName name="ADDR" localSheetId="11">Dinding!HAJIME:OWARI</definedName>
    <definedName name="ADDR" localSheetId="13">KOLOM!HAJIME:OWARI</definedName>
    <definedName name="ADDR" localSheetId="12">HAJIME:OWARI</definedName>
    <definedName name="ADDR" localSheetId="10">PONDASI!HAJIME:OWARI</definedName>
    <definedName name="ADDR" localSheetId="0">'Rekap RAB'!HAJIME:OWARI</definedName>
    <definedName name="ADDR" localSheetId="2">'Time Schedule'!HAJIME:[0]!OWARI</definedName>
    <definedName name="ADDR">HAJIME:OWARI</definedName>
    <definedName name="ADDR___0">NA()</definedName>
    <definedName name="ADDR___1">NA()</definedName>
    <definedName name="ADDR___2">NA()</definedName>
    <definedName name="ADDR___3">NA()</definedName>
    <definedName name="ADDR___4">NA()</definedName>
    <definedName name="ADDR___5">NA()</definedName>
    <definedName name="ADDR___7">NA()</definedName>
    <definedName name="Address" localSheetId="8">#REF!</definedName>
    <definedName name="Address" localSheetId="7">#REF!</definedName>
    <definedName name="Address" localSheetId="4">#REF!</definedName>
    <definedName name="Address" localSheetId="6">#REF!</definedName>
    <definedName name="Address" localSheetId="9">#REF!</definedName>
    <definedName name="Address" localSheetId="5">#REF!</definedName>
    <definedName name="Address" localSheetId="14">#REF!</definedName>
    <definedName name="Address" localSheetId="3">#REF!</definedName>
    <definedName name="Address" localSheetId="11">#REF!</definedName>
    <definedName name="Address" localSheetId="13">#REF!</definedName>
    <definedName name="Address" localSheetId="10">#REF!</definedName>
    <definedName name="Address" localSheetId="0">#REF!</definedName>
    <definedName name="Address" localSheetId="2">#REF!</definedName>
    <definedName name="Address">#REF!</definedName>
    <definedName name="adhie" localSheetId="8">#REF!</definedName>
    <definedName name="adhie" localSheetId="14">#REF!</definedName>
    <definedName name="adhie" localSheetId="11">#REF!</definedName>
    <definedName name="adhie" localSheetId="13">#REF!</definedName>
    <definedName name="adhie" localSheetId="10">#REF!</definedName>
    <definedName name="adhie" localSheetId="0">#REF!</definedName>
    <definedName name="adhie" localSheetId="2">#REF!</definedName>
    <definedName name="adhie">#REF!</definedName>
    <definedName name="adi" localSheetId="8">#REF!</definedName>
    <definedName name="adi" localSheetId="14">#REF!</definedName>
    <definedName name="adi" localSheetId="11">#REF!</definedName>
    <definedName name="adi" localSheetId="13">#REF!</definedName>
    <definedName name="adi" localSheetId="10">#REF!</definedName>
    <definedName name="adi" localSheetId="0">#REF!</definedName>
    <definedName name="adi" localSheetId="2">#REF!</definedName>
    <definedName name="adi">#REF!</definedName>
    <definedName name="ADM">#REF!</definedName>
    <definedName name="adnan">#N/A</definedName>
    <definedName name="adnan___0">NA()</definedName>
    <definedName name="adnan___1">NA()</definedName>
    <definedName name="adnan___2">NA()</definedName>
    <definedName name="adukan" localSheetId="8">#REF!</definedName>
    <definedName name="adukan" localSheetId="7">#REF!</definedName>
    <definedName name="adukan" localSheetId="4">#REF!</definedName>
    <definedName name="adukan" localSheetId="6">#REF!</definedName>
    <definedName name="adukan" localSheetId="9">#REF!</definedName>
    <definedName name="adukan" localSheetId="5">#REF!</definedName>
    <definedName name="adukan" localSheetId="14">#REF!</definedName>
    <definedName name="adukan" localSheetId="3">#REF!</definedName>
    <definedName name="adukan" localSheetId="11">#REF!</definedName>
    <definedName name="adukan" localSheetId="13">#REF!</definedName>
    <definedName name="adukan" localSheetId="10">#REF!</definedName>
    <definedName name="adukan" localSheetId="0">#REF!</definedName>
    <definedName name="adukan" localSheetId="2">#REF!</definedName>
    <definedName name="adukan">#REF!</definedName>
    <definedName name="ADX" localSheetId="8">#REF!</definedName>
    <definedName name="ADX" localSheetId="14">#REF!</definedName>
    <definedName name="ADX" localSheetId="11">#REF!</definedName>
    <definedName name="ADX" localSheetId="13">#REF!</definedName>
    <definedName name="ADX" localSheetId="10">#REF!</definedName>
    <definedName name="ADX" localSheetId="0">#REF!</definedName>
    <definedName name="ADX" localSheetId="2">#REF!</definedName>
    <definedName name="ADX">#REF!</definedName>
    <definedName name="ADX_1" localSheetId="8">#REF!</definedName>
    <definedName name="ADX_1" localSheetId="14">#REF!</definedName>
    <definedName name="ADX_1" localSheetId="11">#REF!</definedName>
    <definedName name="ADX_1" localSheetId="13">#REF!</definedName>
    <definedName name="ADX_1" localSheetId="10">#REF!</definedName>
    <definedName name="ADX_1" localSheetId="0">#REF!</definedName>
    <definedName name="ADX_1" localSheetId="2">#REF!</definedName>
    <definedName name="ADX_1">#REF!</definedName>
    <definedName name="ADX_2">#REF!</definedName>
    <definedName name="ADX_3">#REF!</definedName>
    <definedName name="afag">#REF!</definedName>
    <definedName name="AGG">#REF!</definedName>
    <definedName name="ahrd100">#REF!</definedName>
    <definedName name="ahrd100_1_1">#REF!</definedName>
    <definedName name="ahrd100_10">"$#REF!.$#REF!$#REF!"</definedName>
    <definedName name="ahrd100_12">"$#REF!.$#REF!$#REF!"</definedName>
    <definedName name="ahrd100_13">"$#REF!.$#REF!$#REF!"</definedName>
    <definedName name="ahrd100_2_1" localSheetId="8">#REF!</definedName>
    <definedName name="ahrd100_2_1" localSheetId="7">#REF!</definedName>
    <definedName name="ahrd100_2_1" localSheetId="4">#REF!</definedName>
    <definedName name="ahrd100_2_1" localSheetId="6">#REF!</definedName>
    <definedName name="ahrd100_2_1" localSheetId="9">#REF!</definedName>
    <definedName name="ahrd100_2_1" localSheetId="5">#REF!</definedName>
    <definedName name="ahrd100_2_1" localSheetId="14">#REF!</definedName>
    <definedName name="ahrd100_2_1" localSheetId="3">#REF!</definedName>
    <definedName name="ahrd100_2_1" localSheetId="11">#REF!</definedName>
    <definedName name="ahrd100_2_1" localSheetId="13">#REF!</definedName>
    <definedName name="ahrd100_2_1" localSheetId="10">#REF!</definedName>
    <definedName name="ahrd100_2_1" localSheetId="0">#REF!</definedName>
    <definedName name="ahrd100_2_1" localSheetId="2">#REF!</definedName>
    <definedName name="ahrd100_2_1">#REF!</definedName>
    <definedName name="ahrd100_3_1" localSheetId="8">#REF!</definedName>
    <definedName name="ahrd100_3_1" localSheetId="14">#REF!</definedName>
    <definedName name="ahrd100_3_1" localSheetId="11">#REF!</definedName>
    <definedName name="ahrd100_3_1" localSheetId="13">#REF!</definedName>
    <definedName name="ahrd100_3_1" localSheetId="10">#REF!</definedName>
    <definedName name="ahrd100_3_1" localSheetId="0">#REF!</definedName>
    <definedName name="ahrd100_3_1" localSheetId="2">#REF!</definedName>
    <definedName name="ahrd100_3_1">#REF!</definedName>
    <definedName name="ahrd100_3_2" localSheetId="8">#REF!</definedName>
    <definedName name="ahrd100_3_2" localSheetId="14">#REF!</definedName>
    <definedName name="ahrd100_3_2" localSheetId="11">#REF!</definedName>
    <definedName name="ahrd100_3_2" localSheetId="13">#REF!</definedName>
    <definedName name="ahrd100_3_2" localSheetId="10">#REF!</definedName>
    <definedName name="ahrd100_3_2" localSheetId="0">#REF!</definedName>
    <definedName name="ahrd100_3_2" localSheetId="2">#REF!</definedName>
    <definedName name="ahrd100_3_2">#REF!</definedName>
    <definedName name="ahrd100_5">#REF!</definedName>
    <definedName name="ahrd100_7">"$#REF!.$#REF!$#REF!"</definedName>
    <definedName name="ahrd100_8">"$#REF!.$#REF!$#REF!"</definedName>
    <definedName name="ahrd150" localSheetId="8">#REF!</definedName>
    <definedName name="ahrd150" localSheetId="7">#REF!</definedName>
    <definedName name="ahrd150" localSheetId="4">#REF!</definedName>
    <definedName name="ahrd150" localSheetId="6">#REF!</definedName>
    <definedName name="ahrd150" localSheetId="9">#REF!</definedName>
    <definedName name="ahrd150" localSheetId="5">#REF!</definedName>
    <definedName name="ahrd150" localSheetId="14">#REF!</definedName>
    <definedName name="ahrd150" localSheetId="3">#REF!</definedName>
    <definedName name="ahrd150" localSheetId="11">#REF!</definedName>
    <definedName name="ahrd150" localSheetId="13">#REF!</definedName>
    <definedName name="ahrd150" localSheetId="10">#REF!</definedName>
    <definedName name="ahrd150" localSheetId="0">#REF!</definedName>
    <definedName name="ahrd150" localSheetId="2">#REF!</definedName>
    <definedName name="ahrd150">#REF!</definedName>
    <definedName name="ahrd150_1_1" localSheetId="8">#REF!</definedName>
    <definedName name="ahrd150_1_1" localSheetId="14">#REF!</definedName>
    <definedName name="ahrd150_1_1" localSheetId="11">#REF!</definedName>
    <definedName name="ahrd150_1_1" localSheetId="13">#REF!</definedName>
    <definedName name="ahrd150_1_1" localSheetId="10">#REF!</definedName>
    <definedName name="ahrd150_1_1" localSheetId="0">#REF!</definedName>
    <definedName name="ahrd150_1_1" localSheetId="2">#REF!</definedName>
    <definedName name="ahrd150_1_1">#REF!</definedName>
    <definedName name="ahrd150_10">"$#REF!.$#REF!$#REF!"</definedName>
    <definedName name="ahrd150_12">"$#REF!.$#REF!$#REF!"</definedName>
    <definedName name="ahrd150_13">"$#REF!.$#REF!$#REF!"</definedName>
    <definedName name="ahrd150_2_1" localSheetId="8">#REF!</definedName>
    <definedName name="ahrd150_2_1" localSheetId="7">#REF!</definedName>
    <definedName name="ahrd150_2_1" localSheetId="4">#REF!</definedName>
    <definedName name="ahrd150_2_1" localSheetId="6">#REF!</definedName>
    <definedName name="ahrd150_2_1" localSheetId="9">#REF!</definedName>
    <definedName name="ahrd150_2_1" localSheetId="5">#REF!</definedName>
    <definedName name="ahrd150_2_1" localSheetId="14">#REF!</definedName>
    <definedName name="ahrd150_2_1" localSheetId="3">#REF!</definedName>
    <definedName name="ahrd150_2_1" localSheetId="11">#REF!</definedName>
    <definedName name="ahrd150_2_1" localSheetId="13">#REF!</definedName>
    <definedName name="ahrd150_2_1" localSheetId="10">#REF!</definedName>
    <definedName name="ahrd150_2_1" localSheetId="0">#REF!</definedName>
    <definedName name="ahrd150_2_1" localSheetId="2">#REF!</definedName>
    <definedName name="ahrd150_2_1">#REF!</definedName>
    <definedName name="ahrd150_3_1" localSheetId="8">#REF!</definedName>
    <definedName name="ahrd150_3_1" localSheetId="14">#REF!</definedName>
    <definedName name="ahrd150_3_1" localSheetId="11">#REF!</definedName>
    <definedName name="ahrd150_3_1" localSheetId="13">#REF!</definedName>
    <definedName name="ahrd150_3_1" localSheetId="10">#REF!</definedName>
    <definedName name="ahrd150_3_1" localSheetId="0">#REF!</definedName>
    <definedName name="ahrd150_3_1" localSheetId="2">#REF!</definedName>
    <definedName name="ahrd150_3_1">#REF!</definedName>
    <definedName name="ahrd150_3_2" localSheetId="8">#REF!</definedName>
    <definedName name="ahrd150_3_2" localSheetId="14">#REF!</definedName>
    <definedName name="ahrd150_3_2" localSheetId="11">#REF!</definedName>
    <definedName name="ahrd150_3_2" localSheetId="13">#REF!</definedName>
    <definedName name="ahrd150_3_2" localSheetId="10">#REF!</definedName>
    <definedName name="ahrd150_3_2" localSheetId="0">#REF!</definedName>
    <definedName name="ahrd150_3_2" localSheetId="2">#REF!</definedName>
    <definedName name="ahrd150_3_2">#REF!</definedName>
    <definedName name="ahrd150_5">#REF!</definedName>
    <definedName name="ahrd150_7">"$#REF!.$#REF!$#REF!"</definedName>
    <definedName name="ahrd150_8">"$#REF!.$#REF!$#REF!"</definedName>
    <definedName name="ahs" localSheetId="8">#REF!</definedName>
    <definedName name="ahs" localSheetId="7">#REF!</definedName>
    <definedName name="ahs" localSheetId="4">#REF!</definedName>
    <definedName name="ahs" localSheetId="6">#REF!</definedName>
    <definedName name="ahs" localSheetId="9">#REF!</definedName>
    <definedName name="ahs" localSheetId="5">#REF!</definedName>
    <definedName name="ahs" localSheetId="14">#REF!</definedName>
    <definedName name="ahs" localSheetId="3">#REF!</definedName>
    <definedName name="ahs" localSheetId="11">#REF!</definedName>
    <definedName name="ahs" localSheetId="13">#REF!</definedName>
    <definedName name="ahs" localSheetId="10">#REF!</definedName>
    <definedName name="ahs" localSheetId="0">#REF!</definedName>
    <definedName name="ahs" localSheetId="2">#REF!</definedName>
    <definedName name="ahs">#REF!</definedName>
    <definedName name="ahs_9" localSheetId="8">#REF!</definedName>
    <definedName name="ahs_9" localSheetId="14">#REF!</definedName>
    <definedName name="ahs_9" localSheetId="11">#REF!</definedName>
    <definedName name="ahs_9" localSheetId="13">#REF!</definedName>
    <definedName name="ahs_9" localSheetId="10">#REF!</definedName>
    <definedName name="ahs_9" localSheetId="0">#REF!</definedName>
    <definedName name="ahs_9" localSheetId="2">#REF!</definedName>
    <definedName name="ahs_9">#REF!</definedName>
    <definedName name="ahslist" localSheetId="8">#REF!</definedName>
    <definedName name="ahslist" localSheetId="14">#REF!</definedName>
    <definedName name="ahslist" localSheetId="11">#REF!</definedName>
    <definedName name="ahslist" localSheetId="13">#REF!</definedName>
    <definedName name="ahslist" localSheetId="10">#REF!</definedName>
    <definedName name="ahslist" localSheetId="0">#REF!</definedName>
    <definedName name="ahslist" localSheetId="2">#REF!</definedName>
    <definedName name="ahslist">#REF!</definedName>
    <definedName name="ahu100_1">#REF!</definedName>
    <definedName name="ahu100_10">"$#REF!.$#REF!$#REF!"</definedName>
    <definedName name="ahu100_12">"$#REF!.$#REF!$#REF!"</definedName>
    <definedName name="ahu100_13">"$#REF!.$#REF!$#REF!"</definedName>
    <definedName name="ahu100_2" localSheetId="8">#REF!</definedName>
    <definedName name="ahu100_2" localSheetId="7">#REF!</definedName>
    <definedName name="ahu100_2" localSheetId="4">#REF!</definedName>
    <definedName name="ahu100_2" localSheetId="6">#REF!</definedName>
    <definedName name="ahu100_2" localSheetId="9">#REF!</definedName>
    <definedName name="ahu100_2" localSheetId="5">#REF!</definedName>
    <definedName name="ahu100_2" localSheetId="14">#REF!</definedName>
    <definedName name="ahu100_2" localSheetId="3">#REF!</definedName>
    <definedName name="ahu100_2" localSheetId="11">#REF!</definedName>
    <definedName name="ahu100_2" localSheetId="13">#REF!</definedName>
    <definedName name="ahu100_2" localSheetId="10">#REF!</definedName>
    <definedName name="ahu100_2" localSheetId="0">#REF!</definedName>
    <definedName name="ahu100_2" localSheetId="2">#REF!</definedName>
    <definedName name="ahu100_2">#REF!</definedName>
    <definedName name="ahu100_3" localSheetId="8">#REF!</definedName>
    <definedName name="ahu100_3" localSheetId="14">#REF!</definedName>
    <definedName name="ahu100_3" localSheetId="11">#REF!</definedName>
    <definedName name="ahu100_3" localSheetId="13">#REF!</definedName>
    <definedName name="ahu100_3" localSheetId="10">#REF!</definedName>
    <definedName name="ahu100_3" localSheetId="0">#REF!</definedName>
    <definedName name="ahu100_3" localSheetId="2">#REF!</definedName>
    <definedName name="ahu100_3">#REF!</definedName>
    <definedName name="ahu100_3_1" localSheetId="8">#REF!</definedName>
    <definedName name="ahu100_3_1" localSheetId="14">#REF!</definedName>
    <definedName name="ahu100_3_1" localSheetId="11">#REF!</definedName>
    <definedName name="ahu100_3_1" localSheetId="13">#REF!</definedName>
    <definedName name="ahu100_3_1" localSheetId="10">#REF!</definedName>
    <definedName name="ahu100_3_1" localSheetId="0">#REF!</definedName>
    <definedName name="ahu100_3_1" localSheetId="2">#REF!</definedName>
    <definedName name="ahu100_3_1">#REF!</definedName>
    <definedName name="ahu100_3_2">#REF!</definedName>
    <definedName name="ahu100_4">#REF!</definedName>
    <definedName name="ahu100_5">#REF!</definedName>
    <definedName name="ahu100_7">"$#REF!.$#REF!$#REF!"</definedName>
    <definedName name="ahu100_8">"$#REF!.$#REF!$#REF!"</definedName>
    <definedName name="ahu150_1" localSheetId="8">#REF!</definedName>
    <definedName name="ahu150_1" localSheetId="7">#REF!</definedName>
    <definedName name="ahu150_1" localSheetId="4">#REF!</definedName>
    <definedName name="ahu150_1" localSheetId="6">#REF!</definedName>
    <definedName name="ahu150_1" localSheetId="9">#REF!</definedName>
    <definedName name="ahu150_1" localSheetId="5">#REF!</definedName>
    <definedName name="ahu150_1" localSheetId="14">#REF!</definedName>
    <definedName name="ahu150_1" localSheetId="3">#REF!</definedName>
    <definedName name="ahu150_1" localSheetId="11">#REF!</definedName>
    <definedName name="ahu150_1" localSheetId="13">#REF!</definedName>
    <definedName name="ahu150_1" localSheetId="10">#REF!</definedName>
    <definedName name="ahu150_1" localSheetId="0">#REF!</definedName>
    <definedName name="ahu150_1" localSheetId="2">#REF!</definedName>
    <definedName name="ahu150_1">#REF!</definedName>
    <definedName name="ahu150_10">"$#REF!.$#REF!$#REF!"</definedName>
    <definedName name="ahu150_12">"$#REF!.$#REF!$#REF!"</definedName>
    <definedName name="ahu150_13">"$#REF!.$#REF!$#REF!"</definedName>
    <definedName name="ahu150_2" localSheetId="8">#REF!</definedName>
    <definedName name="ahu150_2" localSheetId="7">#REF!</definedName>
    <definedName name="ahu150_2" localSheetId="4">#REF!</definedName>
    <definedName name="ahu150_2" localSheetId="6">#REF!</definedName>
    <definedName name="ahu150_2" localSheetId="9">#REF!</definedName>
    <definedName name="ahu150_2" localSheetId="5">#REF!</definedName>
    <definedName name="ahu150_2" localSheetId="14">#REF!</definedName>
    <definedName name="ahu150_2" localSheetId="3">#REF!</definedName>
    <definedName name="ahu150_2" localSheetId="11">#REF!</definedName>
    <definedName name="ahu150_2" localSheetId="13">#REF!</definedName>
    <definedName name="ahu150_2" localSheetId="10">#REF!</definedName>
    <definedName name="ahu150_2" localSheetId="0">#REF!</definedName>
    <definedName name="ahu150_2" localSheetId="2">#REF!</definedName>
    <definedName name="ahu150_2">#REF!</definedName>
    <definedName name="ahu150_3" localSheetId="8">#REF!</definedName>
    <definedName name="ahu150_3" localSheetId="14">#REF!</definedName>
    <definedName name="ahu150_3" localSheetId="11">#REF!</definedName>
    <definedName name="ahu150_3" localSheetId="13">#REF!</definedName>
    <definedName name="ahu150_3" localSheetId="10">#REF!</definedName>
    <definedName name="ahu150_3" localSheetId="0">#REF!</definedName>
    <definedName name="ahu150_3" localSheetId="2">#REF!</definedName>
    <definedName name="ahu150_3">#REF!</definedName>
    <definedName name="ahu150_3_1" localSheetId="8">#REF!</definedName>
    <definedName name="ahu150_3_1" localSheetId="14">#REF!</definedName>
    <definedName name="ahu150_3_1" localSheetId="11">#REF!</definedName>
    <definedName name="ahu150_3_1" localSheetId="13">#REF!</definedName>
    <definedName name="ahu150_3_1" localSheetId="10">#REF!</definedName>
    <definedName name="ahu150_3_1" localSheetId="0">#REF!</definedName>
    <definedName name="ahu150_3_1" localSheetId="2">#REF!</definedName>
    <definedName name="ahu150_3_1">#REF!</definedName>
    <definedName name="ahu150_3_2">#REF!</definedName>
    <definedName name="ahu150_4">#REF!</definedName>
    <definedName name="ahu150_5">#REF!</definedName>
    <definedName name="ahu150_7">"$#REF!.$#REF!$#REF!"</definedName>
    <definedName name="ahu150_8">"$#REF!.$#REF!$#REF!"</definedName>
    <definedName name="ahuf100" localSheetId="8">#REF!</definedName>
    <definedName name="ahuf100" localSheetId="7">#REF!</definedName>
    <definedName name="ahuf100" localSheetId="4">#REF!</definedName>
    <definedName name="ahuf100" localSheetId="6">#REF!</definedName>
    <definedName name="ahuf100" localSheetId="9">#REF!</definedName>
    <definedName name="ahuf100" localSheetId="5">#REF!</definedName>
    <definedName name="ahuf100" localSheetId="14">#REF!</definedName>
    <definedName name="ahuf100" localSheetId="3">#REF!</definedName>
    <definedName name="ahuf100" localSheetId="11">#REF!</definedName>
    <definedName name="ahuf100" localSheetId="13">#REF!</definedName>
    <definedName name="ahuf100" localSheetId="10">#REF!</definedName>
    <definedName name="ahuf100" localSheetId="0">#REF!</definedName>
    <definedName name="ahuf100" localSheetId="2">#REF!</definedName>
    <definedName name="ahuf100">#REF!</definedName>
    <definedName name="ahuf100_1" localSheetId="8">#REF!</definedName>
    <definedName name="ahuf100_1" localSheetId="14">#REF!</definedName>
    <definedName name="ahuf100_1" localSheetId="11">#REF!</definedName>
    <definedName name="ahuf100_1" localSheetId="13">#REF!</definedName>
    <definedName name="ahuf100_1" localSheetId="10">#REF!</definedName>
    <definedName name="ahuf100_1" localSheetId="0">#REF!</definedName>
    <definedName name="ahuf100_1" localSheetId="2">#REF!</definedName>
    <definedName name="ahuf100_1">#REF!</definedName>
    <definedName name="ahuf100_1_1" localSheetId="8">#REF!</definedName>
    <definedName name="ahuf100_1_1" localSheetId="14">#REF!</definedName>
    <definedName name="ahuf100_1_1" localSheetId="11">#REF!</definedName>
    <definedName name="ahuf100_1_1" localSheetId="13">#REF!</definedName>
    <definedName name="ahuf100_1_1" localSheetId="10">#REF!</definedName>
    <definedName name="ahuf100_1_1" localSheetId="0">#REF!</definedName>
    <definedName name="ahuf100_1_1" localSheetId="2">#REF!</definedName>
    <definedName name="ahuf100_1_1">#REF!</definedName>
    <definedName name="ahuf100_10">"$#REF!.$#REF!$#REF!"</definedName>
    <definedName name="ahuf100_12">"$#REF!.$#REF!$#REF!"</definedName>
    <definedName name="ahuf100_13">"$#REF!.$#REF!$#REF!"</definedName>
    <definedName name="ahuf100_2" localSheetId="8">#REF!</definedName>
    <definedName name="ahuf100_2" localSheetId="7">#REF!</definedName>
    <definedName name="ahuf100_2" localSheetId="4">#REF!</definedName>
    <definedName name="ahuf100_2" localSheetId="6">#REF!</definedName>
    <definedName name="ahuf100_2" localSheetId="9">#REF!</definedName>
    <definedName name="ahuf100_2" localSheetId="5">#REF!</definedName>
    <definedName name="ahuf100_2" localSheetId="14">#REF!</definedName>
    <definedName name="ahuf100_2" localSheetId="3">#REF!</definedName>
    <definedName name="ahuf100_2" localSheetId="11">#REF!</definedName>
    <definedName name="ahuf100_2" localSheetId="13">#REF!</definedName>
    <definedName name="ahuf100_2" localSheetId="10">#REF!</definedName>
    <definedName name="ahuf100_2" localSheetId="0">#REF!</definedName>
    <definedName name="ahuf100_2" localSheetId="2">#REF!</definedName>
    <definedName name="ahuf100_2">#REF!</definedName>
    <definedName name="ahuf100_2_1" localSheetId="8">#REF!</definedName>
    <definedName name="ahuf100_2_1" localSheetId="14">#REF!</definedName>
    <definedName name="ahuf100_2_1" localSheetId="11">#REF!</definedName>
    <definedName name="ahuf100_2_1" localSheetId="13">#REF!</definedName>
    <definedName name="ahuf100_2_1" localSheetId="10">#REF!</definedName>
    <definedName name="ahuf100_2_1" localSheetId="0">#REF!</definedName>
    <definedName name="ahuf100_2_1" localSheetId="2">#REF!</definedName>
    <definedName name="ahuf100_2_1">#REF!</definedName>
    <definedName name="ahuf100_3" localSheetId="8">#REF!</definedName>
    <definedName name="ahuf100_3" localSheetId="14">#REF!</definedName>
    <definedName name="ahuf100_3" localSheetId="11">#REF!</definedName>
    <definedName name="ahuf100_3" localSheetId="13">#REF!</definedName>
    <definedName name="ahuf100_3" localSheetId="10">#REF!</definedName>
    <definedName name="ahuf100_3" localSheetId="0">#REF!</definedName>
    <definedName name="ahuf100_3" localSheetId="2">#REF!</definedName>
    <definedName name="ahuf100_3">#REF!</definedName>
    <definedName name="ahuf100_3_1">#REF!</definedName>
    <definedName name="ahuf100_3_2">#REF!</definedName>
    <definedName name="ahuf100_4">#REF!</definedName>
    <definedName name="ahuf100_5">#REF!</definedName>
    <definedName name="ahuf100_7">"$#REF!.$#REF!$#REF!"</definedName>
    <definedName name="ahuf100_8">"$#REF!.$#REF!$#REF!"</definedName>
    <definedName name="ahuf150" localSheetId="8">#REF!</definedName>
    <definedName name="ahuf150" localSheetId="7">#REF!</definedName>
    <definedName name="ahuf150" localSheetId="4">#REF!</definedName>
    <definedName name="ahuf150" localSheetId="6">#REF!</definedName>
    <definedName name="ahuf150" localSheetId="9">#REF!</definedName>
    <definedName name="ahuf150" localSheetId="5">#REF!</definedName>
    <definedName name="ahuf150" localSheetId="14">#REF!</definedName>
    <definedName name="ahuf150" localSheetId="3">#REF!</definedName>
    <definedName name="ahuf150" localSheetId="11">#REF!</definedName>
    <definedName name="ahuf150" localSheetId="13">#REF!</definedName>
    <definedName name="ahuf150" localSheetId="10">#REF!</definedName>
    <definedName name="ahuf150" localSheetId="0">#REF!</definedName>
    <definedName name="ahuf150" localSheetId="2">#REF!</definedName>
    <definedName name="ahuf150">#REF!</definedName>
    <definedName name="ahuf150_1" localSheetId="8">#REF!</definedName>
    <definedName name="ahuf150_1" localSheetId="14">#REF!</definedName>
    <definedName name="ahuf150_1" localSheetId="11">#REF!</definedName>
    <definedName name="ahuf150_1" localSheetId="13">#REF!</definedName>
    <definedName name="ahuf150_1" localSheetId="10">#REF!</definedName>
    <definedName name="ahuf150_1" localSheetId="0">#REF!</definedName>
    <definedName name="ahuf150_1" localSheetId="2">#REF!</definedName>
    <definedName name="ahuf150_1">#REF!</definedName>
    <definedName name="ahuf150_1_1" localSheetId="8">#REF!</definedName>
    <definedName name="ahuf150_1_1" localSheetId="14">#REF!</definedName>
    <definedName name="ahuf150_1_1" localSheetId="11">#REF!</definedName>
    <definedName name="ahuf150_1_1" localSheetId="13">#REF!</definedName>
    <definedName name="ahuf150_1_1" localSheetId="10">#REF!</definedName>
    <definedName name="ahuf150_1_1" localSheetId="0">#REF!</definedName>
    <definedName name="ahuf150_1_1" localSheetId="2">#REF!</definedName>
    <definedName name="ahuf150_1_1">#REF!</definedName>
    <definedName name="ahuf150_10">"$#REF!.$#REF!$#REF!"</definedName>
    <definedName name="ahuf150_12">"$#REF!.$#REF!$#REF!"</definedName>
    <definedName name="ahuf150_13">"$#REF!.$#REF!$#REF!"</definedName>
    <definedName name="ahuf150_2" localSheetId="8">#REF!</definedName>
    <definedName name="ahuf150_2" localSheetId="7">#REF!</definedName>
    <definedName name="ahuf150_2" localSheetId="4">#REF!</definedName>
    <definedName name="ahuf150_2" localSheetId="6">#REF!</definedName>
    <definedName name="ahuf150_2" localSheetId="9">#REF!</definedName>
    <definedName name="ahuf150_2" localSheetId="5">#REF!</definedName>
    <definedName name="ahuf150_2" localSheetId="14">#REF!</definedName>
    <definedName name="ahuf150_2" localSheetId="3">#REF!</definedName>
    <definedName name="ahuf150_2" localSheetId="11">#REF!</definedName>
    <definedName name="ahuf150_2" localSheetId="13">#REF!</definedName>
    <definedName name="ahuf150_2" localSheetId="10">#REF!</definedName>
    <definedName name="ahuf150_2" localSheetId="0">#REF!</definedName>
    <definedName name="ahuf150_2" localSheetId="2">#REF!</definedName>
    <definedName name="ahuf150_2">#REF!</definedName>
    <definedName name="ahuf150_2_1" localSheetId="8">#REF!</definedName>
    <definedName name="ahuf150_2_1" localSheetId="14">#REF!</definedName>
    <definedName name="ahuf150_2_1" localSheetId="11">#REF!</definedName>
    <definedName name="ahuf150_2_1" localSheetId="13">#REF!</definedName>
    <definedName name="ahuf150_2_1" localSheetId="10">#REF!</definedName>
    <definedName name="ahuf150_2_1" localSheetId="0">#REF!</definedName>
    <definedName name="ahuf150_2_1" localSheetId="2">#REF!</definedName>
    <definedName name="ahuf150_2_1">#REF!</definedName>
    <definedName name="ahuf150_3" localSheetId="8">#REF!</definedName>
    <definedName name="ahuf150_3" localSheetId="14">#REF!</definedName>
    <definedName name="ahuf150_3" localSheetId="11">#REF!</definedName>
    <definedName name="ahuf150_3" localSheetId="13">#REF!</definedName>
    <definedName name="ahuf150_3" localSheetId="10">#REF!</definedName>
    <definedName name="ahuf150_3" localSheetId="0">#REF!</definedName>
    <definedName name="ahuf150_3" localSheetId="2">#REF!</definedName>
    <definedName name="ahuf150_3">#REF!</definedName>
    <definedName name="ahuf150_3_1">#REF!</definedName>
    <definedName name="ahuf150_3_2">#REF!</definedName>
    <definedName name="ahuf150_4">#REF!</definedName>
    <definedName name="ahuf150_5">#REF!</definedName>
    <definedName name="ahuf150_7">"$#REF!.$#REF!$#REF!"</definedName>
    <definedName name="ahuf150_8">"$#REF!.$#REF!$#REF!"</definedName>
    <definedName name="ahuf150ahuf150" localSheetId="8">#REF!</definedName>
    <definedName name="ahuf150ahuf150" localSheetId="7">#REF!</definedName>
    <definedName name="ahuf150ahuf150" localSheetId="4">#REF!</definedName>
    <definedName name="ahuf150ahuf150" localSheetId="6">#REF!</definedName>
    <definedName name="ahuf150ahuf150" localSheetId="9">#REF!</definedName>
    <definedName name="ahuf150ahuf150" localSheetId="5">#REF!</definedName>
    <definedName name="ahuf150ahuf150" localSheetId="14">#REF!</definedName>
    <definedName name="ahuf150ahuf150" localSheetId="3">#REF!</definedName>
    <definedName name="ahuf150ahuf150" localSheetId="11">#REF!</definedName>
    <definedName name="ahuf150ahuf150" localSheetId="13">#REF!</definedName>
    <definedName name="ahuf150ahuf150" localSheetId="10">#REF!</definedName>
    <definedName name="ahuf150ahuf150" localSheetId="0">#REF!</definedName>
    <definedName name="ahuf150ahuf150" localSheetId="2">#REF!</definedName>
    <definedName name="ahuf150ahuf150">#REF!</definedName>
    <definedName name="ahuf150ahuf150_1" localSheetId="8">#REF!</definedName>
    <definedName name="ahuf150ahuf150_1" localSheetId="14">#REF!</definedName>
    <definedName name="ahuf150ahuf150_1" localSheetId="11">#REF!</definedName>
    <definedName name="ahuf150ahuf150_1" localSheetId="13">#REF!</definedName>
    <definedName name="ahuf150ahuf150_1" localSheetId="10">#REF!</definedName>
    <definedName name="ahuf150ahuf150_1" localSheetId="0">#REF!</definedName>
    <definedName name="ahuf150ahuf150_1" localSheetId="2">#REF!</definedName>
    <definedName name="ahuf150ahuf150_1">#REF!</definedName>
    <definedName name="ahuf150ahuf150_1_1" localSheetId="8">#REF!</definedName>
    <definedName name="ahuf150ahuf150_1_1" localSheetId="14">#REF!</definedName>
    <definedName name="ahuf150ahuf150_1_1" localSheetId="11">#REF!</definedName>
    <definedName name="ahuf150ahuf150_1_1" localSheetId="13">#REF!</definedName>
    <definedName name="ahuf150ahuf150_1_1" localSheetId="10">#REF!</definedName>
    <definedName name="ahuf150ahuf150_1_1" localSheetId="0">#REF!</definedName>
    <definedName name="ahuf150ahuf150_1_1" localSheetId="2">#REF!</definedName>
    <definedName name="ahuf150ahuf150_1_1">#REF!</definedName>
    <definedName name="ahuf150ahuf150_10">"$#REF!.$#REF!$#REF!"</definedName>
    <definedName name="ahuf150ahuf150_12">"$#REF!.$#REF!$#REF!"</definedName>
    <definedName name="ahuf150ahuf150_13">"$#REF!.$#REF!$#REF!"</definedName>
    <definedName name="ahuf150ahuf150_2" localSheetId="8">#REF!</definedName>
    <definedName name="ahuf150ahuf150_2" localSheetId="7">#REF!</definedName>
    <definedName name="ahuf150ahuf150_2" localSheetId="4">#REF!</definedName>
    <definedName name="ahuf150ahuf150_2" localSheetId="6">#REF!</definedName>
    <definedName name="ahuf150ahuf150_2" localSheetId="9">#REF!</definedName>
    <definedName name="ahuf150ahuf150_2" localSheetId="5">#REF!</definedName>
    <definedName name="ahuf150ahuf150_2" localSheetId="14">#REF!</definedName>
    <definedName name="ahuf150ahuf150_2" localSheetId="3">#REF!</definedName>
    <definedName name="ahuf150ahuf150_2" localSheetId="11">#REF!</definedName>
    <definedName name="ahuf150ahuf150_2" localSheetId="13">#REF!</definedName>
    <definedName name="ahuf150ahuf150_2" localSheetId="10">#REF!</definedName>
    <definedName name="ahuf150ahuf150_2" localSheetId="0">#REF!</definedName>
    <definedName name="ahuf150ahuf150_2" localSheetId="2">#REF!</definedName>
    <definedName name="ahuf150ahuf150_2">#REF!</definedName>
    <definedName name="ahuf150ahuf150_2_1" localSheetId="8">#REF!</definedName>
    <definedName name="ahuf150ahuf150_2_1" localSheetId="14">#REF!</definedName>
    <definedName name="ahuf150ahuf150_2_1" localSheetId="11">#REF!</definedName>
    <definedName name="ahuf150ahuf150_2_1" localSheetId="13">#REF!</definedName>
    <definedName name="ahuf150ahuf150_2_1" localSheetId="10">#REF!</definedName>
    <definedName name="ahuf150ahuf150_2_1" localSheetId="0">#REF!</definedName>
    <definedName name="ahuf150ahuf150_2_1" localSheetId="2">#REF!</definedName>
    <definedName name="ahuf150ahuf150_2_1">#REF!</definedName>
    <definedName name="ahuf150ahuf150_3" localSheetId="8">#REF!</definedName>
    <definedName name="ahuf150ahuf150_3" localSheetId="14">#REF!</definedName>
    <definedName name="ahuf150ahuf150_3" localSheetId="11">#REF!</definedName>
    <definedName name="ahuf150ahuf150_3" localSheetId="13">#REF!</definedName>
    <definedName name="ahuf150ahuf150_3" localSheetId="10">#REF!</definedName>
    <definedName name="ahuf150ahuf150_3" localSheetId="0">#REF!</definedName>
    <definedName name="ahuf150ahuf150_3" localSheetId="2">#REF!</definedName>
    <definedName name="ahuf150ahuf150_3">#REF!</definedName>
    <definedName name="ahuf150ahuf150_3_1">#REF!</definedName>
    <definedName name="ahuf150ahuf150_3_2">#REF!</definedName>
    <definedName name="ahuf150ahuf150_4">#REF!</definedName>
    <definedName name="ahuf150ahuf150_5">#REF!</definedName>
    <definedName name="ahuf150ahuf150_7">"$#REF!.$#REF!$#REF!"</definedName>
    <definedName name="ahuf150ahuf150_8">"$#REF!.$#REF!$#REF!"</definedName>
    <definedName name="AII" localSheetId="8">#REF!</definedName>
    <definedName name="AII" localSheetId="7">#REF!</definedName>
    <definedName name="AII" localSheetId="4">#REF!</definedName>
    <definedName name="AII" localSheetId="6">#REF!</definedName>
    <definedName name="AII" localSheetId="9">#REF!</definedName>
    <definedName name="AII" localSheetId="5">#REF!</definedName>
    <definedName name="AII" localSheetId="14">#REF!</definedName>
    <definedName name="AII" localSheetId="3">#REF!</definedName>
    <definedName name="AII" localSheetId="11">#REF!</definedName>
    <definedName name="AII" localSheetId="13">#REF!</definedName>
    <definedName name="AII" localSheetId="10">#REF!</definedName>
    <definedName name="AII" localSheetId="0">#REF!</definedName>
    <definedName name="AII" localSheetId="2">#REF!</definedName>
    <definedName name="AII">#REF!</definedName>
    <definedName name="AIII" localSheetId="8">#REF!</definedName>
    <definedName name="AIII" localSheetId="14">#REF!</definedName>
    <definedName name="AIII" localSheetId="11">#REF!</definedName>
    <definedName name="AIII" localSheetId="13">#REF!</definedName>
    <definedName name="AIII" localSheetId="10">#REF!</definedName>
    <definedName name="AIII" localSheetId="0">#REF!</definedName>
    <definedName name="AIII" localSheetId="2">#REF!</definedName>
    <definedName name="AIII">#REF!</definedName>
    <definedName name="aiphone" localSheetId="8">#REF!</definedName>
    <definedName name="aiphone" localSheetId="14">#REF!</definedName>
    <definedName name="aiphone" localSheetId="11">#REF!</definedName>
    <definedName name="aiphone" localSheetId="13">#REF!</definedName>
    <definedName name="aiphone" localSheetId="10">#REF!</definedName>
    <definedName name="aiphone" localSheetId="0">#REF!</definedName>
    <definedName name="aiphone" localSheetId="2">#REF!</definedName>
    <definedName name="aiphone">#REF!</definedName>
    <definedName name="AIR_BEKAS">#REF!</definedName>
    <definedName name="AIR_BERSIH">#REF!</definedName>
    <definedName name="AIR_HUJAN">#REF!</definedName>
    <definedName name="Air_keras">#REF!</definedName>
    <definedName name="AIR_KOTOR">#REF!</definedName>
    <definedName name="AIR_PANAS">#REF!</definedName>
    <definedName name="AIR.VALVE">#REF!</definedName>
    <definedName name="AIV">#REF!</definedName>
    <definedName name="AIX">#REF!</definedName>
    <definedName name="akco100">#REF!</definedName>
    <definedName name="akco100_1">#REF!</definedName>
    <definedName name="akco100_10">"$#REF!.$#REF!$#REF!"</definedName>
    <definedName name="akco100_12">"$#REF!.$#REF!$#REF!"</definedName>
    <definedName name="akco100_13">"$#REF!.$#REF!$#REF!"</definedName>
    <definedName name="akco100_2" localSheetId="8">#REF!</definedName>
    <definedName name="akco100_2" localSheetId="7">#REF!</definedName>
    <definedName name="akco100_2" localSheetId="4">#REF!</definedName>
    <definedName name="akco100_2" localSheetId="6">#REF!</definedName>
    <definedName name="akco100_2" localSheetId="9">#REF!</definedName>
    <definedName name="akco100_2" localSheetId="5">#REF!</definedName>
    <definedName name="akco100_2" localSheetId="14">#REF!</definedName>
    <definedName name="akco100_2" localSheetId="3">#REF!</definedName>
    <definedName name="akco100_2" localSheetId="11">#REF!</definedName>
    <definedName name="akco100_2" localSheetId="13">#REF!</definedName>
    <definedName name="akco100_2" localSheetId="10">#REF!</definedName>
    <definedName name="akco100_2" localSheetId="0">#REF!</definedName>
    <definedName name="akco100_2" localSheetId="2">#REF!</definedName>
    <definedName name="akco100_2">#REF!</definedName>
    <definedName name="akco100_3" localSheetId="8">#REF!</definedName>
    <definedName name="akco100_3" localSheetId="14">#REF!</definedName>
    <definedName name="akco100_3" localSheetId="11">#REF!</definedName>
    <definedName name="akco100_3" localSheetId="13">#REF!</definedName>
    <definedName name="akco100_3" localSheetId="10">#REF!</definedName>
    <definedName name="akco100_3" localSheetId="0">#REF!</definedName>
    <definedName name="akco100_3" localSheetId="2">#REF!</definedName>
    <definedName name="akco100_3">#REF!</definedName>
    <definedName name="akco100_3_1" localSheetId="8">#REF!</definedName>
    <definedName name="akco100_3_1" localSheetId="14">#REF!</definedName>
    <definedName name="akco100_3_1" localSheetId="11">#REF!</definedName>
    <definedName name="akco100_3_1" localSheetId="13">#REF!</definedName>
    <definedName name="akco100_3_1" localSheetId="10">#REF!</definedName>
    <definedName name="akco100_3_1" localSheetId="0">#REF!</definedName>
    <definedName name="akco100_3_1" localSheetId="2">#REF!</definedName>
    <definedName name="akco100_3_1">#REF!</definedName>
    <definedName name="akco100_3_2">#REF!</definedName>
    <definedName name="akco100_5">#REF!</definedName>
    <definedName name="akco100_7">"$#REF!.$#REF!$#REF!"</definedName>
    <definedName name="akco100_8">"$#REF!.$#REF!$#REF!"</definedName>
    <definedName name="akco150" localSheetId="8">#REF!</definedName>
    <definedName name="akco150" localSheetId="7">#REF!</definedName>
    <definedName name="akco150" localSheetId="4">#REF!</definedName>
    <definedName name="akco150" localSheetId="6">#REF!</definedName>
    <definedName name="akco150" localSheetId="9">#REF!</definedName>
    <definedName name="akco150" localSheetId="5">#REF!</definedName>
    <definedName name="akco150" localSheetId="14">#REF!</definedName>
    <definedName name="akco150" localSheetId="3">#REF!</definedName>
    <definedName name="akco150" localSheetId="11">#REF!</definedName>
    <definedName name="akco150" localSheetId="13">#REF!</definedName>
    <definedName name="akco150" localSheetId="10">#REF!</definedName>
    <definedName name="akco150" localSheetId="0">#REF!</definedName>
    <definedName name="akco150" localSheetId="2">#REF!</definedName>
    <definedName name="akco150">#REF!</definedName>
    <definedName name="akco150_1_1" localSheetId="8">#REF!</definedName>
    <definedName name="akco150_1_1" localSheetId="14">#REF!</definedName>
    <definedName name="akco150_1_1" localSheetId="11">#REF!</definedName>
    <definedName name="akco150_1_1" localSheetId="13">#REF!</definedName>
    <definedName name="akco150_1_1" localSheetId="10">#REF!</definedName>
    <definedName name="akco150_1_1" localSheetId="0">#REF!</definedName>
    <definedName name="akco150_1_1" localSheetId="2">#REF!</definedName>
    <definedName name="akco150_1_1">#REF!</definedName>
    <definedName name="akco150_10">"$#REF!.$#REF!$#REF!"</definedName>
    <definedName name="akco150_12">"$#REF!.$#REF!$#REF!"</definedName>
    <definedName name="akco150_13">"$#REF!.$#REF!$#REF!"</definedName>
    <definedName name="akco150_2_1" localSheetId="8">#REF!</definedName>
    <definedName name="akco150_2_1" localSheetId="7">#REF!</definedName>
    <definedName name="akco150_2_1" localSheetId="4">#REF!</definedName>
    <definedName name="akco150_2_1" localSheetId="6">#REF!</definedName>
    <definedName name="akco150_2_1" localSheetId="9">#REF!</definedName>
    <definedName name="akco150_2_1" localSheetId="5">#REF!</definedName>
    <definedName name="akco150_2_1" localSheetId="14">#REF!</definedName>
    <definedName name="akco150_2_1" localSheetId="3">#REF!</definedName>
    <definedName name="akco150_2_1" localSheetId="11">#REF!</definedName>
    <definedName name="akco150_2_1" localSheetId="13">#REF!</definedName>
    <definedName name="akco150_2_1" localSheetId="10">#REF!</definedName>
    <definedName name="akco150_2_1" localSheetId="0">#REF!</definedName>
    <definedName name="akco150_2_1" localSheetId="2">#REF!</definedName>
    <definedName name="akco150_2_1">#REF!</definedName>
    <definedName name="akco150_3_1" localSheetId="8">#REF!</definedName>
    <definedName name="akco150_3_1" localSheetId="14">#REF!</definedName>
    <definedName name="akco150_3_1" localSheetId="11">#REF!</definedName>
    <definedName name="akco150_3_1" localSheetId="13">#REF!</definedName>
    <definedName name="akco150_3_1" localSheetId="10">#REF!</definedName>
    <definedName name="akco150_3_1" localSheetId="0">#REF!</definedName>
    <definedName name="akco150_3_1" localSheetId="2">#REF!</definedName>
    <definedName name="akco150_3_1">#REF!</definedName>
    <definedName name="akco150_3_2" localSheetId="8">#REF!</definedName>
    <definedName name="akco150_3_2" localSheetId="14">#REF!</definedName>
    <definedName name="akco150_3_2" localSheetId="11">#REF!</definedName>
    <definedName name="akco150_3_2" localSheetId="13">#REF!</definedName>
    <definedName name="akco150_3_2" localSheetId="10">#REF!</definedName>
    <definedName name="akco150_3_2" localSheetId="0">#REF!</definedName>
    <definedName name="akco150_3_2" localSheetId="2">#REF!</definedName>
    <definedName name="akco150_3_2">#REF!</definedName>
    <definedName name="akco150_5">#REF!</definedName>
    <definedName name="akco150_7">"$#REF!.$#REF!$#REF!"</definedName>
    <definedName name="akco150_8">"$#REF!.$#REF!$#REF!"</definedName>
    <definedName name="akco80" localSheetId="8">#REF!</definedName>
    <definedName name="akco80" localSheetId="7">#REF!</definedName>
    <definedName name="akco80" localSheetId="4">#REF!</definedName>
    <definedName name="akco80" localSheetId="6">#REF!</definedName>
    <definedName name="akco80" localSheetId="9">#REF!</definedName>
    <definedName name="akco80" localSheetId="5">#REF!</definedName>
    <definedName name="akco80" localSheetId="14">#REF!</definedName>
    <definedName name="akco80" localSheetId="3">#REF!</definedName>
    <definedName name="akco80" localSheetId="11">#REF!</definedName>
    <definedName name="akco80" localSheetId="13">#REF!</definedName>
    <definedName name="akco80" localSheetId="10">#REF!</definedName>
    <definedName name="akco80" localSheetId="0">#REF!</definedName>
    <definedName name="akco80" localSheetId="2">#REF!</definedName>
    <definedName name="akco80">#REF!</definedName>
    <definedName name="akco80_1_1" localSheetId="8">#REF!</definedName>
    <definedName name="akco80_1_1" localSheetId="14">#REF!</definedName>
    <definedName name="akco80_1_1" localSheetId="11">#REF!</definedName>
    <definedName name="akco80_1_1" localSheetId="13">#REF!</definedName>
    <definedName name="akco80_1_1" localSheetId="10">#REF!</definedName>
    <definedName name="akco80_1_1" localSheetId="0">#REF!</definedName>
    <definedName name="akco80_1_1" localSheetId="2">#REF!</definedName>
    <definedName name="akco80_1_1">#REF!</definedName>
    <definedName name="akco80_10">"$#REF!.$#REF!$#REF!"</definedName>
    <definedName name="akco80_12">"$#REF!.$#REF!$#REF!"</definedName>
    <definedName name="akco80_13">"$#REF!.$#REF!$#REF!"</definedName>
    <definedName name="akco80_2_1" localSheetId="8">#REF!</definedName>
    <definedName name="akco80_2_1" localSheetId="7">#REF!</definedName>
    <definedName name="akco80_2_1" localSheetId="4">#REF!</definedName>
    <definedName name="akco80_2_1" localSheetId="6">#REF!</definedName>
    <definedName name="akco80_2_1" localSheetId="9">#REF!</definedName>
    <definedName name="akco80_2_1" localSheetId="5">#REF!</definedName>
    <definedName name="akco80_2_1" localSheetId="14">#REF!</definedName>
    <definedName name="akco80_2_1" localSheetId="3">#REF!</definedName>
    <definedName name="akco80_2_1" localSheetId="11">#REF!</definedName>
    <definedName name="akco80_2_1" localSheetId="13">#REF!</definedName>
    <definedName name="akco80_2_1" localSheetId="10">#REF!</definedName>
    <definedName name="akco80_2_1" localSheetId="0">#REF!</definedName>
    <definedName name="akco80_2_1" localSheetId="2">#REF!</definedName>
    <definedName name="akco80_2_1">#REF!</definedName>
    <definedName name="akco80_3_1" localSheetId="8">#REF!</definedName>
    <definedName name="akco80_3_1" localSheetId="14">#REF!</definedName>
    <definedName name="akco80_3_1" localSheetId="11">#REF!</definedName>
    <definedName name="akco80_3_1" localSheetId="13">#REF!</definedName>
    <definedName name="akco80_3_1" localSheetId="10">#REF!</definedName>
    <definedName name="akco80_3_1" localSheetId="0">#REF!</definedName>
    <definedName name="akco80_3_1" localSheetId="2">#REF!</definedName>
    <definedName name="akco80_3_1">#REF!</definedName>
    <definedName name="akco80_3_2" localSheetId="8">#REF!</definedName>
    <definedName name="akco80_3_2" localSheetId="14">#REF!</definedName>
    <definedName name="akco80_3_2" localSheetId="11">#REF!</definedName>
    <definedName name="akco80_3_2" localSheetId="13">#REF!</definedName>
    <definedName name="akco80_3_2" localSheetId="10">#REF!</definedName>
    <definedName name="akco80_3_2" localSheetId="0">#REF!</definedName>
    <definedName name="akco80_3_2" localSheetId="2">#REF!</definedName>
    <definedName name="akco80_3_2">#REF!</definedName>
    <definedName name="akco80_5">#REF!</definedName>
    <definedName name="akco80_7">"$#REF!.$#REF!$#REF!"</definedName>
    <definedName name="akco80_8">"$#REF!.$#REF!$#REF!"</definedName>
    <definedName name="akfd50" localSheetId="8">#REF!</definedName>
    <definedName name="akfd50" localSheetId="7">#REF!</definedName>
    <definedName name="akfd50" localSheetId="4">#REF!</definedName>
    <definedName name="akfd50" localSheetId="6">#REF!</definedName>
    <definedName name="akfd50" localSheetId="9">#REF!</definedName>
    <definedName name="akfd50" localSheetId="5">#REF!</definedName>
    <definedName name="akfd50" localSheetId="14">#REF!</definedName>
    <definedName name="akfd50" localSheetId="3">#REF!</definedName>
    <definedName name="akfd50" localSheetId="11">#REF!</definedName>
    <definedName name="akfd50" localSheetId="13">#REF!</definedName>
    <definedName name="akfd50" localSheetId="10">#REF!</definedName>
    <definedName name="akfd50" localSheetId="0">#REF!</definedName>
    <definedName name="akfd50" localSheetId="2">#REF!</definedName>
    <definedName name="akfd50">#REF!</definedName>
    <definedName name="akfd50_1" localSheetId="8">#REF!</definedName>
    <definedName name="akfd50_1" localSheetId="14">#REF!</definedName>
    <definedName name="akfd50_1" localSheetId="11">#REF!</definedName>
    <definedName name="akfd50_1" localSheetId="13">#REF!</definedName>
    <definedName name="akfd50_1" localSheetId="10">#REF!</definedName>
    <definedName name="akfd50_1" localSheetId="0">#REF!</definedName>
    <definedName name="akfd50_1" localSheetId="2">#REF!</definedName>
    <definedName name="akfd50_1">#REF!</definedName>
    <definedName name="akfd50_10">"$#REF!.$#REF!$#REF!"</definedName>
    <definedName name="akfd50_12">"$#REF!.$#REF!$#REF!"</definedName>
    <definedName name="akfd50_13">"$#REF!.$#REF!$#REF!"</definedName>
    <definedName name="akfd50_2" localSheetId="8">#REF!</definedName>
    <definedName name="akfd50_2" localSheetId="7">#REF!</definedName>
    <definedName name="akfd50_2" localSheetId="4">#REF!</definedName>
    <definedName name="akfd50_2" localSheetId="6">#REF!</definedName>
    <definedName name="akfd50_2" localSheetId="9">#REF!</definedName>
    <definedName name="akfd50_2" localSheetId="5">#REF!</definedName>
    <definedName name="akfd50_2" localSheetId="14">#REF!</definedName>
    <definedName name="akfd50_2" localSheetId="3">#REF!</definedName>
    <definedName name="akfd50_2" localSheetId="11">#REF!</definedName>
    <definedName name="akfd50_2" localSheetId="13">#REF!</definedName>
    <definedName name="akfd50_2" localSheetId="10">#REF!</definedName>
    <definedName name="akfd50_2" localSheetId="0">#REF!</definedName>
    <definedName name="akfd50_2" localSheetId="2">#REF!</definedName>
    <definedName name="akfd50_2">#REF!</definedName>
    <definedName name="akfd50_3" localSheetId="8">#REF!</definedName>
    <definedName name="akfd50_3" localSheetId="14">#REF!</definedName>
    <definedName name="akfd50_3" localSheetId="11">#REF!</definedName>
    <definedName name="akfd50_3" localSheetId="13">#REF!</definedName>
    <definedName name="akfd50_3" localSheetId="10">#REF!</definedName>
    <definedName name="akfd50_3" localSheetId="0">#REF!</definedName>
    <definedName name="akfd50_3" localSheetId="2">#REF!</definedName>
    <definedName name="akfd50_3">#REF!</definedName>
    <definedName name="akfd50_3_1" localSheetId="8">#REF!</definedName>
    <definedName name="akfd50_3_1" localSheetId="14">#REF!</definedName>
    <definedName name="akfd50_3_1" localSheetId="11">#REF!</definedName>
    <definedName name="akfd50_3_1" localSheetId="13">#REF!</definedName>
    <definedName name="akfd50_3_1" localSheetId="10">#REF!</definedName>
    <definedName name="akfd50_3_1" localSheetId="0">#REF!</definedName>
    <definedName name="akfd50_3_1" localSheetId="2">#REF!</definedName>
    <definedName name="akfd50_3_1">#REF!</definedName>
    <definedName name="akfd50_3_2">#REF!</definedName>
    <definedName name="akfd50_5">#REF!</definedName>
    <definedName name="akfd50_7">"$#REF!.$#REF!$#REF!"</definedName>
    <definedName name="akfd50_8">"$#REF!.$#REF!$#REF!"</definedName>
    <definedName name="akfj100" localSheetId="8">#REF!</definedName>
    <definedName name="akfj100" localSheetId="7">#REF!</definedName>
    <definedName name="akfj100" localSheetId="4">#REF!</definedName>
    <definedName name="akfj100" localSheetId="6">#REF!</definedName>
    <definedName name="akfj100" localSheetId="9">#REF!</definedName>
    <definedName name="akfj100" localSheetId="5">#REF!</definedName>
    <definedName name="akfj100" localSheetId="14">#REF!</definedName>
    <definedName name="akfj100" localSheetId="3">#REF!</definedName>
    <definedName name="akfj100" localSheetId="11">#REF!</definedName>
    <definedName name="akfj100" localSheetId="13">#REF!</definedName>
    <definedName name="akfj100" localSheetId="10">#REF!</definedName>
    <definedName name="akfj100" localSheetId="0">#REF!</definedName>
    <definedName name="akfj100" localSheetId="2">#REF!</definedName>
    <definedName name="akfj100">#REF!</definedName>
    <definedName name="akfj100_1" localSheetId="8">#REF!</definedName>
    <definedName name="akfj100_1" localSheetId="14">#REF!</definedName>
    <definedName name="akfj100_1" localSheetId="11">#REF!</definedName>
    <definedName name="akfj100_1" localSheetId="13">#REF!</definedName>
    <definedName name="akfj100_1" localSheetId="10">#REF!</definedName>
    <definedName name="akfj100_1" localSheetId="0">#REF!</definedName>
    <definedName name="akfj100_1" localSheetId="2">#REF!</definedName>
    <definedName name="akfj100_1">#REF!</definedName>
    <definedName name="akfj100_10">"$#REF!.$#REF!$#REF!"</definedName>
    <definedName name="akfj100_12">"$#REF!.$#REF!$#REF!"</definedName>
    <definedName name="akfj100_13">"$#REF!.$#REF!$#REF!"</definedName>
    <definedName name="akfj100_2" localSheetId="8">#REF!</definedName>
    <definedName name="akfj100_2" localSheetId="7">#REF!</definedName>
    <definedName name="akfj100_2" localSheetId="4">#REF!</definedName>
    <definedName name="akfj100_2" localSheetId="6">#REF!</definedName>
    <definedName name="akfj100_2" localSheetId="9">#REF!</definedName>
    <definedName name="akfj100_2" localSheetId="5">#REF!</definedName>
    <definedName name="akfj100_2" localSheetId="14">#REF!</definedName>
    <definedName name="akfj100_2" localSheetId="3">#REF!</definedName>
    <definedName name="akfj100_2" localSheetId="11">#REF!</definedName>
    <definedName name="akfj100_2" localSheetId="13">#REF!</definedName>
    <definedName name="akfj100_2" localSheetId="10">#REF!</definedName>
    <definedName name="akfj100_2" localSheetId="0">#REF!</definedName>
    <definedName name="akfj100_2" localSheetId="2">#REF!</definedName>
    <definedName name="akfj100_2">#REF!</definedName>
    <definedName name="akfj100_3" localSheetId="8">#REF!</definedName>
    <definedName name="akfj100_3" localSheetId="14">#REF!</definedName>
    <definedName name="akfj100_3" localSheetId="11">#REF!</definedName>
    <definedName name="akfj100_3" localSheetId="13">#REF!</definedName>
    <definedName name="akfj100_3" localSheetId="10">#REF!</definedName>
    <definedName name="akfj100_3" localSheetId="0">#REF!</definedName>
    <definedName name="akfj100_3" localSheetId="2">#REF!</definedName>
    <definedName name="akfj100_3">#REF!</definedName>
    <definedName name="akfj100_3_1" localSheetId="8">#REF!</definedName>
    <definedName name="akfj100_3_1" localSheetId="14">#REF!</definedName>
    <definedName name="akfj100_3_1" localSheetId="11">#REF!</definedName>
    <definedName name="akfj100_3_1" localSheetId="13">#REF!</definedName>
    <definedName name="akfj100_3_1" localSheetId="10">#REF!</definedName>
    <definedName name="akfj100_3_1" localSheetId="0">#REF!</definedName>
    <definedName name="akfj100_3_1" localSheetId="2">#REF!</definedName>
    <definedName name="akfj100_3_1">#REF!</definedName>
    <definedName name="akfj100_3_2">#REF!</definedName>
    <definedName name="akfj100_4">#REF!</definedName>
    <definedName name="akfj100_5">#REF!</definedName>
    <definedName name="akfj100_7">"$#REF!.$#REF!$#REF!"</definedName>
    <definedName name="akfj100_8">"$#REF!.$#REF!$#REF!"</definedName>
    <definedName name="akgv100" localSheetId="8">#REF!</definedName>
    <definedName name="akgv100" localSheetId="7">#REF!</definedName>
    <definedName name="akgv100" localSheetId="4">#REF!</definedName>
    <definedName name="akgv100" localSheetId="6">#REF!</definedName>
    <definedName name="akgv100" localSheetId="9">#REF!</definedName>
    <definedName name="akgv100" localSheetId="5">#REF!</definedName>
    <definedName name="akgv100" localSheetId="14">#REF!</definedName>
    <definedName name="akgv100" localSheetId="3">#REF!</definedName>
    <definedName name="akgv100" localSheetId="11">#REF!</definedName>
    <definedName name="akgv100" localSheetId="13">#REF!</definedName>
    <definedName name="akgv100" localSheetId="10">#REF!</definedName>
    <definedName name="akgv100" localSheetId="0">#REF!</definedName>
    <definedName name="akgv100" localSheetId="2">#REF!</definedName>
    <definedName name="akgv100">#REF!</definedName>
    <definedName name="akgv100_1" localSheetId="8">#REF!</definedName>
    <definedName name="akgv100_1" localSheetId="14">#REF!</definedName>
    <definedName name="akgv100_1" localSheetId="11">#REF!</definedName>
    <definedName name="akgv100_1" localSheetId="13">#REF!</definedName>
    <definedName name="akgv100_1" localSheetId="10">#REF!</definedName>
    <definedName name="akgv100_1" localSheetId="0">#REF!</definedName>
    <definedName name="akgv100_1" localSheetId="2">#REF!</definedName>
    <definedName name="akgv100_1">#REF!</definedName>
    <definedName name="akgv100_10">"$#REF!.$#REF!$#REF!"</definedName>
    <definedName name="akgv100_12">"$#REF!.$#REF!$#REF!"</definedName>
    <definedName name="akgv100_13">"$#REF!.$#REF!$#REF!"</definedName>
    <definedName name="akgv100_2" localSheetId="8">#REF!</definedName>
    <definedName name="akgv100_2" localSheetId="7">#REF!</definedName>
    <definedName name="akgv100_2" localSheetId="4">#REF!</definedName>
    <definedName name="akgv100_2" localSheetId="6">#REF!</definedName>
    <definedName name="akgv100_2" localSheetId="9">#REF!</definedName>
    <definedName name="akgv100_2" localSheetId="5">#REF!</definedName>
    <definedName name="akgv100_2" localSheetId="14">#REF!</definedName>
    <definedName name="akgv100_2" localSheetId="3">#REF!</definedName>
    <definedName name="akgv100_2" localSheetId="11">#REF!</definedName>
    <definedName name="akgv100_2" localSheetId="13">#REF!</definedName>
    <definedName name="akgv100_2" localSheetId="10">#REF!</definedName>
    <definedName name="akgv100_2" localSheetId="0">#REF!</definedName>
    <definedName name="akgv100_2" localSheetId="2">#REF!</definedName>
    <definedName name="akgv100_2">#REF!</definedName>
    <definedName name="akgv100_3" localSheetId="8">#REF!</definedName>
    <definedName name="akgv100_3" localSheetId="14">#REF!</definedName>
    <definedName name="akgv100_3" localSheetId="11">#REF!</definedName>
    <definedName name="akgv100_3" localSheetId="13">#REF!</definedName>
    <definedName name="akgv100_3" localSheetId="10">#REF!</definedName>
    <definedName name="akgv100_3" localSheetId="0">#REF!</definedName>
    <definedName name="akgv100_3" localSheetId="2">#REF!</definedName>
    <definedName name="akgv100_3">#REF!</definedName>
    <definedName name="akgv100_3_1" localSheetId="8">#REF!</definedName>
    <definedName name="akgv100_3_1" localSheetId="14">#REF!</definedName>
    <definedName name="akgv100_3_1" localSheetId="11">#REF!</definedName>
    <definedName name="akgv100_3_1" localSheetId="13">#REF!</definedName>
    <definedName name="akgv100_3_1" localSheetId="10">#REF!</definedName>
    <definedName name="akgv100_3_1" localSheetId="0">#REF!</definedName>
    <definedName name="akgv100_3_1" localSheetId="2">#REF!</definedName>
    <definedName name="akgv100_3_1">#REF!</definedName>
    <definedName name="akgv100_3_2">#REF!</definedName>
    <definedName name="akgv100_4">#REF!</definedName>
    <definedName name="akgv100_5">#REF!</definedName>
    <definedName name="akgv100_7">"$#REF!.$#REF!$#REF!"</definedName>
    <definedName name="akgv100_8">"$#REF!.$#REF!$#REF!"</definedName>
    <definedName name="akgv80" localSheetId="8">#REF!</definedName>
    <definedName name="akgv80" localSheetId="7">#REF!</definedName>
    <definedName name="akgv80" localSheetId="4">#REF!</definedName>
    <definedName name="akgv80" localSheetId="6">#REF!</definedName>
    <definedName name="akgv80" localSheetId="9">#REF!</definedName>
    <definedName name="akgv80" localSheetId="5">#REF!</definedName>
    <definedName name="akgv80" localSheetId="14">#REF!</definedName>
    <definedName name="akgv80" localSheetId="3">#REF!</definedName>
    <definedName name="akgv80" localSheetId="11">#REF!</definedName>
    <definedName name="akgv80" localSheetId="13">#REF!</definedName>
    <definedName name="akgv80" localSheetId="10">#REF!</definedName>
    <definedName name="akgv80" localSheetId="0">#REF!</definedName>
    <definedName name="akgv80" localSheetId="2">#REF!</definedName>
    <definedName name="akgv80">#REF!</definedName>
    <definedName name="akgv80_1_1" localSheetId="8">#REF!</definedName>
    <definedName name="akgv80_1_1" localSheetId="14">#REF!</definedName>
    <definedName name="akgv80_1_1" localSheetId="11">#REF!</definedName>
    <definedName name="akgv80_1_1" localSheetId="13">#REF!</definedName>
    <definedName name="akgv80_1_1" localSheetId="10">#REF!</definedName>
    <definedName name="akgv80_1_1" localSheetId="0">#REF!</definedName>
    <definedName name="akgv80_1_1" localSheetId="2">#REF!</definedName>
    <definedName name="akgv80_1_1">#REF!</definedName>
    <definedName name="akgv80_10">"$#REF!.$#REF!$#REF!"</definedName>
    <definedName name="akgv80_12">"$#REF!.$#REF!$#REF!"</definedName>
    <definedName name="akgv80_13">"$#REF!.$#REF!$#REF!"</definedName>
    <definedName name="akgv80_2_1" localSheetId="8">#REF!</definedName>
    <definedName name="akgv80_2_1" localSheetId="7">#REF!</definedName>
    <definedName name="akgv80_2_1" localSheetId="4">#REF!</definedName>
    <definedName name="akgv80_2_1" localSheetId="6">#REF!</definedName>
    <definedName name="akgv80_2_1" localSheetId="9">#REF!</definedName>
    <definedName name="akgv80_2_1" localSheetId="5">#REF!</definedName>
    <definedName name="akgv80_2_1" localSheetId="14">#REF!</definedName>
    <definedName name="akgv80_2_1" localSheetId="3">#REF!</definedName>
    <definedName name="akgv80_2_1" localSheetId="11">#REF!</definedName>
    <definedName name="akgv80_2_1" localSheetId="13">#REF!</definedName>
    <definedName name="akgv80_2_1" localSheetId="10">#REF!</definedName>
    <definedName name="akgv80_2_1" localSheetId="0">#REF!</definedName>
    <definedName name="akgv80_2_1" localSheetId="2">#REF!</definedName>
    <definedName name="akgv80_2_1">#REF!</definedName>
    <definedName name="akgv80_3_1" localSheetId="8">#REF!</definedName>
    <definedName name="akgv80_3_1" localSheetId="14">#REF!</definedName>
    <definedName name="akgv80_3_1" localSheetId="11">#REF!</definedName>
    <definedName name="akgv80_3_1" localSheetId="13">#REF!</definedName>
    <definedName name="akgv80_3_1" localSheetId="10">#REF!</definedName>
    <definedName name="akgv80_3_1" localSheetId="0">#REF!</definedName>
    <definedName name="akgv80_3_1" localSheetId="2">#REF!</definedName>
    <definedName name="akgv80_3_1">#REF!</definedName>
    <definedName name="akgv80_3_2" localSheetId="8">#REF!</definedName>
    <definedName name="akgv80_3_2" localSheetId="14">#REF!</definedName>
    <definedName name="akgv80_3_2" localSheetId="11">#REF!</definedName>
    <definedName name="akgv80_3_2" localSheetId="13">#REF!</definedName>
    <definedName name="akgv80_3_2" localSheetId="10">#REF!</definedName>
    <definedName name="akgv80_3_2" localSheetId="0">#REF!</definedName>
    <definedName name="akgv80_3_2" localSheetId="2">#REF!</definedName>
    <definedName name="akgv80_3_2">#REF!</definedName>
    <definedName name="akgv80_5">#REF!</definedName>
    <definedName name="akgv80_7">"$#REF!.$#REF!$#REF!"</definedName>
    <definedName name="akgv80_8">"$#REF!.$#REF!$#REF!"</definedName>
    <definedName name="ako100_1" localSheetId="8">#REF!</definedName>
    <definedName name="ako100_1" localSheetId="7">#REF!</definedName>
    <definedName name="ako100_1" localSheetId="4">#REF!</definedName>
    <definedName name="ako100_1" localSheetId="6">#REF!</definedName>
    <definedName name="ako100_1" localSheetId="9">#REF!</definedName>
    <definedName name="ako100_1" localSheetId="5">#REF!</definedName>
    <definedName name="ako100_1" localSheetId="14">#REF!</definedName>
    <definedName name="ako100_1" localSheetId="3">#REF!</definedName>
    <definedName name="ako100_1" localSheetId="11">#REF!</definedName>
    <definedName name="ako100_1" localSheetId="13">#REF!</definedName>
    <definedName name="ako100_1" localSheetId="10">#REF!</definedName>
    <definedName name="ako100_1" localSheetId="0">#REF!</definedName>
    <definedName name="ako100_1" localSheetId="2">#REF!</definedName>
    <definedName name="ako100_1">#REF!</definedName>
    <definedName name="ako100_1_1" localSheetId="8">#REF!</definedName>
    <definedName name="ako100_1_1" localSheetId="14">#REF!</definedName>
    <definedName name="ako100_1_1" localSheetId="11">#REF!</definedName>
    <definedName name="ako100_1_1" localSheetId="13">#REF!</definedName>
    <definedName name="ako100_1_1" localSheetId="10">#REF!</definedName>
    <definedName name="ako100_1_1" localSheetId="0">#REF!</definedName>
    <definedName name="ako100_1_1" localSheetId="2">#REF!</definedName>
    <definedName name="ako100_1_1">#REF!</definedName>
    <definedName name="ako100_10">"$#REF!.$#REF!$#REF!"</definedName>
    <definedName name="ako100_12">"$#REF!.$#REF!$#REF!"</definedName>
    <definedName name="ako100_13">"$#REF!.$#REF!$#REF!"</definedName>
    <definedName name="ako100_2" localSheetId="8">#REF!</definedName>
    <definedName name="ako100_2" localSheetId="7">#REF!</definedName>
    <definedName name="ako100_2" localSheetId="4">#REF!</definedName>
    <definedName name="ako100_2" localSheetId="6">#REF!</definedName>
    <definedName name="ako100_2" localSheetId="9">#REF!</definedName>
    <definedName name="ako100_2" localSheetId="5">#REF!</definedName>
    <definedName name="ako100_2" localSheetId="14">#REF!</definedName>
    <definedName name="ako100_2" localSheetId="3">#REF!</definedName>
    <definedName name="ako100_2" localSheetId="11">#REF!</definedName>
    <definedName name="ako100_2" localSheetId="13">#REF!</definedName>
    <definedName name="ako100_2" localSheetId="10">#REF!</definedName>
    <definedName name="ako100_2" localSheetId="0">#REF!</definedName>
    <definedName name="ako100_2" localSheetId="2">#REF!</definedName>
    <definedName name="ako100_2">#REF!</definedName>
    <definedName name="ako100_2_1" localSheetId="8">#REF!</definedName>
    <definedName name="ako100_2_1" localSheetId="14">#REF!</definedName>
    <definedName name="ako100_2_1" localSheetId="11">#REF!</definedName>
    <definedName name="ako100_2_1" localSheetId="13">#REF!</definedName>
    <definedName name="ako100_2_1" localSheetId="10">#REF!</definedName>
    <definedName name="ako100_2_1" localSheetId="0">#REF!</definedName>
    <definedName name="ako100_2_1" localSheetId="2">#REF!</definedName>
    <definedName name="ako100_2_1">#REF!</definedName>
    <definedName name="ako100_3" localSheetId="8">#REF!</definedName>
    <definedName name="ako100_3" localSheetId="14">#REF!</definedName>
    <definedName name="ako100_3" localSheetId="11">#REF!</definedName>
    <definedName name="ako100_3" localSheetId="13">#REF!</definedName>
    <definedName name="ako100_3" localSheetId="10">#REF!</definedName>
    <definedName name="ako100_3" localSheetId="0">#REF!</definedName>
    <definedName name="ako100_3" localSheetId="2">#REF!</definedName>
    <definedName name="ako100_3">#REF!</definedName>
    <definedName name="ako100_3_1">#REF!</definedName>
    <definedName name="ako100_3_2">#REF!</definedName>
    <definedName name="ako100_5">#REF!</definedName>
    <definedName name="ako100_7">"$#REF!.$#REF!$#REF!"</definedName>
    <definedName name="ako100_8">"$#REF!.$#REF!$#REF!"</definedName>
    <definedName name="ako150_1" localSheetId="8">#REF!</definedName>
    <definedName name="ako150_1" localSheetId="7">#REF!</definedName>
    <definedName name="ako150_1" localSheetId="4">#REF!</definedName>
    <definedName name="ako150_1" localSheetId="6">#REF!</definedName>
    <definedName name="ako150_1" localSheetId="9">#REF!</definedName>
    <definedName name="ako150_1" localSheetId="5">#REF!</definedName>
    <definedName name="ako150_1" localSheetId="14">#REF!</definedName>
    <definedName name="ako150_1" localSheetId="3">#REF!</definedName>
    <definedName name="ako150_1" localSheetId="11">#REF!</definedName>
    <definedName name="ako150_1" localSheetId="13">#REF!</definedName>
    <definedName name="ako150_1" localSheetId="10">#REF!</definedName>
    <definedName name="ako150_1" localSheetId="0">#REF!</definedName>
    <definedName name="ako150_1" localSheetId="2">#REF!</definedName>
    <definedName name="ako150_1">#REF!</definedName>
    <definedName name="ako150_1_1" localSheetId="8">#REF!</definedName>
    <definedName name="ako150_1_1" localSheetId="14">#REF!</definedName>
    <definedName name="ako150_1_1" localSheetId="11">#REF!</definedName>
    <definedName name="ako150_1_1" localSheetId="13">#REF!</definedName>
    <definedName name="ako150_1_1" localSheetId="10">#REF!</definedName>
    <definedName name="ako150_1_1" localSheetId="0">#REF!</definedName>
    <definedName name="ako150_1_1" localSheetId="2">#REF!</definedName>
    <definedName name="ako150_1_1">#REF!</definedName>
    <definedName name="ako150_10">"$#REF!.$#REF!$#REF!"</definedName>
    <definedName name="ako150_12">"$#REF!.$#REF!$#REF!"</definedName>
    <definedName name="ako150_13">"$#REF!.$#REF!$#REF!"</definedName>
    <definedName name="ako150_2" localSheetId="8">#REF!</definedName>
    <definedName name="ako150_2" localSheetId="7">#REF!</definedName>
    <definedName name="ako150_2" localSheetId="4">#REF!</definedName>
    <definedName name="ako150_2" localSheetId="6">#REF!</definedName>
    <definedName name="ako150_2" localSheetId="9">#REF!</definedName>
    <definedName name="ako150_2" localSheetId="5">#REF!</definedName>
    <definedName name="ako150_2" localSheetId="14">#REF!</definedName>
    <definedName name="ako150_2" localSheetId="3">#REF!</definedName>
    <definedName name="ako150_2" localSheetId="11">#REF!</definedName>
    <definedName name="ako150_2" localSheetId="13">#REF!</definedName>
    <definedName name="ako150_2" localSheetId="10">#REF!</definedName>
    <definedName name="ako150_2" localSheetId="0">#REF!</definedName>
    <definedName name="ako150_2" localSheetId="2">#REF!</definedName>
    <definedName name="ako150_2">#REF!</definedName>
    <definedName name="ako150_2_1" localSheetId="8">#REF!</definedName>
    <definedName name="ako150_2_1" localSheetId="14">#REF!</definedName>
    <definedName name="ako150_2_1" localSheetId="11">#REF!</definedName>
    <definedName name="ako150_2_1" localSheetId="13">#REF!</definedName>
    <definedName name="ako150_2_1" localSheetId="10">#REF!</definedName>
    <definedName name="ako150_2_1" localSheetId="0">#REF!</definedName>
    <definedName name="ako150_2_1" localSheetId="2">#REF!</definedName>
    <definedName name="ako150_2_1">#REF!</definedName>
    <definedName name="ako150_3" localSheetId="8">#REF!</definedName>
    <definedName name="ako150_3" localSheetId="14">#REF!</definedName>
    <definedName name="ako150_3" localSheetId="11">#REF!</definedName>
    <definedName name="ako150_3" localSheetId="13">#REF!</definedName>
    <definedName name="ako150_3" localSheetId="10">#REF!</definedName>
    <definedName name="ako150_3" localSheetId="0">#REF!</definedName>
    <definedName name="ako150_3" localSheetId="2">#REF!</definedName>
    <definedName name="ako150_3">#REF!</definedName>
    <definedName name="ako150_3_1">#REF!</definedName>
    <definedName name="ako150_3_2">#REF!</definedName>
    <definedName name="ako150_5">#REF!</definedName>
    <definedName name="ako150_7">"$#REF!.$#REF!$#REF!"</definedName>
    <definedName name="ako150_8">"$#REF!.$#REF!$#REF!"</definedName>
    <definedName name="ako50_1" localSheetId="8">#REF!</definedName>
    <definedName name="ako50_1" localSheetId="7">#REF!</definedName>
    <definedName name="ako50_1" localSheetId="4">#REF!</definedName>
    <definedName name="ako50_1" localSheetId="6">#REF!</definedName>
    <definedName name="ako50_1" localSheetId="9">#REF!</definedName>
    <definedName name="ako50_1" localSheetId="5">#REF!</definedName>
    <definedName name="ako50_1" localSheetId="14">#REF!</definedName>
    <definedName name="ako50_1" localSheetId="3">#REF!</definedName>
    <definedName name="ako50_1" localSheetId="11">#REF!</definedName>
    <definedName name="ako50_1" localSheetId="13">#REF!</definedName>
    <definedName name="ako50_1" localSheetId="10">#REF!</definedName>
    <definedName name="ako50_1" localSheetId="0">#REF!</definedName>
    <definedName name="ako50_1" localSheetId="2">#REF!</definedName>
    <definedName name="ako50_1">#REF!</definedName>
    <definedName name="ako50_1_1" localSheetId="8">#REF!</definedName>
    <definedName name="ako50_1_1" localSheetId="14">#REF!</definedName>
    <definedName name="ako50_1_1" localSheetId="11">#REF!</definedName>
    <definedName name="ako50_1_1" localSheetId="13">#REF!</definedName>
    <definedName name="ako50_1_1" localSheetId="10">#REF!</definedName>
    <definedName name="ako50_1_1" localSheetId="0">#REF!</definedName>
    <definedName name="ako50_1_1" localSheetId="2">#REF!</definedName>
    <definedName name="ako50_1_1">#REF!</definedName>
    <definedName name="ako50_10">"$#REF!.$#REF!$#REF!"</definedName>
    <definedName name="ako50_12">"$#REF!.$#REF!$#REF!"</definedName>
    <definedName name="ako50_13">"$#REF!.$#REF!$#REF!"</definedName>
    <definedName name="ako50_2" localSheetId="8">#REF!</definedName>
    <definedName name="ako50_2" localSheetId="7">#REF!</definedName>
    <definedName name="ako50_2" localSheetId="4">#REF!</definedName>
    <definedName name="ako50_2" localSheetId="6">#REF!</definedName>
    <definedName name="ako50_2" localSheetId="9">#REF!</definedName>
    <definedName name="ako50_2" localSheetId="5">#REF!</definedName>
    <definedName name="ako50_2" localSheetId="14">#REF!</definedName>
    <definedName name="ako50_2" localSheetId="3">#REF!</definedName>
    <definedName name="ako50_2" localSheetId="11">#REF!</definedName>
    <definedName name="ako50_2" localSheetId="13">#REF!</definedName>
    <definedName name="ako50_2" localSheetId="10">#REF!</definedName>
    <definedName name="ako50_2" localSheetId="0">#REF!</definedName>
    <definedName name="ako50_2" localSheetId="2">#REF!</definedName>
    <definedName name="ako50_2">#REF!</definedName>
    <definedName name="ako50_2_1" localSheetId="8">#REF!</definedName>
    <definedName name="ako50_2_1" localSheetId="14">#REF!</definedName>
    <definedName name="ako50_2_1" localSheetId="11">#REF!</definedName>
    <definedName name="ako50_2_1" localSheetId="13">#REF!</definedName>
    <definedName name="ako50_2_1" localSheetId="10">#REF!</definedName>
    <definedName name="ako50_2_1" localSheetId="0">#REF!</definedName>
    <definedName name="ako50_2_1" localSheetId="2">#REF!</definedName>
    <definedName name="ako50_2_1">#REF!</definedName>
    <definedName name="ako50_3" localSheetId="8">#REF!</definedName>
    <definedName name="ako50_3" localSheetId="14">#REF!</definedName>
    <definedName name="ako50_3" localSheetId="11">#REF!</definedName>
    <definedName name="ako50_3" localSheetId="13">#REF!</definedName>
    <definedName name="ako50_3" localSheetId="10">#REF!</definedName>
    <definedName name="ako50_3" localSheetId="0">#REF!</definedName>
    <definedName name="ako50_3" localSheetId="2">#REF!</definedName>
    <definedName name="ako50_3">#REF!</definedName>
    <definedName name="ako50_3_1">#REF!</definedName>
    <definedName name="ako50_3_2">#REF!</definedName>
    <definedName name="ako50_5">#REF!</definedName>
    <definedName name="ako50_7">"$#REF!.$#REF!$#REF!"</definedName>
    <definedName name="ako50_8">"$#REF!.$#REF!$#REF!"</definedName>
    <definedName name="ako80_1" localSheetId="8">#REF!</definedName>
    <definedName name="ako80_1" localSheetId="7">#REF!</definedName>
    <definedName name="ako80_1" localSheetId="4">#REF!</definedName>
    <definedName name="ako80_1" localSheetId="6">#REF!</definedName>
    <definedName name="ako80_1" localSheetId="9">#REF!</definedName>
    <definedName name="ako80_1" localSheetId="5">#REF!</definedName>
    <definedName name="ako80_1" localSheetId="14">#REF!</definedName>
    <definedName name="ako80_1" localSheetId="3">#REF!</definedName>
    <definedName name="ako80_1" localSheetId="11">#REF!</definedName>
    <definedName name="ako80_1" localSheetId="13">#REF!</definedName>
    <definedName name="ako80_1" localSheetId="10">#REF!</definedName>
    <definedName name="ako80_1" localSheetId="0">#REF!</definedName>
    <definedName name="ako80_1" localSheetId="2">#REF!</definedName>
    <definedName name="ako80_1">#REF!</definedName>
    <definedName name="ako80_1_1" localSheetId="8">#REF!</definedName>
    <definedName name="ako80_1_1" localSheetId="14">#REF!</definedName>
    <definedName name="ako80_1_1" localSheetId="11">#REF!</definedName>
    <definedName name="ako80_1_1" localSheetId="13">#REF!</definedName>
    <definedName name="ako80_1_1" localSheetId="10">#REF!</definedName>
    <definedName name="ako80_1_1" localSheetId="0">#REF!</definedName>
    <definedName name="ako80_1_1" localSheetId="2">#REF!</definedName>
    <definedName name="ako80_1_1">#REF!</definedName>
    <definedName name="ako80_10">"$#REF!.$#REF!$#REF!"</definedName>
    <definedName name="ako80_12">"$#REF!.$#REF!$#REF!"</definedName>
    <definedName name="ako80_13">"$#REF!.$#REF!$#REF!"</definedName>
    <definedName name="ako80_2" localSheetId="8">#REF!</definedName>
    <definedName name="ako80_2" localSheetId="7">#REF!</definedName>
    <definedName name="ako80_2" localSheetId="4">#REF!</definedName>
    <definedName name="ako80_2" localSheetId="6">#REF!</definedName>
    <definedName name="ako80_2" localSheetId="9">#REF!</definedName>
    <definedName name="ako80_2" localSheetId="5">#REF!</definedName>
    <definedName name="ako80_2" localSheetId="14">#REF!</definedName>
    <definedName name="ako80_2" localSheetId="3">#REF!</definedName>
    <definedName name="ako80_2" localSheetId="11">#REF!</definedName>
    <definedName name="ako80_2" localSheetId="13">#REF!</definedName>
    <definedName name="ako80_2" localSheetId="10">#REF!</definedName>
    <definedName name="ako80_2" localSheetId="0">#REF!</definedName>
    <definedName name="ako80_2" localSheetId="2">#REF!</definedName>
    <definedName name="ako80_2">#REF!</definedName>
    <definedName name="ako80_2_1" localSheetId="8">#REF!</definedName>
    <definedName name="ako80_2_1" localSheetId="14">#REF!</definedName>
    <definedName name="ako80_2_1" localSheetId="11">#REF!</definedName>
    <definedName name="ako80_2_1" localSheetId="13">#REF!</definedName>
    <definedName name="ako80_2_1" localSheetId="10">#REF!</definedName>
    <definedName name="ako80_2_1" localSheetId="0">#REF!</definedName>
    <definedName name="ako80_2_1" localSheetId="2">#REF!</definedName>
    <definedName name="ako80_2_1">#REF!</definedName>
    <definedName name="ako80_3" localSheetId="8">#REF!</definedName>
    <definedName name="ako80_3" localSheetId="14">#REF!</definedName>
    <definedName name="ako80_3" localSheetId="11">#REF!</definedName>
    <definedName name="ako80_3" localSheetId="13">#REF!</definedName>
    <definedName name="ako80_3" localSheetId="10">#REF!</definedName>
    <definedName name="ako80_3" localSheetId="0">#REF!</definedName>
    <definedName name="ako80_3" localSheetId="2">#REF!</definedName>
    <definedName name="ako80_3">#REF!</definedName>
    <definedName name="ako80_3_1">#REF!</definedName>
    <definedName name="ako80_3_2">#REF!</definedName>
    <definedName name="ako80_5">#REF!</definedName>
    <definedName name="ako80_7">"$#REF!.$#REF!$#REF!"</definedName>
    <definedName name="ako80_8">"$#REF!.$#REF!$#REF!"</definedName>
    <definedName name="akof100" localSheetId="8">#REF!</definedName>
    <definedName name="akof100" localSheetId="7">#REF!</definedName>
    <definedName name="akof100" localSheetId="4">#REF!</definedName>
    <definedName name="akof100" localSheetId="6">#REF!</definedName>
    <definedName name="akof100" localSheetId="9">#REF!</definedName>
    <definedName name="akof100" localSheetId="5">#REF!</definedName>
    <definedName name="akof100" localSheetId="14">#REF!</definedName>
    <definedName name="akof100" localSheetId="3">#REF!</definedName>
    <definedName name="akof100" localSheetId="11">#REF!</definedName>
    <definedName name="akof100" localSheetId="13">#REF!</definedName>
    <definedName name="akof100" localSheetId="10">#REF!</definedName>
    <definedName name="akof100" localSheetId="0">#REF!</definedName>
    <definedName name="akof100" localSheetId="2">#REF!</definedName>
    <definedName name="akof100">#REF!</definedName>
    <definedName name="akof100_1" localSheetId="8">#REF!</definedName>
    <definedName name="akof100_1" localSheetId="14">#REF!</definedName>
    <definedName name="akof100_1" localSheetId="11">#REF!</definedName>
    <definedName name="akof100_1" localSheetId="13">#REF!</definedName>
    <definedName name="akof100_1" localSheetId="10">#REF!</definedName>
    <definedName name="akof100_1" localSheetId="0">#REF!</definedName>
    <definedName name="akof100_1" localSheetId="2">#REF!</definedName>
    <definedName name="akof100_1">#REF!</definedName>
    <definedName name="akof100_1_1" localSheetId="8">#REF!</definedName>
    <definedName name="akof100_1_1" localSheetId="14">#REF!</definedName>
    <definedName name="akof100_1_1" localSheetId="11">#REF!</definedName>
    <definedName name="akof100_1_1" localSheetId="13">#REF!</definedName>
    <definedName name="akof100_1_1" localSheetId="10">#REF!</definedName>
    <definedName name="akof100_1_1" localSheetId="0">#REF!</definedName>
    <definedName name="akof100_1_1" localSheetId="2">#REF!</definedName>
    <definedName name="akof100_1_1">#REF!</definedName>
    <definedName name="akof100_10">"$#REF!.$#REF!$#REF!"</definedName>
    <definedName name="akof100_12">"$#REF!.$#REF!$#REF!"</definedName>
    <definedName name="akof100_13">"$#REF!.$#REF!$#REF!"</definedName>
    <definedName name="akof100_2" localSheetId="8">#REF!</definedName>
    <definedName name="akof100_2" localSheetId="7">#REF!</definedName>
    <definedName name="akof100_2" localSheetId="4">#REF!</definedName>
    <definedName name="akof100_2" localSheetId="6">#REF!</definedName>
    <definedName name="akof100_2" localSheetId="9">#REF!</definedName>
    <definedName name="akof100_2" localSheetId="5">#REF!</definedName>
    <definedName name="akof100_2" localSheetId="14">#REF!</definedName>
    <definedName name="akof100_2" localSheetId="3">#REF!</definedName>
    <definedName name="akof100_2" localSheetId="11">#REF!</definedName>
    <definedName name="akof100_2" localSheetId="13">#REF!</definedName>
    <definedName name="akof100_2" localSheetId="10">#REF!</definedName>
    <definedName name="akof100_2" localSheetId="0">#REF!</definedName>
    <definedName name="akof100_2" localSheetId="2">#REF!</definedName>
    <definedName name="akof100_2">#REF!</definedName>
    <definedName name="akof100_2_1" localSheetId="8">#REF!</definedName>
    <definedName name="akof100_2_1" localSheetId="14">#REF!</definedName>
    <definedName name="akof100_2_1" localSheetId="11">#REF!</definedName>
    <definedName name="akof100_2_1" localSheetId="13">#REF!</definedName>
    <definedName name="akof100_2_1" localSheetId="10">#REF!</definedName>
    <definedName name="akof100_2_1" localSheetId="0">#REF!</definedName>
    <definedName name="akof100_2_1" localSheetId="2">#REF!</definedName>
    <definedName name="akof100_2_1">#REF!</definedName>
    <definedName name="akof100_3" localSheetId="8">#REF!</definedName>
    <definedName name="akof100_3" localSheetId="14">#REF!</definedName>
    <definedName name="akof100_3" localSheetId="11">#REF!</definedName>
    <definedName name="akof100_3" localSheetId="13">#REF!</definedName>
    <definedName name="akof100_3" localSheetId="10">#REF!</definedName>
    <definedName name="akof100_3" localSheetId="0">#REF!</definedName>
    <definedName name="akof100_3" localSheetId="2">#REF!</definedName>
    <definedName name="akof100_3">#REF!</definedName>
    <definedName name="akof100_3_1">#REF!</definedName>
    <definedName name="akof100_3_2">#REF!</definedName>
    <definedName name="akof100_5">#REF!</definedName>
    <definedName name="akof100_7">"$#REF!.$#REF!$#REF!"</definedName>
    <definedName name="akof100_8">"$#REF!.$#REF!$#REF!"</definedName>
    <definedName name="akof150" localSheetId="8">#REF!</definedName>
    <definedName name="akof150" localSheetId="7">#REF!</definedName>
    <definedName name="akof150" localSheetId="4">#REF!</definedName>
    <definedName name="akof150" localSheetId="6">#REF!</definedName>
    <definedName name="akof150" localSheetId="9">#REF!</definedName>
    <definedName name="akof150" localSheetId="5">#REF!</definedName>
    <definedName name="akof150" localSheetId="14">#REF!</definedName>
    <definedName name="akof150" localSheetId="3">#REF!</definedName>
    <definedName name="akof150" localSheetId="11">#REF!</definedName>
    <definedName name="akof150" localSheetId="13">#REF!</definedName>
    <definedName name="akof150" localSheetId="10">#REF!</definedName>
    <definedName name="akof150" localSheetId="0">#REF!</definedName>
    <definedName name="akof150" localSheetId="2">#REF!</definedName>
    <definedName name="akof150">#REF!</definedName>
    <definedName name="akof150_1" localSheetId="8">#REF!</definedName>
    <definedName name="akof150_1" localSheetId="14">#REF!</definedName>
    <definedName name="akof150_1" localSheetId="11">#REF!</definedName>
    <definedName name="akof150_1" localSheetId="13">#REF!</definedName>
    <definedName name="akof150_1" localSheetId="10">#REF!</definedName>
    <definedName name="akof150_1" localSheetId="0">#REF!</definedName>
    <definedName name="akof150_1" localSheetId="2">#REF!</definedName>
    <definedName name="akof150_1">#REF!</definedName>
    <definedName name="akof150_1_1" localSheetId="8">#REF!</definedName>
    <definedName name="akof150_1_1" localSheetId="14">#REF!</definedName>
    <definedName name="akof150_1_1" localSheetId="11">#REF!</definedName>
    <definedName name="akof150_1_1" localSheetId="13">#REF!</definedName>
    <definedName name="akof150_1_1" localSheetId="10">#REF!</definedName>
    <definedName name="akof150_1_1" localSheetId="0">#REF!</definedName>
    <definedName name="akof150_1_1" localSheetId="2">#REF!</definedName>
    <definedName name="akof150_1_1">#REF!</definedName>
    <definedName name="akof150_10">"$#REF!.$#REF!$#REF!"</definedName>
    <definedName name="akof150_12">"$#REF!.$#REF!$#REF!"</definedName>
    <definedName name="akof150_13">"$#REF!.$#REF!$#REF!"</definedName>
    <definedName name="akof150_2" localSheetId="8">#REF!</definedName>
    <definedName name="akof150_2" localSheetId="7">#REF!</definedName>
    <definedName name="akof150_2" localSheetId="4">#REF!</definedName>
    <definedName name="akof150_2" localSheetId="6">#REF!</definedName>
    <definedName name="akof150_2" localSheetId="9">#REF!</definedName>
    <definedName name="akof150_2" localSheetId="5">#REF!</definedName>
    <definedName name="akof150_2" localSheetId="14">#REF!</definedName>
    <definedName name="akof150_2" localSheetId="3">#REF!</definedName>
    <definedName name="akof150_2" localSheetId="11">#REF!</definedName>
    <definedName name="akof150_2" localSheetId="13">#REF!</definedName>
    <definedName name="akof150_2" localSheetId="10">#REF!</definedName>
    <definedName name="akof150_2" localSheetId="0">#REF!</definedName>
    <definedName name="akof150_2" localSheetId="2">#REF!</definedName>
    <definedName name="akof150_2">#REF!</definedName>
    <definedName name="akof150_2_1" localSheetId="8">#REF!</definedName>
    <definedName name="akof150_2_1" localSheetId="14">#REF!</definedName>
    <definedName name="akof150_2_1" localSheetId="11">#REF!</definedName>
    <definedName name="akof150_2_1" localSheetId="13">#REF!</definedName>
    <definedName name="akof150_2_1" localSheetId="10">#REF!</definedName>
    <definedName name="akof150_2_1" localSheetId="0">#REF!</definedName>
    <definedName name="akof150_2_1" localSheetId="2">#REF!</definedName>
    <definedName name="akof150_2_1">#REF!</definedName>
    <definedName name="akof150_3" localSheetId="8">#REF!</definedName>
    <definedName name="akof150_3" localSheetId="14">#REF!</definedName>
    <definedName name="akof150_3" localSheetId="11">#REF!</definedName>
    <definedName name="akof150_3" localSheetId="13">#REF!</definedName>
    <definedName name="akof150_3" localSheetId="10">#REF!</definedName>
    <definedName name="akof150_3" localSheetId="0">#REF!</definedName>
    <definedName name="akof150_3" localSheetId="2">#REF!</definedName>
    <definedName name="akof150_3">#REF!</definedName>
    <definedName name="akof150_3_1">#REF!</definedName>
    <definedName name="akof150_3_2">#REF!</definedName>
    <definedName name="akof150_5">#REF!</definedName>
    <definedName name="akof150_7">"$#REF!.$#REF!$#REF!"</definedName>
    <definedName name="akof150_8">"$#REF!.$#REF!$#REF!"</definedName>
    <definedName name="akof4" localSheetId="8">#REF!</definedName>
    <definedName name="akof4" localSheetId="7">#REF!</definedName>
    <definedName name="akof4" localSheetId="4">#REF!</definedName>
    <definedName name="akof4" localSheetId="6">#REF!</definedName>
    <definedName name="akof4" localSheetId="9">#REF!</definedName>
    <definedName name="akof4" localSheetId="5">#REF!</definedName>
    <definedName name="akof4" localSheetId="14">#REF!</definedName>
    <definedName name="akof4" localSheetId="3">#REF!</definedName>
    <definedName name="akof4" localSheetId="11">#REF!</definedName>
    <definedName name="akof4" localSheetId="13">#REF!</definedName>
    <definedName name="akof4" localSheetId="10">#REF!</definedName>
    <definedName name="akof4" localSheetId="0">#REF!</definedName>
    <definedName name="akof4" localSheetId="2">#REF!</definedName>
    <definedName name="akof4">#REF!</definedName>
    <definedName name="akof4_1" localSheetId="8">#REF!</definedName>
    <definedName name="akof4_1" localSheetId="14">#REF!</definedName>
    <definedName name="akof4_1" localSheetId="11">#REF!</definedName>
    <definedName name="akof4_1" localSheetId="13">#REF!</definedName>
    <definedName name="akof4_1" localSheetId="10">#REF!</definedName>
    <definedName name="akof4_1" localSheetId="0">#REF!</definedName>
    <definedName name="akof4_1" localSheetId="2">#REF!</definedName>
    <definedName name="akof4_1">#REF!</definedName>
    <definedName name="akof4_1_1" localSheetId="8">#REF!</definedName>
    <definedName name="akof4_1_1" localSheetId="14">#REF!</definedName>
    <definedName name="akof4_1_1" localSheetId="11">#REF!</definedName>
    <definedName name="akof4_1_1" localSheetId="13">#REF!</definedName>
    <definedName name="akof4_1_1" localSheetId="10">#REF!</definedName>
    <definedName name="akof4_1_1" localSheetId="0">#REF!</definedName>
    <definedName name="akof4_1_1" localSheetId="2">#REF!</definedName>
    <definedName name="akof4_1_1">#REF!</definedName>
    <definedName name="akof4_10">"$#REF!.$#REF!$#REF!"</definedName>
    <definedName name="akof4_12">"$#REF!.$#REF!$#REF!"</definedName>
    <definedName name="akof4_13">"$#REF!.$#REF!$#REF!"</definedName>
    <definedName name="akof4_2" localSheetId="8">#REF!</definedName>
    <definedName name="akof4_2" localSheetId="7">#REF!</definedName>
    <definedName name="akof4_2" localSheetId="4">#REF!</definedName>
    <definedName name="akof4_2" localSheetId="6">#REF!</definedName>
    <definedName name="akof4_2" localSheetId="9">#REF!</definedName>
    <definedName name="akof4_2" localSheetId="5">#REF!</definedName>
    <definedName name="akof4_2" localSheetId="14">#REF!</definedName>
    <definedName name="akof4_2" localSheetId="3">#REF!</definedName>
    <definedName name="akof4_2" localSheetId="11">#REF!</definedName>
    <definedName name="akof4_2" localSheetId="13">#REF!</definedName>
    <definedName name="akof4_2" localSheetId="10">#REF!</definedName>
    <definedName name="akof4_2" localSheetId="0">#REF!</definedName>
    <definedName name="akof4_2" localSheetId="2">#REF!</definedName>
    <definedName name="akof4_2">#REF!</definedName>
    <definedName name="akof4_2_1" localSheetId="8">#REF!</definedName>
    <definedName name="akof4_2_1" localSheetId="14">#REF!</definedName>
    <definedName name="akof4_2_1" localSheetId="11">#REF!</definedName>
    <definedName name="akof4_2_1" localSheetId="13">#REF!</definedName>
    <definedName name="akof4_2_1" localSheetId="10">#REF!</definedName>
    <definedName name="akof4_2_1" localSheetId="0">#REF!</definedName>
    <definedName name="akof4_2_1" localSheetId="2">#REF!</definedName>
    <definedName name="akof4_2_1">#REF!</definedName>
    <definedName name="akof4_3" localSheetId="8">#REF!</definedName>
    <definedName name="akof4_3" localSheetId="14">#REF!</definedName>
    <definedName name="akof4_3" localSheetId="11">#REF!</definedName>
    <definedName name="akof4_3" localSheetId="13">#REF!</definedName>
    <definedName name="akof4_3" localSheetId="10">#REF!</definedName>
    <definedName name="akof4_3" localSheetId="0">#REF!</definedName>
    <definedName name="akof4_3" localSheetId="2">#REF!</definedName>
    <definedName name="akof4_3">#REF!</definedName>
    <definedName name="akof4_3_1">#REF!</definedName>
    <definedName name="akof4_3_2">#REF!</definedName>
    <definedName name="akof4_5">#REF!</definedName>
    <definedName name="akof4_7">"$#REF!.$#REF!$#REF!"</definedName>
    <definedName name="akof4_8">"$#REF!.$#REF!$#REF!"</definedName>
    <definedName name="akof6" localSheetId="8">#REF!</definedName>
    <definedName name="akof6" localSheetId="7">#REF!</definedName>
    <definedName name="akof6" localSheetId="4">#REF!</definedName>
    <definedName name="akof6" localSheetId="6">#REF!</definedName>
    <definedName name="akof6" localSheetId="9">#REF!</definedName>
    <definedName name="akof6" localSheetId="5">#REF!</definedName>
    <definedName name="akof6" localSheetId="14">#REF!</definedName>
    <definedName name="akof6" localSheetId="3">#REF!</definedName>
    <definedName name="akof6" localSheetId="11">#REF!</definedName>
    <definedName name="akof6" localSheetId="13">#REF!</definedName>
    <definedName name="akof6" localSheetId="10">#REF!</definedName>
    <definedName name="akof6" localSheetId="0">#REF!</definedName>
    <definedName name="akof6" localSheetId="2">#REF!</definedName>
    <definedName name="akof6">#REF!</definedName>
    <definedName name="akof6_1" localSheetId="8">#REF!</definedName>
    <definedName name="akof6_1" localSheetId="14">#REF!</definedName>
    <definedName name="akof6_1" localSheetId="11">#REF!</definedName>
    <definedName name="akof6_1" localSheetId="13">#REF!</definedName>
    <definedName name="akof6_1" localSheetId="10">#REF!</definedName>
    <definedName name="akof6_1" localSheetId="0">#REF!</definedName>
    <definedName name="akof6_1" localSheetId="2">#REF!</definedName>
    <definedName name="akof6_1">#REF!</definedName>
    <definedName name="akof6_1_1" localSheetId="8">#REF!</definedName>
    <definedName name="akof6_1_1" localSheetId="14">#REF!</definedName>
    <definedName name="akof6_1_1" localSheetId="11">#REF!</definedName>
    <definedName name="akof6_1_1" localSheetId="13">#REF!</definedName>
    <definedName name="akof6_1_1" localSheetId="10">#REF!</definedName>
    <definedName name="akof6_1_1" localSheetId="0">#REF!</definedName>
    <definedName name="akof6_1_1" localSheetId="2">#REF!</definedName>
    <definedName name="akof6_1_1">#REF!</definedName>
    <definedName name="akof6_10">"$#REF!.$#REF!$#REF!"</definedName>
    <definedName name="akof6_12">"$#REF!.$#REF!$#REF!"</definedName>
    <definedName name="akof6_13">"$#REF!.$#REF!$#REF!"</definedName>
    <definedName name="akof6_2" localSheetId="8">#REF!</definedName>
    <definedName name="akof6_2" localSheetId="7">#REF!</definedName>
    <definedName name="akof6_2" localSheetId="4">#REF!</definedName>
    <definedName name="akof6_2" localSheetId="6">#REF!</definedName>
    <definedName name="akof6_2" localSheetId="9">#REF!</definedName>
    <definedName name="akof6_2" localSheetId="5">#REF!</definedName>
    <definedName name="akof6_2" localSheetId="14">#REF!</definedName>
    <definedName name="akof6_2" localSheetId="3">#REF!</definedName>
    <definedName name="akof6_2" localSheetId="11">#REF!</definedName>
    <definedName name="akof6_2" localSheetId="13">#REF!</definedName>
    <definedName name="akof6_2" localSheetId="10">#REF!</definedName>
    <definedName name="akof6_2" localSheetId="0">#REF!</definedName>
    <definedName name="akof6_2" localSheetId="2">#REF!</definedName>
    <definedName name="akof6_2">#REF!</definedName>
    <definedName name="akof6_2_1" localSheetId="8">#REF!</definedName>
    <definedName name="akof6_2_1" localSheetId="14">#REF!</definedName>
    <definedName name="akof6_2_1" localSheetId="11">#REF!</definedName>
    <definedName name="akof6_2_1" localSheetId="13">#REF!</definedName>
    <definedName name="akof6_2_1" localSheetId="10">#REF!</definedName>
    <definedName name="akof6_2_1" localSheetId="0">#REF!</definedName>
    <definedName name="akof6_2_1" localSheetId="2">#REF!</definedName>
    <definedName name="akof6_2_1">#REF!</definedName>
    <definedName name="akof6_3" localSheetId="8">#REF!</definedName>
    <definedName name="akof6_3" localSheetId="14">#REF!</definedName>
    <definedName name="akof6_3" localSheetId="11">#REF!</definedName>
    <definedName name="akof6_3" localSheetId="13">#REF!</definedName>
    <definedName name="akof6_3" localSheetId="10">#REF!</definedName>
    <definedName name="akof6_3" localSheetId="0">#REF!</definedName>
    <definedName name="akof6_3" localSheetId="2">#REF!</definedName>
    <definedName name="akof6_3">#REF!</definedName>
    <definedName name="akof6_3_1">#REF!</definedName>
    <definedName name="akof6_3_2">#REF!</definedName>
    <definedName name="akof6_5">#REF!</definedName>
    <definedName name="akof6_7">"$#REF!.$#REF!$#REF!"</definedName>
    <definedName name="akof6_8">"$#REF!.$#REF!$#REF!"</definedName>
    <definedName name="akof80" localSheetId="8">#REF!</definedName>
    <definedName name="akof80" localSheetId="7">#REF!</definedName>
    <definedName name="akof80" localSheetId="4">#REF!</definedName>
    <definedName name="akof80" localSheetId="6">#REF!</definedName>
    <definedName name="akof80" localSheetId="9">#REF!</definedName>
    <definedName name="akof80" localSheetId="5">#REF!</definedName>
    <definedName name="akof80" localSheetId="14">#REF!</definedName>
    <definedName name="akof80" localSheetId="3">#REF!</definedName>
    <definedName name="akof80" localSheetId="11">#REF!</definedName>
    <definedName name="akof80" localSheetId="13">#REF!</definedName>
    <definedName name="akof80" localSheetId="10">#REF!</definedName>
    <definedName name="akof80" localSheetId="0">#REF!</definedName>
    <definedName name="akof80" localSheetId="2">#REF!</definedName>
    <definedName name="akof80">#REF!</definedName>
    <definedName name="akof80_1" localSheetId="8">#REF!</definedName>
    <definedName name="akof80_1" localSheetId="14">#REF!</definedName>
    <definedName name="akof80_1" localSheetId="11">#REF!</definedName>
    <definedName name="akof80_1" localSheetId="13">#REF!</definedName>
    <definedName name="akof80_1" localSheetId="10">#REF!</definedName>
    <definedName name="akof80_1" localSheetId="0">#REF!</definedName>
    <definedName name="akof80_1" localSheetId="2">#REF!</definedName>
    <definedName name="akof80_1">#REF!</definedName>
    <definedName name="akof80_1_1" localSheetId="8">#REF!</definedName>
    <definedName name="akof80_1_1" localSheetId="14">#REF!</definedName>
    <definedName name="akof80_1_1" localSheetId="11">#REF!</definedName>
    <definedName name="akof80_1_1" localSheetId="13">#REF!</definedName>
    <definedName name="akof80_1_1" localSheetId="10">#REF!</definedName>
    <definedName name="akof80_1_1" localSheetId="0">#REF!</definedName>
    <definedName name="akof80_1_1" localSheetId="2">#REF!</definedName>
    <definedName name="akof80_1_1">#REF!</definedName>
    <definedName name="akof80_10">"$#REF!.$#REF!$#REF!"</definedName>
    <definedName name="akof80_12">"$#REF!.$#REF!$#REF!"</definedName>
    <definedName name="akof80_13">"$#REF!.$#REF!$#REF!"</definedName>
    <definedName name="akof80_2" localSheetId="8">#REF!</definedName>
    <definedName name="akof80_2" localSheetId="7">#REF!</definedName>
    <definedName name="akof80_2" localSheetId="4">#REF!</definedName>
    <definedName name="akof80_2" localSheetId="6">#REF!</definedName>
    <definedName name="akof80_2" localSheetId="9">#REF!</definedName>
    <definedName name="akof80_2" localSheetId="5">#REF!</definedName>
    <definedName name="akof80_2" localSheetId="14">#REF!</definedName>
    <definedName name="akof80_2" localSheetId="3">#REF!</definedName>
    <definedName name="akof80_2" localSheetId="11">#REF!</definedName>
    <definedName name="akof80_2" localSheetId="13">#REF!</definedName>
    <definedName name="akof80_2" localSheetId="10">#REF!</definedName>
    <definedName name="akof80_2" localSheetId="0">#REF!</definedName>
    <definedName name="akof80_2" localSheetId="2">#REF!</definedName>
    <definedName name="akof80_2">#REF!</definedName>
    <definedName name="akof80_2_1" localSheetId="8">#REF!</definedName>
    <definedName name="akof80_2_1" localSheetId="14">#REF!</definedName>
    <definedName name="akof80_2_1" localSheetId="11">#REF!</definedName>
    <definedName name="akof80_2_1" localSheetId="13">#REF!</definedName>
    <definedName name="akof80_2_1" localSheetId="10">#REF!</definedName>
    <definedName name="akof80_2_1" localSheetId="0">#REF!</definedName>
    <definedName name="akof80_2_1" localSheetId="2">#REF!</definedName>
    <definedName name="akof80_2_1">#REF!</definedName>
    <definedName name="akof80_3" localSheetId="8">#REF!</definedName>
    <definedName name="akof80_3" localSheetId="14">#REF!</definedName>
    <definedName name="akof80_3" localSheetId="11">#REF!</definedName>
    <definedName name="akof80_3" localSheetId="13">#REF!</definedName>
    <definedName name="akof80_3" localSheetId="10">#REF!</definedName>
    <definedName name="akof80_3" localSheetId="0">#REF!</definedName>
    <definedName name="akof80_3" localSheetId="2">#REF!</definedName>
    <definedName name="akof80_3">#REF!</definedName>
    <definedName name="akof80_3_1">#REF!</definedName>
    <definedName name="akof80_3_2">#REF!</definedName>
    <definedName name="akof80_5">#REF!</definedName>
    <definedName name="akof80_7">"$#REF!.$#REF!$#REF!"</definedName>
    <definedName name="akof80_8">"$#REF!.$#REF!$#REF!"</definedName>
    <definedName name="akofl80" localSheetId="8">#REF!</definedName>
    <definedName name="akofl80" localSheetId="7">#REF!</definedName>
    <definedName name="akofl80" localSheetId="4">#REF!</definedName>
    <definedName name="akofl80" localSheetId="6">#REF!</definedName>
    <definedName name="akofl80" localSheetId="9">#REF!</definedName>
    <definedName name="akofl80" localSheetId="5">#REF!</definedName>
    <definedName name="akofl80" localSheetId="14">#REF!</definedName>
    <definedName name="akofl80" localSheetId="3">#REF!</definedName>
    <definedName name="akofl80" localSheetId="11">#REF!</definedName>
    <definedName name="akofl80" localSheetId="13">#REF!</definedName>
    <definedName name="akofl80" localSheetId="10">#REF!</definedName>
    <definedName name="akofl80" localSheetId="0">#REF!</definedName>
    <definedName name="akofl80" localSheetId="2">#REF!</definedName>
    <definedName name="akofl80">#REF!</definedName>
    <definedName name="akofl80_1_1" localSheetId="8">#REF!</definedName>
    <definedName name="akofl80_1_1" localSheetId="14">#REF!</definedName>
    <definedName name="akofl80_1_1" localSheetId="11">#REF!</definedName>
    <definedName name="akofl80_1_1" localSheetId="13">#REF!</definedName>
    <definedName name="akofl80_1_1" localSheetId="10">#REF!</definedName>
    <definedName name="akofl80_1_1" localSheetId="0">#REF!</definedName>
    <definedName name="akofl80_1_1" localSheetId="2">#REF!</definedName>
    <definedName name="akofl80_1_1">#REF!</definedName>
    <definedName name="akofl80_10">"$#REF!.$#REF!$#REF!"</definedName>
    <definedName name="akofl80_12">"$#REF!.$#REF!$#REF!"</definedName>
    <definedName name="akofl80_13">"$#REF!.$#REF!$#REF!"</definedName>
    <definedName name="akofl80_2_1" localSheetId="8">#REF!</definedName>
    <definedName name="akofl80_2_1" localSheetId="7">#REF!</definedName>
    <definedName name="akofl80_2_1" localSheetId="4">#REF!</definedName>
    <definedName name="akofl80_2_1" localSheetId="6">#REF!</definedName>
    <definedName name="akofl80_2_1" localSheetId="9">#REF!</definedName>
    <definedName name="akofl80_2_1" localSheetId="5">#REF!</definedName>
    <definedName name="akofl80_2_1" localSheetId="14">#REF!</definedName>
    <definedName name="akofl80_2_1" localSheetId="3">#REF!</definedName>
    <definedName name="akofl80_2_1" localSheetId="11">#REF!</definedName>
    <definedName name="akofl80_2_1" localSheetId="13">#REF!</definedName>
    <definedName name="akofl80_2_1" localSheetId="10">#REF!</definedName>
    <definedName name="akofl80_2_1" localSheetId="0">#REF!</definedName>
    <definedName name="akofl80_2_1" localSheetId="2">#REF!</definedName>
    <definedName name="akofl80_2_1">#REF!</definedName>
    <definedName name="akofl80_3_1" localSheetId="8">#REF!</definedName>
    <definedName name="akofl80_3_1" localSheetId="14">#REF!</definedName>
    <definedName name="akofl80_3_1" localSheetId="11">#REF!</definedName>
    <definedName name="akofl80_3_1" localSheetId="13">#REF!</definedName>
    <definedName name="akofl80_3_1" localSheetId="10">#REF!</definedName>
    <definedName name="akofl80_3_1" localSheetId="0">#REF!</definedName>
    <definedName name="akofl80_3_1" localSheetId="2">#REF!</definedName>
    <definedName name="akofl80_3_1">#REF!</definedName>
    <definedName name="akofl80_3_2" localSheetId="8">#REF!</definedName>
    <definedName name="akofl80_3_2" localSheetId="14">#REF!</definedName>
    <definedName name="akofl80_3_2" localSheetId="11">#REF!</definedName>
    <definedName name="akofl80_3_2" localSheetId="13">#REF!</definedName>
    <definedName name="akofl80_3_2" localSheetId="10">#REF!</definedName>
    <definedName name="akofl80_3_2" localSheetId="0">#REF!</definedName>
    <definedName name="akofl80_3_2" localSheetId="2">#REF!</definedName>
    <definedName name="akofl80_3_2">#REF!</definedName>
    <definedName name="akofl80_5">#REF!</definedName>
    <definedName name="akofl80_7">"$#REF!.$#REF!$#REF!"</definedName>
    <definedName name="akofl80_8">"$#REF!.$#REF!$#REF!"</definedName>
    <definedName name="akogv100" localSheetId="8">#REF!</definedName>
    <definedName name="akogv100" localSheetId="7">#REF!</definedName>
    <definedName name="akogv100" localSheetId="4">#REF!</definedName>
    <definedName name="akogv100" localSheetId="6">#REF!</definedName>
    <definedName name="akogv100" localSheetId="9">#REF!</definedName>
    <definedName name="akogv100" localSheetId="5">#REF!</definedName>
    <definedName name="akogv100" localSheetId="14">#REF!</definedName>
    <definedName name="akogv100" localSheetId="3">#REF!</definedName>
    <definedName name="akogv100" localSheetId="11">#REF!</definedName>
    <definedName name="akogv100" localSheetId="13">#REF!</definedName>
    <definedName name="akogv100" localSheetId="10">#REF!</definedName>
    <definedName name="akogv100" localSheetId="0">#REF!</definedName>
    <definedName name="akogv100" localSheetId="2">#REF!</definedName>
    <definedName name="akogv100">#REF!</definedName>
    <definedName name="akogv100_1" localSheetId="8">#REF!</definedName>
    <definedName name="akogv100_1" localSheetId="14">#REF!</definedName>
    <definedName name="akogv100_1" localSheetId="11">#REF!</definedName>
    <definedName name="akogv100_1" localSheetId="13">#REF!</definedName>
    <definedName name="akogv100_1" localSheetId="10">#REF!</definedName>
    <definedName name="akogv100_1" localSheetId="0">#REF!</definedName>
    <definedName name="akogv100_1" localSheetId="2">#REF!</definedName>
    <definedName name="akogv100_1">#REF!</definedName>
    <definedName name="akogv100_10">"$#REF!.$#REF!$#REF!"</definedName>
    <definedName name="akogv100_12">"$#REF!.$#REF!$#REF!"</definedName>
    <definedName name="akogv100_13">"$#REF!.$#REF!$#REF!"</definedName>
    <definedName name="akogv100_2" localSheetId="8">#REF!</definedName>
    <definedName name="akogv100_2" localSheetId="7">#REF!</definedName>
    <definedName name="akogv100_2" localSheetId="4">#REF!</definedName>
    <definedName name="akogv100_2" localSheetId="6">#REF!</definedName>
    <definedName name="akogv100_2" localSheetId="9">#REF!</definedName>
    <definedName name="akogv100_2" localSheetId="5">#REF!</definedName>
    <definedName name="akogv100_2" localSheetId="14">#REF!</definedName>
    <definedName name="akogv100_2" localSheetId="3">#REF!</definedName>
    <definedName name="akogv100_2" localSheetId="11">#REF!</definedName>
    <definedName name="akogv100_2" localSheetId="13">#REF!</definedName>
    <definedName name="akogv100_2" localSheetId="10">#REF!</definedName>
    <definedName name="akogv100_2" localSheetId="0">#REF!</definedName>
    <definedName name="akogv100_2" localSheetId="2">#REF!</definedName>
    <definedName name="akogv100_2">#REF!</definedName>
    <definedName name="akogv100_3" localSheetId="8">#REF!</definedName>
    <definedName name="akogv100_3" localSheetId="14">#REF!</definedName>
    <definedName name="akogv100_3" localSheetId="11">#REF!</definedName>
    <definedName name="akogv100_3" localSheetId="13">#REF!</definedName>
    <definedName name="akogv100_3" localSheetId="10">#REF!</definedName>
    <definedName name="akogv100_3" localSheetId="0">#REF!</definedName>
    <definedName name="akogv100_3" localSheetId="2">#REF!</definedName>
    <definedName name="akogv100_3">#REF!</definedName>
    <definedName name="akogv100_3_1" localSheetId="8">#REF!</definedName>
    <definedName name="akogv100_3_1" localSheetId="14">#REF!</definedName>
    <definedName name="akogv100_3_1" localSheetId="11">#REF!</definedName>
    <definedName name="akogv100_3_1" localSheetId="13">#REF!</definedName>
    <definedName name="akogv100_3_1" localSheetId="10">#REF!</definedName>
    <definedName name="akogv100_3_1" localSheetId="0">#REF!</definedName>
    <definedName name="akogv100_3_1" localSheetId="2">#REF!</definedName>
    <definedName name="akogv100_3_1">#REF!</definedName>
    <definedName name="akogv100_3_2">#REF!</definedName>
    <definedName name="akogv100_4">#REF!</definedName>
    <definedName name="akogv100_5">#REF!</definedName>
    <definedName name="akogv100_7">"$#REF!.$#REF!$#REF!"</definedName>
    <definedName name="akogv100_8">"$#REF!.$#REF!$#REF!"</definedName>
    <definedName name="akogv80" localSheetId="8">#REF!</definedName>
    <definedName name="akogv80" localSheetId="7">#REF!</definedName>
    <definedName name="akogv80" localSheetId="4">#REF!</definedName>
    <definedName name="akogv80" localSheetId="6">#REF!</definedName>
    <definedName name="akogv80" localSheetId="9">#REF!</definedName>
    <definedName name="akogv80" localSheetId="5">#REF!</definedName>
    <definedName name="akogv80" localSheetId="14">#REF!</definedName>
    <definedName name="akogv80" localSheetId="3">#REF!</definedName>
    <definedName name="akogv80" localSheetId="11">#REF!</definedName>
    <definedName name="akogv80" localSheetId="13">#REF!</definedName>
    <definedName name="akogv80" localSheetId="10">#REF!</definedName>
    <definedName name="akogv80" localSheetId="0">#REF!</definedName>
    <definedName name="akogv80" localSheetId="2">#REF!</definedName>
    <definedName name="akogv80">#REF!</definedName>
    <definedName name="akogv80_1_1" localSheetId="8">#REF!</definedName>
    <definedName name="akogv80_1_1" localSheetId="14">#REF!</definedName>
    <definedName name="akogv80_1_1" localSheetId="11">#REF!</definedName>
    <definedName name="akogv80_1_1" localSheetId="13">#REF!</definedName>
    <definedName name="akogv80_1_1" localSheetId="10">#REF!</definedName>
    <definedName name="akogv80_1_1" localSheetId="0">#REF!</definedName>
    <definedName name="akogv80_1_1" localSheetId="2">#REF!</definedName>
    <definedName name="akogv80_1_1">#REF!</definedName>
    <definedName name="akogv80_10">"$#REF!.$#REF!$#REF!"</definedName>
    <definedName name="akogv80_12">"$#REF!.$#REF!$#REF!"</definedName>
    <definedName name="akogv80_13">"$#REF!.$#REF!$#REF!"</definedName>
    <definedName name="akogv80_2_1" localSheetId="8">#REF!</definedName>
    <definedName name="akogv80_2_1" localSheetId="7">#REF!</definedName>
    <definedName name="akogv80_2_1" localSheetId="4">#REF!</definedName>
    <definedName name="akogv80_2_1" localSheetId="6">#REF!</definedName>
    <definedName name="akogv80_2_1" localSheetId="9">#REF!</definedName>
    <definedName name="akogv80_2_1" localSheetId="5">#REF!</definedName>
    <definedName name="akogv80_2_1" localSheetId="14">#REF!</definedName>
    <definedName name="akogv80_2_1" localSheetId="3">#REF!</definedName>
    <definedName name="akogv80_2_1" localSheetId="11">#REF!</definedName>
    <definedName name="akogv80_2_1" localSheetId="13">#REF!</definedName>
    <definedName name="akogv80_2_1" localSheetId="10">#REF!</definedName>
    <definedName name="akogv80_2_1" localSheetId="0">#REF!</definedName>
    <definedName name="akogv80_2_1" localSheetId="2">#REF!</definedName>
    <definedName name="akogv80_2_1">#REF!</definedName>
    <definedName name="akogv80_3_1" localSheetId="8">#REF!</definedName>
    <definedName name="akogv80_3_1" localSheetId="14">#REF!</definedName>
    <definedName name="akogv80_3_1" localSheetId="11">#REF!</definedName>
    <definedName name="akogv80_3_1" localSheetId="13">#REF!</definedName>
    <definedName name="akogv80_3_1" localSheetId="10">#REF!</definedName>
    <definedName name="akogv80_3_1" localSheetId="0">#REF!</definedName>
    <definedName name="akogv80_3_1" localSheetId="2">#REF!</definedName>
    <definedName name="akogv80_3_1">#REF!</definedName>
    <definedName name="akogv80_3_2" localSheetId="8">#REF!</definedName>
    <definedName name="akogv80_3_2" localSheetId="14">#REF!</definedName>
    <definedName name="akogv80_3_2" localSheetId="11">#REF!</definedName>
    <definedName name="akogv80_3_2" localSheetId="13">#REF!</definedName>
    <definedName name="akogv80_3_2" localSheetId="10">#REF!</definedName>
    <definedName name="akogv80_3_2" localSheetId="0">#REF!</definedName>
    <definedName name="akogv80_3_2" localSheetId="2">#REF!</definedName>
    <definedName name="akogv80_3_2">#REF!</definedName>
    <definedName name="akogv80_5">#REF!</definedName>
    <definedName name="akogv80_7">"$#REF!.$#REF!$#REF!"</definedName>
    <definedName name="akogv80_8">"$#REF!.$#REF!$#REF!"</definedName>
    <definedName name="AKU" localSheetId="8">STOP:STOPE</definedName>
    <definedName name="AKU" localSheetId="7">STOP:STOPE</definedName>
    <definedName name="AKU" localSheetId="4">STOP:STOPE</definedName>
    <definedName name="AKU" localSheetId="6">STOP:STOPE</definedName>
    <definedName name="AKU" localSheetId="9">STOP:STOPE</definedName>
    <definedName name="AKU" localSheetId="5">STOP:STOPE</definedName>
    <definedName name="AKU" localSheetId="14">STOP:STOPE</definedName>
    <definedName name="AKU" localSheetId="3">STOP:STOPE</definedName>
    <definedName name="AKU" localSheetId="11">STOP:STOPE</definedName>
    <definedName name="AKU" localSheetId="13">STOP:STOPE</definedName>
    <definedName name="AKU" localSheetId="12">STOP:STOPE</definedName>
    <definedName name="AKU" localSheetId="10">STOP:STOPE</definedName>
    <definedName name="AKU" localSheetId="0">#N/A</definedName>
    <definedName name="AKU" localSheetId="2">#N/A</definedName>
    <definedName name="AKU">STOP:STOPE</definedName>
    <definedName name="AKU___0">NA()</definedName>
    <definedName name="AKU___1">NA()</definedName>
    <definedName name="AKU___2">NA()</definedName>
    <definedName name="aku100_1_1" localSheetId="8">#REF!</definedName>
    <definedName name="aku100_1_1" localSheetId="7">#REF!</definedName>
    <definedName name="aku100_1_1" localSheetId="4">#REF!</definedName>
    <definedName name="aku100_1_1" localSheetId="6">#REF!</definedName>
    <definedName name="aku100_1_1" localSheetId="9">#REF!</definedName>
    <definedName name="aku100_1_1" localSheetId="5">#REF!</definedName>
    <definedName name="aku100_1_1" localSheetId="14">#REF!</definedName>
    <definedName name="aku100_1_1" localSheetId="3">#REF!</definedName>
    <definedName name="aku100_1_1" localSheetId="11">#REF!</definedName>
    <definedName name="aku100_1_1" localSheetId="13">#REF!</definedName>
    <definedName name="aku100_1_1" localSheetId="10">#REF!</definedName>
    <definedName name="aku100_1_1" localSheetId="0">#REF!</definedName>
    <definedName name="aku100_1_1" localSheetId="2">#REF!</definedName>
    <definedName name="aku100_1_1">#REF!</definedName>
    <definedName name="aku100_10">"$#REF!.$#REF!$#REF!"</definedName>
    <definedName name="aku100_12">"$#REF!.$#REF!$#REF!"</definedName>
    <definedName name="aku100_13">"$#REF!.$#REF!$#REF!"</definedName>
    <definedName name="aku100_2_1" localSheetId="8">#REF!</definedName>
    <definedName name="aku100_2_1" localSheetId="7">#REF!</definedName>
    <definedName name="aku100_2_1" localSheetId="4">#REF!</definedName>
    <definedName name="aku100_2_1" localSheetId="6">#REF!</definedName>
    <definedName name="aku100_2_1" localSheetId="9">#REF!</definedName>
    <definedName name="aku100_2_1" localSheetId="5">#REF!</definedName>
    <definedName name="aku100_2_1" localSheetId="14">#REF!</definedName>
    <definedName name="aku100_2_1" localSheetId="3">#REF!</definedName>
    <definedName name="aku100_2_1" localSheetId="11">#REF!</definedName>
    <definedName name="aku100_2_1" localSheetId="13">#REF!</definedName>
    <definedName name="aku100_2_1" localSheetId="10">#REF!</definedName>
    <definedName name="aku100_2_1" localSheetId="0">#REF!</definedName>
    <definedName name="aku100_2_1" localSheetId="2">#REF!</definedName>
    <definedName name="aku100_2_1">#REF!</definedName>
    <definedName name="aku100_3_1" localSheetId="8">#REF!</definedName>
    <definedName name="aku100_3_1" localSheetId="14">#REF!</definedName>
    <definedName name="aku100_3_1" localSheetId="11">#REF!</definedName>
    <definedName name="aku100_3_1" localSheetId="13">#REF!</definedName>
    <definedName name="aku100_3_1" localSheetId="10">#REF!</definedName>
    <definedName name="aku100_3_1" localSheetId="0">#REF!</definedName>
    <definedName name="aku100_3_1" localSheetId="2">#REF!</definedName>
    <definedName name="aku100_3_1">#REF!</definedName>
    <definedName name="aku100_3_2" localSheetId="8">#REF!</definedName>
    <definedName name="aku100_3_2" localSheetId="14">#REF!</definedName>
    <definedName name="aku100_3_2" localSheetId="11">#REF!</definedName>
    <definedName name="aku100_3_2" localSheetId="13">#REF!</definedName>
    <definedName name="aku100_3_2" localSheetId="10">#REF!</definedName>
    <definedName name="aku100_3_2" localSheetId="0">#REF!</definedName>
    <definedName name="aku100_3_2" localSheetId="2">#REF!</definedName>
    <definedName name="aku100_3_2">#REF!</definedName>
    <definedName name="aku100_5">#REF!</definedName>
    <definedName name="aku100_7">"$#REF!.$#REF!$#REF!"</definedName>
    <definedName name="aku100_8">"$#REF!.$#REF!$#REF!"</definedName>
    <definedName name="aku150_1_1" localSheetId="8">#REF!</definedName>
    <definedName name="aku150_1_1" localSheetId="7">#REF!</definedName>
    <definedName name="aku150_1_1" localSheetId="4">#REF!</definedName>
    <definedName name="aku150_1_1" localSheetId="6">#REF!</definedName>
    <definedName name="aku150_1_1" localSheetId="9">#REF!</definedName>
    <definedName name="aku150_1_1" localSheetId="5">#REF!</definedName>
    <definedName name="aku150_1_1" localSheetId="14">#REF!</definedName>
    <definedName name="aku150_1_1" localSheetId="3">#REF!</definedName>
    <definedName name="aku150_1_1" localSheetId="11">#REF!</definedName>
    <definedName name="aku150_1_1" localSheetId="13">#REF!</definedName>
    <definedName name="aku150_1_1" localSheetId="10">#REF!</definedName>
    <definedName name="aku150_1_1" localSheetId="0">#REF!</definedName>
    <definedName name="aku150_1_1" localSheetId="2">#REF!</definedName>
    <definedName name="aku150_1_1">#REF!</definedName>
    <definedName name="aku150_10">"$#REF!.$#REF!$#REF!"</definedName>
    <definedName name="aku150_12">"$#REF!.$#REF!$#REF!"</definedName>
    <definedName name="aku150_13">"$#REF!.$#REF!$#REF!"</definedName>
    <definedName name="aku150_2_1" localSheetId="8">#REF!</definedName>
    <definedName name="aku150_2_1" localSheetId="7">#REF!</definedName>
    <definedName name="aku150_2_1" localSheetId="4">#REF!</definedName>
    <definedName name="aku150_2_1" localSheetId="6">#REF!</definedName>
    <definedName name="aku150_2_1" localSheetId="9">#REF!</definedName>
    <definedName name="aku150_2_1" localSheetId="5">#REF!</definedName>
    <definedName name="aku150_2_1" localSheetId="14">#REF!</definedName>
    <definedName name="aku150_2_1" localSheetId="3">#REF!</definedName>
    <definedName name="aku150_2_1" localSheetId="11">#REF!</definedName>
    <definedName name="aku150_2_1" localSheetId="13">#REF!</definedName>
    <definedName name="aku150_2_1" localSheetId="10">#REF!</definedName>
    <definedName name="aku150_2_1" localSheetId="0">#REF!</definedName>
    <definedName name="aku150_2_1" localSheetId="2">#REF!</definedName>
    <definedName name="aku150_2_1">#REF!</definedName>
    <definedName name="aku150_3_1" localSheetId="8">#REF!</definedName>
    <definedName name="aku150_3_1" localSheetId="14">#REF!</definedName>
    <definedName name="aku150_3_1" localSheetId="11">#REF!</definedName>
    <definedName name="aku150_3_1" localSheetId="13">#REF!</definedName>
    <definedName name="aku150_3_1" localSheetId="10">#REF!</definedName>
    <definedName name="aku150_3_1" localSheetId="0">#REF!</definedName>
    <definedName name="aku150_3_1" localSheetId="2">#REF!</definedName>
    <definedName name="aku150_3_1">#REF!</definedName>
    <definedName name="aku150_3_2" localSheetId="8">#REF!</definedName>
    <definedName name="aku150_3_2" localSheetId="14">#REF!</definedName>
    <definedName name="aku150_3_2" localSheetId="11">#REF!</definedName>
    <definedName name="aku150_3_2" localSheetId="13">#REF!</definedName>
    <definedName name="aku150_3_2" localSheetId="10">#REF!</definedName>
    <definedName name="aku150_3_2" localSheetId="0">#REF!</definedName>
    <definedName name="aku150_3_2" localSheetId="2">#REF!</definedName>
    <definedName name="aku150_3_2">#REF!</definedName>
    <definedName name="aku150_5">#REF!</definedName>
    <definedName name="aku150_7">"$#REF!.$#REF!$#REF!"</definedName>
    <definedName name="aku150_8">"$#REF!.$#REF!$#REF!"</definedName>
    <definedName name="AkumATFungsi" localSheetId="8">#REF!</definedName>
    <definedName name="AkumATFungsi" localSheetId="7">#REF!</definedName>
    <definedName name="AkumATFungsi" localSheetId="4">#REF!</definedName>
    <definedName name="AkumATFungsi" localSheetId="6">#REF!</definedName>
    <definedName name="AkumATFungsi" localSheetId="9">#REF!</definedName>
    <definedName name="AkumATFungsi" localSheetId="5">#REF!</definedName>
    <definedName name="AkumATFungsi" localSheetId="14">#REF!</definedName>
    <definedName name="AkumATFungsi" localSheetId="3">#REF!</definedName>
    <definedName name="AkumATFungsi" localSheetId="11">#REF!</definedName>
    <definedName name="AkumATFungsi" localSheetId="13">#REF!</definedName>
    <definedName name="AkumATFungsi" localSheetId="10">#REF!</definedName>
    <definedName name="AkumATFungsi" localSheetId="0">#REF!</definedName>
    <definedName name="AkumATFungsi" localSheetId="2">#REF!</definedName>
    <definedName name="AkumATFungsi">#REF!</definedName>
    <definedName name="AkumATJenis" localSheetId="8">#REF!</definedName>
    <definedName name="AkumATJenis" localSheetId="14">#REF!</definedName>
    <definedName name="AkumATJenis" localSheetId="11">#REF!</definedName>
    <definedName name="AkumATJenis" localSheetId="13">#REF!</definedName>
    <definedName name="AkumATJenis" localSheetId="10">#REF!</definedName>
    <definedName name="AkumATJenis" localSheetId="0">#REF!</definedName>
    <definedName name="AkumATJenis" localSheetId="2">#REF!</definedName>
    <definedName name="AkumATJenis">#REF!</definedName>
    <definedName name="al..foil.singl" localSheetId="8">#REF!</definedName>
    <definedName name="al..foil.singl" localSheetId="14">#REF!</definedName>
    <definedName name="al..foil.singl" localSheetId="11">#REF!</definedName>
    <definedName name="al..foil.singl" localSheetId="13">#REF!</definedName>
    <definedName name="al..foil.singl" localSheetId="10">#REF!</definedName>
    <definedName name="al..foil.singl" localSheetId="0">#REF!</definedName>
    <definedName name="al..foil.singl" localSheetId="2">#REF!</definedName>
    <definedName name="al..foil.singl">#REF!</definedName>
    <definedName name="al.clad">#REF!</definedName>
    <definedName name="al.foil.dbel">#REF!</definedName>
    <definedName name="alat___0">#N/A</definedName>
    <definedName name="alat___1">#N/A</definedName>
    <definedName name="alat___2">#N/A</definedName>
    <definedName name="alat_bantu" localSheetId="8">#REF!</definedName>
    <definedName name="alat_bantu" localSheetId="7">#REF!</definedName>
    <definedName name="alat_bantu" localSheetId="4">#REF!</definedName>
    <definedName name="alat_bantu" localSheetId="6">#REF!</definedName>
    <definedName name="alat_bantu" localSheetId="9">#REF!</definedName>
    <definedName name="alat_bantu" localSheetId="5">#REF!</definedName>
    <definedName name="alat_bantu" localSheetId="14">#REF!</definedName>
    <definedName name="alat_bantu" localSheetId="3">#REF!</definedName>
    <definedName name="alat_bantu" localSheetId="11">#REF!</definedName>
    <definedName name="alat_bantu" localSheetId="13">#REF!</definedName>
    <definedName name="alat_bantu" localSheetId="10">#REF!</definedName>
    <definedName name="alat_bantu" localSheetId="0">#REF!</definedName>
    <definedName name="alat_bantu" localSheetId="2">#REF!</definedName>
    <definedName name="alat_bantu">#REF!</definedName>
    <definedName name="Alat_bantu_Eriction_kuda2_besi" localSheetId="8">#REF!</definedName>
    <definedName name="Alat_bantu_Eriction_kuda2_besi" localSheetId="14">#REF!</definedName>
    <definedName name="Alat_bantu_Eriction_kuda2_besi" localSheetId="11">#REF!</definedName>
    <definedName name="Alat_bantu_Eriction_kuda2_besi" localSheetId="13">#REF!</definedName>
    <definedName name="Alat_bantu_Eriction_kuda2_besi" localSheetId="10">#REF!</definedName>
    <definedName name="Alat_bantu_Eriction_kuda2_besi" localSheetId="0">#REF!</definedName>
    <definedName name="Alat_bantu_Eriction_kuda2_besi" localSheetId="2">#REF!</definedName>
    <definedName name="Alat_bantu_Eriction_kuda2_besi">#REF!</definedName>
    <definedName name="Alat_bantu_kuda2_baja_IWF" localSheetId="8">#REF!</definedName>
    <definedName name="Alat_bantu_kuda2_baja_IWF" localSheetId="14">#REF!</definedName>
    <definedName name="Alat_bantu_kuda2_baja_IWF" localSheetId="11">#REF!</definedName>
    <definedName name="Alat_bantu_kuda2_baja_IWF" localSheetId="13">#REF!</definedName>
    <definedName name="Alat_bantu_kuda2_baja_IWF" localSheetId="10">#REF!</definedName>
    <definedName name="Alat_bantu_kuda2_baja_IWF" localSheetId="0">#REF!</definedName>
    <definedName name="Alat_bantu_kuda2_baja_IWF" localSheetId="2">#REF!</definedName>
    <definedName name="Alat_bantu_kuda2_baja_IWF">#REF!</definedName>
    <definedName name="Alat_bantu_lantai">#REF!</definedName>
    <definedName name="Alat_Bantu_Mesin_Bor_listrik">#REF!</definedName>
    <definedName name="Alat_Bantu_Mesin_las_listrik">#REF!</definedName>
    <definedName name="ALAT.BANTU">#REF!</definedName>
    <definedName name="alatbantu">#REF!</definedName>
    <definedName name="AlatPokok">#REF!</definedName>
    <definedName name="ALATUTAMA">#REF!</definedName>
    <definedName name="alba">#REF!</definedName>
    <definedName name="alcomp">#REF!</definedName>
    <definedName name="ali">#N/A</definedName>
    <definedName name="ALKASIT" localSheetId="8">#REF!</definedName>
    <definedName name="ALKASIT" localSheetId="7">#REF!</definedName>
    <definedName name="ALKASIT" localSheetId="4">#REF!</definedName>
    <definedName name="ALKASIT" localSheetId="6">#REF!</definedName>
    <definedName name="ALKASIT" localSheetId="9">#REF!</definedName>
    <definedName name="ALKASIT" localSheetId="5">#REF!</definedName>
    <definedName name="ALKASIT" localSheetId="14">#REF!</definedName>
    <definedName name="ALKASIT" localSheetId="3">#REF!</definedName>
    <definedName name="ALKASIT" localSheetId="11">#REF!</definedName>
    <definedName name="ALKASIT" localSheetId="13">#REF!</definedName>
    <definedName name="ALKASIT" localSheetId="10">#REF!</definedName>
    <definedName name="ALKASIT" localSheetId="0">#REF!</definedName>
    <definedName name="ALKASIT" localSheetId="2">#REF!</definedName>
    <definedName name="ALKASIT">#REF!</definedName>
    <definedName name="ALL" localSheetId="8">#REF!</definedName>
    <definedName name="ALL" localSheetId="14">#REF!</definedName>
    <definedName name="ALL" localSheetId="11">#REF!</definedName>
    <definedName name="ALL" localSheetId="13">#REF!</definedName>
    <definedName name="ALL" localSheetId="10">#REF!</definedName>
    <definedName name="ALL" localSheetId="0">#REF!</definedName>
    <definedName name="ALL" localSheetId="2">#REF!</definedName>
    <definedName name="ALL">#REF!</definedName>
    <definedName name="almfoil" localSheetId="8">#REF!</definedName>
    <definedName name="almfoil" localSheetId="14">#REF!</definedName>
    <definedName name="almfoil" localSheetId="11">#REF!</definedName>
    <definedName name="almfoil" localSheetId="13">#REF!</definedName>
    <definedName name="almfoil" localSheetId="10">#REF!</definedName>
    <definedName name="almfoil" localSheetId="0">#REF!</definedName>
    <definedName name="almfoil" localSheetId="2">#REF!</definedName>
    <definedName name="almfoil">#REF!</definedName>
    <definedName name="alooo">#N/A</definedName>
    <definedName name="alooo___0">#N/A</definedName>
    <definedName name="alooo___1">#N/A</definedName>
    <definedName name="alooo___2">#N/A</definedName>
    <definedName name="alt1___0">#N/A</definedName>
    <definedName name="alt1___1">#N/A</definedName>
    <definedName name="alt1___2">#N/A</definedName>
    <definedName name="Alum" localSheetId="8">#REF!</definedName>
    <definedName name="Alum" localSheetId="7">#REF!</definedName>
    <definedName name="Alum" localSheetId="4">#REF!</definedName>
    <definedName name="Alum" localSheetId="6">#REF!</definedName>
    <definedName name="Alum" localSheetId="9">#REF!</definedName>
    <definedName name="Alum" localSheetId="5">#REF!</definedName>
    <definedName name="Alum" localSheetId="14">#REF!</definedName>
    <definedName name="Alum" localSheetId="3">#REF!</definedName>
    <definedName name="Alum" localSheetId="11">#REF!</definedName>
    <definedName name="Alum" localSheetId="13">#REF!</definedName>
    <definedName name="Alum" localSheetId="10">#REF!</definedName>
    <definedName name="Alum" localSheetId="0">#REF!</definedName>
    <definedName name="Alum" localSheetId="2">#REF!</definedName>
    <definedName name="Alum">#REF!</definedName>
    <definedName name="Alum153" localSheetId="8">#REF!</definedName>
    <definedName name="Alum153" localSheetId="14">#REF!</definedName>
    <definedName name="Alum153" localSheetId="11">#REF!</definedName>
    <definedName name="Alum153" localSheetId="13">#REF!</definedName>
    <definedName name="Alum153" localSheetId="10">#REF!</definedName>
    <definedName name="Alum153" localSheetId="0">#REF!</definedName>
    <definedName name="Alum153" localSheetId="2">#REF!</definedName>
    <definedName name="Alum153">#REF!</definedName>
    <definedName name="Alum4" localSheetId="8">#REF!</definedName>
    <definedName name="Alum4" localSheetId="14">#REF!</definedName>
    <definedName name="Alum4" localSheetId="11">#REF!</definedName>
    <definedName name="Alum4" localSheetId="13">#REF!</definedName>
    <definedName name="Alum4" localSheetId="10">#REF!</definedName>
    <definedName name="Alum4" localSheetId="0">#REF!</definedName>
    <definedName name="Alum4" localSheetId="2">#REF!</definedName>
    <definedName name="Alum4">#REF!</definedName>
    <definedName name="ALUMFOIL">#REF!</definedName>
    <definedName name="alumunium_foil">#REF!</definedName>
    <definedName name="am___0">#REF!</definedName>
    <definedName name="am___1">#REF!</definedName>
    <definedName name="am___2">#REF!</definedName>
    <definedName name="am___3">#REF!</definedName>
    <definedName name="AM_1">#REF!</definedName>
    <definedName name="am_30">#REF!</definedName>
    <definedName name="am_grout">#REF!</definedName>
    <definedName name="AMP">#REF!</definedName>
    <definedName name="AMP_CBL2">#N/A</definedName>
    <definedName name="AMP_CBL3">#N/A</definedName>
    <definedName name="AMPAR23" localSheetId="8">#REF!</definedName>
    <definedName name="AMPAR23" localSheetId="7">#REF!</definedName>
    <definedName name="AMPAR23" localSheetId="4">#REF!</definedName>
    <definedName name="AMPAR23" localSheetId="6">#REF!</definedName>
    <definedName name="AMPAR23" localSheetId="9">#REF!</definedName>
    <definedName name="AMPAR23" localSheetId="5">#REF!</definedName>
    <definedName name="AMPAR23" localSheetId="14">#REF!</definedName>
    <definedName name="AMPAR23" localSheetId="3">#REF!</definedName>
    <definedName name="AMPAR23" localSheetId="11">#REF!</definedName>
    <definedName name="AMPAR23" localSheetId="13">#REF!</definedName>
    <definedName name="AMPAR23" localSheetId="10">#REF!</definedName>
    <definedName name="AMPAR23" localSheetId="0">#REF!</definedName>
    <definedName name="AMPAR23" localSheetId="2">#REF!</definedName>
    <definedName name="AMPAR23">#REF!</definedName>
    <definedName name="AMPAR57" localSheetId="8">#REF!</definedName>
    <definedName name="AMPAR57" localSheetId="14">#REF!</definedName>
    <definedName name="AMPAR57" localSheetId="11">#REF!</definedName>
    <definedName name="AMPAR57" localSheetId="13">#REF!</definedName>
    <definedName name="AMPAR57" localSheetId="10">#REF!</definedName>
    <definedName name="AMPAR57" localSheetId="0">#REF!</definedName>
    <definedName name="AMPAR57" localSheetId="2">#REF!</definedName>
    <definedName name="AMPAR57">#REF!</definedName>
    <definedName name="ampelas" localSheetId="8">#REF!</definedName>
    <definedName name="ampelas" localSheetId="14">#REF!</definedName>
    <definedName name="ampelas" localSheetId="11">#REF!</definedName>
    <definedName name="ampelas" localSheetId="13">#REF!</definedName>
    <definedName name="ampelas" localSheetId="10">#REF!</definedName>
    <definedName name="ampelas" localSheetId="0">#REF!</definedName>
    <definedName name="ampelas" localSheetId="2">#REF!</definedName>
    <definedName name="ampelas">#REF!</definedName>
    <definedName name="AMPL">#REF!</definedName>
    <definedName name="amplas">#REF!</definedName>
    <definedName name="amplas001">#REF!</definedName>
    <definedName name="An.A1">#REF!</definedName>
    <definedName name="an.prtsi">#REF!</definedName>
    <definedName name="anabjbs">#REF!</definedName>
    <definedName name="anabjkc">#REF!</definedName>
    <definedName name="anabs">#REF!</definedName>
    <definedName name="anacnp">#REF!</definedName>
    <definedName name="ANADC">#REF!</definedName>
    <definedName name="ANAKMC">#REF!</definedName>
    <definedName name="ANALAN">#REF!</definedName>
    <definedName name="ANALAT">#REF!</definedName>
    <definedName name="ANALBAHAN">#REF!</definedName>
    <definedName name="ANALHSA">#REF!</definedName>
    <definedName name="ANALIS" hidden="1">#REF!</definedName>
    <definedName name="ANALISA">#REF!</definedName>
    <definedName name="Analisa_beton">#REF!</definedName>
    <definedName name="Analisa_Hanung">#REF!</definedName>
    <definedName name="ANALISA_HARGA">#REF!</definedName>
    <definedName name="analisa1">#REF!</definedName>
    <definedName name="ANALOGO">#REF!</definedName>
    <definedName name="anaplat">#REF!</definedName>
    <definedName name="ANASEL">#REF!</definedName>
    <definedName name="ANAYOL">#REF!</definedName>
    <definedName name="Anchor_space">#REF!</definedName>
    <definedName name="Anchor_space_2">#REF!</definedName>
    <definedName name="anchor20">#REF!</definedName>
    <definedName name="anchor22">#REF!</definedName>
    <definedName name="ANDRI">#REF!</definedName>
    <definedName name="ANDRI_1">#REF!</definedName>
    <definedName name="ANDRI_2">#REF!</definedName>
    <definedName name="ANDRI_3">#REF!</definedName>
    <definedName name="ANDRI_4">#REF!</definedName>
    <definedName name="angan">#REF!</definedName>
    <definedName name="angkor">#REF!</definedName>
    <definedName name="ANGKUR">#REF!</definedName>
    <definedName name="angle">#REF!</definedName>
    <definedName name="anip1">#REF!</definedName>
    <definedName name="anip10">#REF!</definedName>
    <definedName name="anip11">#REF!</definedName>
    <definedName name="anip12">#REF!</definedName>
    <definedName name="anip13">#REF!</definedName>
    <definedName name="anip14">#REF!</definedName>
    <definedName name="anip15">#REF!</definedName>
    <definedName name="anip16">#REF!</definedName>
    <definedName name="anip17">#REF!</definedName>
    <definedName name="anip18">#REF!</definedName>
    <definedName name="anip19">#REF!</definedName>
    <definedName name="anip2">#REF!</definedName>
    <definedName name="anip20">#REF!</definedName>
    <definedName name="anip21">#REF!</definedName>
    <definedName name="anip22">#REF!</definedName>
    <definedName name="anip23">#REF!</definedName>
    <definedName name="anip24">#REF!</definedName>
    <definedName name="anip25">#REF!</definedName>
    <definedName name="anip26">#REF!</definedName>
    <definedName name="anip27">#REF!</definedName>
    <definedName name="anip28">#REF!</definedName>
    <definedName name="anip29">#REF!</definedName>
    <definedName name="anip3">#REF!</definedName>
    <definedName name="anip34">#REF!</definedName>
    <definedName name="anip35">#REF!</definedName>
    <definedName name="anip36">#REF!</definedName>
    <definedName name="anip37">#REF!</definedName>
    <definedName name="anip38">#REF!</definedName>
    <definedName name="anip39">#REF!</definedName>
    <definedName name="anip4">#REF!</definedName>
    <definedName name="anip40">#REF!</definedName>
    <definedName name="anip41">#REF!</definedName>
    <definedName name="anip42">#REF!</definedName>
    <definedName name="anip43">#REF!</definedName>
    <definedName name="anip44">#REF!</definedName>
    <definedName name="anip45">#REF!</definedName>
    <definedName name="anip46">#REF!</definedName>
    <definedName name="anip47">#REF!</definedName>
    <definedName name="anip48">#REF!</definedName>
    <definedName name="anip49">#REF!</definedName>
    <definedName name="anip5">#REF!</definedName>
    <definedName name="anip50">#REF!</definedName>
    <definedName name="anip51">#REF!</definedName>
    <definedName name="anip52">#REF!</definedName>
    <definedName name="anip53">#REF!</definedName>
    <definedName name="anip54">#REF!</definedName>
    <definedName name="anip55">#REF!</definedName>
    <definedName name="anip56">#REF!</definedName>
    <definedName name="anip58">#REF!</definedName>
    <definedName name="anip59">#REF!</definedName>
    <definedName name="anip6">#REF!</definedName>
    <definedName name="anip60">#REF!</definedName>
    <definedName name="anip61">#REF!</definedName>
    <definedName name="anip62">#REF!</definedName>
    <definedName name="anip63">#REF!</definedName>
    <definedName name="anip64">#REF!</definedName>
    <definedName name="anip65">#REF!</definedName>
    <definedName name="anip66">#REF!</definedName>
    <definedName name="anip67">#REF!</definedName>
    <definedName name="anip68">#REF!</definedName>
    <definedName name="anip7">#REF!</definedName>
    <definedName name="anip8">#REF!</definedName>
    <definedName name="anip9">#REF!</definedName>
    <definedName name="ANJING">#REF!</definedName>
    <definedName name="ANJINGGGG">#REF!</definedName>
    <definedName name="anl0">#REF!</definedName>
    <definedName name="anls">#REF!</definedName>
    <definedName name="anls___0">#REF!</definedName>
    <definedName name="ant.ryp">#REF!</definedName>
    <definedName name="anti">#REF!</definedName>
    <definedName name="ANTIRAYAP">#REF!</definedName>
    <definedName name="ANTIRAYAP___0">#REF!</definedName>
    <definedName name="ANTIRAYAP___1">#REF!</definedName>
    <definedName name="ANTIRAYAP___2">#REF!</definedName>
    <definedName name="APA0316A">#REF!</definedName>
    <definedName name="apa0316b">#REF!</definedName>
    <definedName name="APARTEMEN">#N/A</definedName>
    <definedName name="APARTEMEN___0">NA()</definedName>
    <definedName name="APARTEMEN___2">NA()</definedName>
    <definedName name="App">#N/A</definedName>
    <definedName name="App___0">#N/A</definedName>
    <definedName name="App___1">#N/A</definedName>
    <definedName name="App___2">#N/A</definedName>
    <definedName name="APP3___0">#N/A</definedName>
    <definedName name="APP3___1">#N/A</definedName>
    <definedName name="APP3___2">#N/A</definedName>
    <definedName name="APPENDIX_1" localSheetId="8">#REF!</definedName>
    <definedName name="APPENDIX_1" localSheetId="7">#REF!</definedName>
    <definedName name="APPENDIX_1" localSheetId="4">#REF!</definedName>
    <definedName name="APPENDIX_1" localSheetId="6">#REF!</definedName>
    <definedName name="APPENDIX_1" localSheetId="9">#REF!</definedName>
    <definedName name="APPENDIX_1" localSheetId="5">#REF!</definedName>
    <definedName name="APPENDIX_1" localSheetId="14">#REF!</definedName>
    <definedName name="APPENDIX_1" localSheetId="3">#REF!</definedName>
    <definedName name="APPENDIX_1" localSheetId="11">#REF!</definedName>
    <definedName name="APPENDIX_1" localSheetId="13">#REF!</definedName>
    <definedName name="APPENDIX_1" localSheetId="10">#REF!</definedName>
    <definedName name="APPENDIX_1" localSheetId="0">#REF!</definedName>
    <definedName name="APPENDIX_1" localSheetId="2">#REF!</definedName>
    <definedName name="APPENDIX_1">#REF!</definedName>
    <definedName name="APPENDIX_2" localSheetId="8">#REF!</definedName>
    <definedName name="APPENDIX_2" localSheetId="14">#REF!</definedName>
    <definedName name="APPENDIX_2" localSheetId="11">#REF!</definedName>
    <definedName name="APPENDIX_2" localSheetId="13">#REF!</definedName>
    <definedName name="APPENDIX_2" localSheetId="10">#REF!</definedName>
    <definedName name="APPENDIX_2" localSheetId="0">#REF!</definedName>
    <definedName name="APPENDIX_2" localSheetId="2">#REF!</definedName>
    <definedName name="APPENDIX_2">#REF!</definedName>
    <definedName name="APPENDIX_2C" localSheetId="8">#REF!</definedName>
    <definedName name="APPENDIX_2C" localSheetId="14">#REF!</definedName>
    <definedName name="APPENDIX_2C" localSheetId="11">#REF!</definedName>
    <definedName name="APPENDIX_2C" localSheetId="13">#REF!</definedName>
    <definedName name="APPENDIX_2C" localSheetId="10">#REF!</definedName>
    <definedName name="APPENDIX_2C" localSheetId="0">#REF!</definedName>
    <definedName name="APPENDIX_2C" localSheetId="2">#REF!</definedName>
    <definedName name="APPENDIX_2C">#REF!</definedName>
    <definedName name="APPENDIX_6">#REF!</definedName>
    <definedName name="aproval">#N/A</definedName>
    <definedName name="aproval___0">#N/A</definedName>
    <definedName name="aproval___1">#N/A</definedName>
    <definedName name="aproval___2">#N/A</definedName>
    <definedName name="aquarium" localSheetId="8">#REF!</definedName>
    <definedName name="aquarium" localSheetId="7">#REF!</definedName>
    <definedName name="aquarium" localSheetId="4">#REF!</definedName>
    <definedName name="aquarium" localSheetId="6">#REF!</definedName>
    <definedName name="aquarium" localSheetId="9">#REF!</definedName>
    <definedName name="aquarium" localSheetId="5">#REF!</definedName>
    <definedName name="aquarium" localSheetId="14">#REF!</definedName>
    <definedName name="aquarium" localSheetId="3">#REF!</definedName>
    <definedName name="aquarium" localSheetId="11">#REF!</definedName>
    <definedName name="aquarium" localSheetId="13">#REF!</definedName>
    <definedName name="aquarium" localSheetId="10">#REF!</definedName>
    <definedName name="aquarium" localSheetId="0">#REF!</definedName>
    <definedName name="aquarium" localSheetId="2">#REF!</definedName>
    <definedName name="aquarium">#REF!</definedName>
    <definedName name="ARCHITECT" localSheetId="8">#REF!</definedName>
    <definedName name="ARCHITECT" localSheetId="14">#REF!</definedName>
    <definedName name="ARCHITECT" localSheetId="11">#REF!</definedName>
    <definedName name="ARCHITECT" localSheetId="13">#REF!</definedName>
    <definedName name="ARCHITECT" localSheetId="10">#REF!</definedName>
    <definedName name="ARCHITECT" localSheetId="0">#REF!</definedName>
    <definedName name="ARCHITECT" localSheetId="2">#REF!</definedName>
    <definedName name="ARCHITECT">#REF!</definedName>
    <definedName name="Architrave" localSheetId="8">#REF!</definedName>
    <definedName name="Architrave" localSheetId="14">#REF!</definedName>
    <definedName name="Architrave" localSheetId="11">#REF!</definedName>
    <definedName name="Architrave" localSheetId="13">#REF!</definedName>
    <definedName name="Architrave" localSheetId="10">#REF!</definedName>
    <definedName name="Architrave" localSheetId="0">#REF!</definedName>
    <definedName name="Architrave" localSheetId="2">#REF!</definedName>
    <definedName name="Architrave">#REF!</definedName>
    <definedName name="arde">#REF!</definedName>
    <definedName name="AREA">#REF!</definedName>
    <definedName name="Area_INst">#REF!</definedName>
    <definedName name="Area_Piping">#REF!</definedName>
    <definedName name="Area1">#REF!</definedName>
    <definedName name="Area1_Comm">#REF!</definedName>
    <definedName name="Area1_Cons">#REF!</definedName>
    <definedName name="Area1_Eng">#REF!</definedName>
    <definedName name="Area1_Prjserv">#REF!</definedName>
    <definedName name="Area1_Pro">#REF!</definedName>
    <definedName name="Area2">#REF!</definedName>
    <definedName name="Area2_Cons">#REF!</definedName>
    <definedName name="Area2_eng">#REF!</definedName>
    <definedName name="Area2_Proc">#REF!</definedName>
    <definedName name="Area3">#REF!</definedName>
    <definedName name="Area3_Cons">#REF!</definedName>
    <definedName name="Area3_Eng">#REF!</definedName>
    <definedName name="Area3_Proc">#REF!</definedName>
    <definedName name="Armature">#REF!</definedName>
    <definedName name="arp10a">#REF!</definedName>
    <definedName name="ars">#REF!</definedName>
    <definedName name="arsitek">#REF!</definedName>
    <definedName name="arsitektur">#REF!</definedName>
    <definedName name="artdinding1">#REF!</definedName>
    <definedName name="ARTDINDING2">#REF!</definedName>
    <definedName name="artdinding3">#REF!</definedName>
    <definedName name="artkusenpintu1">#REF!</definedName>
    <definedName name="ARTKUSENPINTU2">#REF!</definedName>
    <definedName name="artkusenpintu3">#REF!</definedName>
    <definedName name="artlantai1">#REF!</definedName>
    <definedName name="ARTLANTAI2">#REF!</definedName>
    <definedName name="ARTLANTAI3">#REF!</definedName>
    <definedName name="artpengecatan1">#REF!</definedName>
    <definedName name="artpengecatan2">#REF!</definedName>
    <definedName name="artpengecatan3">#REF!</definedName>
    <definedName name="artperlengkapan1">#REF!</definedName>
    <definedName name="artperlengkapan2">#REF!</definedName>
    <definedName name="artperlengkapan3">#REF!</definedName>
    <definedName name="artplafond1">#REF!</definedName>
    <definedName name="artplafond2">#REF!</definedName>
    <definedName name="artplafond3">#REF!</definedName>
    <definedName name="artsanitair1">#REF!</definedName>
    <definedName name="artsanitair2">#REF!</definedName>
    <definedName name="artsanitair3">#REF!</definedName>
    <definedName name="as">#REF!</definedName>
    <definedName name="as___0">#REF!</definedName>
    <definedName name="AS_0">#REF!</definedName>
    <definedName name="AS_1">#REF!</definedName>
    <definedName name="asa">#REF!</definedName>
    <definedName name="asal" localSheetId="8" hidden="1">{#N/A,#N/A,FALSE,"M.31"}</definedName>
    <definedName name="asal" localSheetId="7" hidden="1">{#N/A,#N/A,FALSE,"M.31"}</definedName>
    <definedName name="asal" localSheetId="4" hidden="1">{#N/A,#N/A,FALSE,"M.31"}</definedName>
    <definedName name="asal" localSheetId="6" hidden="1">{#N/A,#N/A,FALSE,"M.31"}</definedName>
    <definedName name="asal" localSheetId="9" hidden="1">{#N/A,#N/A,FALSE,"M.31"}</definedName>
    <definedName name="asal" localSheetId="5" hidden="1">{#N/A,#N/A,FALSE,"M.31"}</definedName>
    <definedName name="asal" localSheetId="14" hidden="1">{#N/A,#N/A,FALSE,"M.31"}</definedName>
    <definedName name="asal" localSheetId="3" hidden="1">{#N/A,#N/A,FALSE,"M.31"}</definedName>
    <definedName name="asal" localSheetId="11" hidden="1">{#N/A,#N/A,FALSE,"M.31"}</definedName>
    <definedName name="asal" localSheetId="13" hidden="1">{#N/A,#N/A,FALSE,"M.31"}</definedName>
    <definedName name="asal" localSheetId="12" hidden="1">{#N/A,#N/A,FALSE,"M.31"}</definedName>
    <definedName name="asal" localSheetId="10" hidden="1">{#N/A,#N/A,FALSE,"M.31"}</definedName>
    <definedName name="asal" localSheetId="0" hidden="1">{#N/A,#N/A,FALSE,"M.31"}</definedName>
    <definedName name="asal" localSheetId="2" hidden="1">{#N/A,#N/A,FALSE,"M.31"}</definedName>
    <definedName name="asal" hidden="1">{#N/A,#N/A,FALSE,"M.31"}</definedName>
    <definedName name="ASAL___0" localSheetId="8">#REF!</definedName>
    <definedName name="ASAL___0" localSheetId="7">#REF!</definedName>
    <definedName name="ASAL___0" localSheetId="4">#REF!</definedName>
    <definedName name="ASAL___0" localSheetId="6">#REF!</definedName>
    <definedName name="ASAL___0" localSheetId="9">#REF!</definedName>
    <definedName name="ASAL___0" localSheetId="5">#REF!</definedName>
    <definedName name="ASAL___0" localSheetId="14">#REF!</definedName>
    <definedName name="ASAL___0" localSheetId="3">#REF!</definedName>
    <definedName name="ASAL___0" localSheetId="11">#REF!</definedName>
    <definedName name="ASAL___0" localSheetId="13">#REF!</definedName>
    <definedName name="ASAL___0" localSheetId="10">#REF!</definedName>
    <definedName name="ASAL___0" localSheetId="0">#REF!</definedName>
    <definedName name="ASAL___0" localSheetId="2">#REF!</definedName>
    <definedName name="ASAL___0">#REF!</definedName>
    <definedName name="ASAL___1" localSheetId="8">#REF!</definedName>
    <definedName name="ASAL___1" localSheetId="14">#REF!</definedName>
    <definedName name="ASAL___1" localSheetId="11">#REF!</definedName>
    <definedName name="ASAL___1" localSheetId="13">#REF!</definedName>
    <definedName name="ASAL___1" localSheetId="10">#REF!</definedName>
    <definedName name="ASAL___1" localSheetId="0">#REF!</definedName>
    <definedName name="ASAL___1" localSheetId="2">#REF!</definedName>
    <definedName name="ASAL___1">#REF!</definedName>
    <definedName name="ASAL___2" localSheetId="8">#REF!</definedName>
    <definedName name="ASAL___2" localSheetId="14">#REF!</definedName>
    <definedName name="ASAL___2" localSheetId="11">#REF!</definedName>
    <definedName name="ASAL___2" localSheetId="13">#REF!</definedName>
    <definedName name="ASAL___2" localSheetId="10">#REF!</definedName>
    <definedName name="ASAL___2" localSheetId="0">#REF!</definedName>
    <definedName name="ASAL___2" localSheetId="2">#REF!</definedName>
    <definedName name="ASAL___2">#REF!</definedName>
    <definedName name="ASAL___3">#REF!</definedName>
    <definedName name="asaS" localSheetId="8">'Back Up Vol Plat Lt.'!HAJIME:OWARI</definedName>
    <definedName name="asaS" localSheetId="7">'Backup Balok'!HAJIME:OWARI</definedName>
    <definedName name="asaS" localSheetId="4">'Backup Fondasi'!HAJIME:OWARI</definedName>
    <definedName name="asaS" localSheetId="6">'Backup Kolom'!HAJIME:OWARI</definedName>
    <definedName name="asaS" localSheetId="9">'Backup Pintu'!HAJIME:OWARI</definedName>
    <definedName name="asaS" localSheetId="5">'Backup Sloof'!HAJIME:OWARI</definedName>
    <definedName name="asaS" localSheetId="14">BALOK!HAJIME:OWARI</definedName>
    <definedName name="asaS" localSheetId="3">'Daftar Harga'!HAJIME:OWARI</definedName>
    <definedName name="asaS" localSheetId="11">Dinding!HAJIME:OWARI</definedName>
    <definedName name="asaS" localSheetId="13">KOLOM!HAJIME:OWARI</definedName>
    <definedName name="asaS" localSheetId="12">HAJIME:OWARI</definedName>
    <definedName name="asaS" localSheetId="10">PONDASI!HAJIME:OWARI</definedName>
    <definedName name="asaS" localSheetId="0">'Rekap RAB'!HAJIME:OWARI</definedName>
    <definedName name="asaS" localSheetId="2">'Time Schedule'!HAJIME:[0]!OWARI</definedName>
    <definedName name="asaS">HAJIME:OWARI</definedName>
    <definedName name="asbes" localSheetId="8">#REF!</definedName>
    <definedName name="asbes" localSheetId="7">#REF!</definedName>
    <definedName name="asbes" localSheetId="4">#REF!</definedName>
    <definedName name="asbes" localSheetId="6">#REF!</definedName>
    <definedName name="asbes" localSheetId="9">#REF!</definedName>
    <definedName name="asbes" localSheetId="5">#REF!</definedName>
    <definedName name="asbes" localSheetId="14">#REF!</definedName>
    <definedName name="asbes" localSheetId="3">#REF!</definedName>
    <definedName name="asbes" localSheetId="11">#REF!</definedName>
    <definedName name="asbes" localSheetId="13">#REF!</definedName>
    <definedName name="asbes" localSheetId="10">#REF!</definedName>
    <definedName name="asbes" localSheetId="0">#REF!</definedName>
    <definedName name="asbes" localSheetId="2">#REF!</definedName>
    <definedName name="asbes">#REF!</definedName>
    <definedName name="asbesemen" localSheetId="8">#REF!</definedName>
    <definedName name="asbesemen" localSheetId="14">#REF!</definedName>
    <definedName name="asbesemen" localSheetId="11">#REF!</definedName>
    <definedName name="asbesemen" localSheetId="13">#REF!</definedName>
    <definedName name="asbesemen" localSheetId="10">#REF!</definedName>
    <definedName name="asbesemen" localSheetId="0">#REF!</definedName>
    <definedName name="asbesemen" localSheetId="2">#REF!</definedName>
    <definedName name="asbesemen">#REF!</definedName>
    <definedName name="ASD" localSheetId="8">#REF!</definedName>
    <definedName name="ASD" localSheetId="14">#REF!</definedName>
    <definedName name="ASD" localSheetId="11">#REF!</definedName>
    <definedName name="ASD" localSheetId="13">#REF!</definedName>
    <definedName name="ASD" localSheetId="10">#REF!</definedName>
    <definedName name="ASD" localSheetId="0">#REF!</definedName>
    <definedName name="ASD" localSheetId="2">#REF!</definedName>
    <definedName name="ASD">#REF!</definedName>
    <definedName name="asder">#REF!</definedName>
    <definedName name="asgel5">#REF!</definedName>
    <definedName name="asgel6">#REF!</definedName>
    <definedName name="aspal">#REF!</definedName>
    <definedName name="aspal001">#REF!</definedName>
    <definedName name="Aspalan">#REF!</definedName>
    <definedName name="aspalf">#REF!</definedName>
    <definedName name="ASPHALT">#REF!</definedName>
    <definedName name="asrama">#REF!</definedName>
    <definedName name="AST">#REF!</definedName>
    <definedName name="ASTM">#REF!</definedName>
    <definedName name="ASURANSI">#REF!</definedName>
    <definedName name="aswer" hidden="1">#REF!</definedName>
    <definedName name="ATAP">#REF!</definedName>
    <definedName name="Atap_asbes_gelombang_0_3_mm">#REF!</definedName>
    <definedName name="atap_seng">#REF!</definedName>
    <definedName name="atap10b130">#REF!</definedName>
    <definedName name="atap10b80">#REF!</definedName>
    <definedName name="atapklip">#REF!</definedName>
    <definedName name="atapzync">#REF!</definedName>
    <definedName name="atazync">#REF!</definedName>
    <definedName name="ATB">#REF!</definedName>
    <definedName name="ATFungsi">#REF!</definedName>
    <definedName name="ATJenis">#REF!</definedName>
    <definedName name="ATSAMF">#REF!</definedName>
    <definedName name="Attachment_C_3">#REF!</definedName>
    <definedName name="Aus">#REF!</definedName>
    <definedName name="Aus___0">#REF!</definedName>
    <definedName name="Aus___1">#REF!</definedName>
    <definedName name="Aus___2">#REF!</definedName>
    <definedName name="aus_d">#REF!</definedName>
    <definedName name="av">#REF!</definedName>
    <definedName name="avaur">#REF!</definedName>
    <definedName name="AVI">#REF!</definedName>
    <definedName name="AVII">#REF!</definedName>
    <definedName name="AVIII">#REF!</definedName>
    <definedName name="aw">#REF!</definedName>
    <definedName name="awal">#REF!</definedName>
    <definedName name="awiremeshm8">#REF!</definedName>
    <definedName name="awmaspion0.5">#REF!</definedName>
    <definedName name="awmaspion0.75">#REF!</definedName>
    <definedName name="awmaspion1">#REF!</definedName>
    <definedName name="awmaspion1.25">#REF!</definedName>
    <definedName name="awmaspion1.5">#REF!</definedName>
    <definedName name="awmaspion10">#REF!</definedName>
    <definedName name="awmaspion12">#REF!</definedName>
    <definedName name="awmaspion14">#REF!</definedName>
    <definedName name="awmaspion16">#REF!</definedName>
    <definedName name="awmaspion2">#REF!</definedName>
    <definedName name="awmaspion2.5">#REF!</definedName>
    <definedName name="awmaspion3">#REF!</definedName>
    <definedName name="awmaspion4">#REF!</definedName>
    <definedName name="awmaspion5">#REF!</definedName>
    <definedName name="awmaspion6">#REF!</definedName>
    <definedName name="awmaspion8">#REF!</definedName>
    <definedName name="awrucika0.5">#REF!</definedName>
    <definedName name="awrucika0.75">#REF!</definedName>
    <definedName name="awrucika1">#REF!</definedName>
    <definedName name="awrucika1.25">#REF!</definedName>
    <definedName name="awrucika1.5">#REF!</definedName>
    <definedName name="awrucika10">#REF!</definedName>
    <definedName name="awrucika12">#REF!</definedName>
    <definedName name="awrucika2">#REF!</definedName>
    <definedName name="awrucika2.5">#REF!</definedName>
    <definedName name="awrucika3">#REF!</definedName>
    <definedName name="awrucika4">#REF!</definedName>
    <definedName name="awrucika5">#REF!</definedName>
    <definedName name="awrucika6">#REF!</definedName>
    <definedName name="awrucika8">#REF!</definedName>
    <definedName name="awwavin0.5">#REF!</definedName>
    <definedName name="awwavin0.75">#REF!</definedName>
    <definedName name="awwavin1">#REF!</definedName>
    <definedName name="awwavin1.25">#REF!</definedName>
    <definedName name="awwavin1.5">#REF!</definedName>
    <definedName name="awwavin10">#REF!</definedName>
    <definedName name="awwavin12">#REF!</definedName>
    <definedName name="awwavin2">#REF!</definedName>
    <definedName name="awwavin2.5">#REF!</definedName>
    <definedName name="awwavin3">#REF!</definedName>
    <definedName name="awwavin4">#REF!</definedName>
    <definedName name="awwavin5">#REF!</definedName>
    <definedName name="awwavin6">#REF!</definedName>
    <definedName name="awwavin8">#REF!</definedName>
    <definedName name="AX">#REF!</definedName>
    <definedName name="ayin">#REF!</definedName>
    <definedName name="B">#REF!</definedName>
    <definedName name="B_1">#REF!</definedName>
    <definedName name="B_1_1">#REF!</definedName>
    <definedName name="B_1_2">#REF!</definedName>
    <definedName name="B_1_3">#REF!</definedName>
    <definedName name="B_11">#REF!</definedName>
    <definedName name="B_12">#REF!</definedName>
    <definedName name="B_16">#REF!</definedName>
    <definedName name="B_18">#REF!</definedName>
    <definedName name="B_19">#REF!</definedName>
    <definedName name="B_2">#REF!</definedName>
    <definedName name="B_3">#REF!</definedName>
    <definedName name="B_3a">#REF!</definedName>
    <definedName name="B_6">#REF!</definedName>
    <definedName name="B_7">#REF!</definedName>
    <definedName name="B_9">#REF!</definedName>
    <definedName name="b_b">#REF!</definedName>
    <definedName name="B_BALOK">#REF!</definedName>
    <definedName name="b_d">#REF!</definedName>
    <definedName name="B_Elect">#REF!</definedName>
    <definedName name="b_k250">#REF!</definedName>
    <definedName name="b_k300">#REF!</definedName>
    <definedName name="b_k350">#REF!</definedName>
    <definedName name="B_KOLOM">#REF!</definedName>
    <definedName name="b_l">#REF!</definedName>
    <definedName name="b_lgr">#REF!</definedName>
    <definedName name="B_LISPLANK">#REF!</definedName>
    <definedName name="b_ls">#REF!</definedName>
    <definedName name="b_p">#REF!</definedName>
    <definedName name="b_pcap">#REF!</definedName>
    <definedName name="b_pit">#REF!</definedName>
    <definedName name="B_PLAT">#REF!</definedName>
    <definedName name="B_PRICE">#REF!</definedName>
    <definedName name="B_SLOOF">#REF!</definedName>
    <definedName name="b_slu">#REF!</definedName>
    <definedName name="B_TANGGA">#REF!</definedName>
    <definedName name="b_tg">#REF!</definedName>
    <definedName name="B_WALL">#REF!</definedName>
    <definedName name="B.">#REF!</definedName>
    <definedName name="b..">#REF!</definedName>
    <definedName name="B.001">#REF!</definedName>
    <definedName name="B.001a">#REF!</definedName>
    <definedName name="B.001b">#REF!</definedName>
    <definedName name="B.001c">#REF!</definedName>
    <definedName name="B.001d">#REF!</definedName>
    <definedName name="B.001e">#REF!</definedName>
    <definedName name="B.001e1">#REF!</definedName>
    <definedName name="B.001f">#REF!</definedName>
    <definedName name="B.001f1">#REF!</definedName>
    <definedName name="B.001f2">#REF!</definedName>
    <definedName name="B.001f3">#REF!</definedName>
    <definedName name="B.001f4">#REF!</definedName>
    <definedName name="B.001g">#REF!</definedName>
    <definedName name="B.001h">#REF!</definedName>
    <definedName name="B.001i">#REF!</definedName>
    <definedName name="B.001i1">#REF!</definedName>
    <definedName name="B.001i2">#REF!</definedName>
    <definedName name="B.001i3">#REF!</definedName>
    <definedName name="B.001i4">#REF!</definedName>
    <definedName name="B.001j">#REF!</definedName>
    <definedName name="B.001k">#REF!</definedName>
    <definedName name="B.001l">#REF!</definedName>
    <definedName name="B.001m">#REF!</definedName>
    <definedName name="B.001n">#REF!</definedName>
    <definedName name="B.001o">#REF!</definedName>
    <definedName name="B.001p">#REF!</definedName>
    <definedName name="B.001q">#REF!</definedName>
    <definedName name="B.001r">#REF!</definedName>
    <definedName name="B.001s">#REF!</definedName>
    <definedName name="B.002">#REF!</definedName>
    <definedName name="B.002a">#REF!</definedName>
    <definedName name="B.002b">#REF!</definedName>
    <definedName name="B.003">#REF!</definedName>
    <definedName name="B.003.1">#REF!</definedName>
    <definedName name="B.003a">#REF!</definedName>
    <definedName name="B.003b">#REF!</definedName>
    <definedName name="B.003b.1">#REF!</definedName>
    <definedName name="B.003b1">#REF!</definedName>
    <definedName name="B.003c">#REF!</definedName>
    <definedName name="B.003d">#REF!</definedName>
    <definedName name="B.003d1">#REF!</definedName>
    <definedName name="B.003d2">#REF!</definedName>
    <definedName name="B.003e">#REF!</definedName>
    <definedName name="B.003f">#REF!</definedName>
    <definedName name="B.003g">#REF!</definedName>
    <definedName name="B.003h">#REF!</definedName>
    <definedName name="B.004">#REF!</definedName>
    <definedName name="B.004a">#REF!</definedName>
    <definedName name="B.004b">#REF!</definedName>
    <definedName name="B.004c">#REF!</definedName>
    <definedName name="B.004d">#REF!</definedName>
    <definedName name="B.004e">#REF!</definedName>
    <definedName name="B.004e.1">#REF!</definedName>
    <definedName name="B.004e.2">#REF!</definedName>
    <definedName name="B.004f">#REF!</definedName>
    <definedName name="B.004g">#REF!</definedName>
    <definedName name="B.004g.1">#REF!</definedName>
    <definedName name="B.004g.2">#REF!</definedName>
    <definedName name="B.004h">#REF!</definedName>
    <definedName name="B.004i">#REF!</definedName>
    <definedName name="B.004j">#REF!</definedName>
    <definedName name="B.004j.1">#REF!</definedName>
    <definedName name="B.004j.2">#REF!</definedName>
    <definedName name="B.004k">#REF!</definedName>
    <definedName name="B.004l">#REF!</definedName>
    <definedName name="B.004l.1">#REF!</definedName>
    <definedName name="B.004l.2">#REF!</definedName>
    <definedName name="B.004m">#REF!</definedName>
    <definedName name="B.004n">#REF!</definedName>
    <definedName name="B.004o">#REF!</definedName>
    <definedName name="B.004o.1">#REF!</definedName>
    <definedName name="B.004o.2">#REF!</definedName>
    <definedName name="B.004o.3">#REF!</definedName>
    <definedName name="B.004o.4">#REF!</definedName>
    <definedName name="B.004p">#REF!</definedName>
    <definedName name="B.004q">#REF!</definedName>
    <definedName name="B.004q1">#REF!</definedName>
    <definedName name="B.004q2">#REF!</definedName>
    <definedName name="B.004q3">#REF!</definedName>
    <definedName name="B.004q4">#REF!</definedName>
    <definedName name="B.004q5">#REF!</definedName>
    <definedName name="B.004q6">#REF!</definedName>
    <definedName name="B.004q7">#REF!</definedName>
    <definedName name="B.004r">#REF!</definedName>
    <definedName name="B.004s">#REF!</definedName>
    <definedName name="B.004t">#REF!</definedName>
    <definedName name="B.004u">#REF!</definedName>
    <definedName name="B.004v">#REF!</definedName>
    <definedName name="B.004w">#REF!</definedName>
    <definedName name="B.005">#REF!</definedName>
    <definedName name="B.005a">#REF!</definedName>
    <definedName name="B.005b">#REF!</definedName>
    <definedName name="B.005c">#REF!</definedName>
    <definedName name="B.005d">#REF!</definedName>
    <definedName name="B.005d1">#REF!</definedName>
    <definedName name="B.005d2">#REF!</definedName>
    <definedName name="B.005e">#REF!</definedName>
    <definedName name="B.005f">#REF!</definedName>
    <definedName name="B.005f1">#REF!</definedName>
    <definedName name="B.005f2">#REF!</definedName>
    <definedName name="B.005f3">#REF!</definedName>
    <definedName name="B.005g">#REF!</definedName>
    <definedName name="B.005h">#REF!</definedName>
    <definedName name="B.005i">#REF!</definedName>
    <definedName name="b.005i1">#REF!</definedName>
    <definedName name="B.005j">#REF!</definedName>
    <definedName name="B.005k">#REF!</definedName>
    <definedName name="B.005l">#REF!</definedName>
    <definedName name="B.005m">#REF!</definedName>
    <definedName name="B.005n">#REF!</definedName>
    <definedName name="B.005o">#REF!</definedName>
    <definedName name="B.005p">#REF!</definedName>
    <definedName name="B.005p1">#REF!</definedName>
    <definedName name="B.005p2">#REF!</definedName>
    <definedName name="B.005q">#REF!</definedName>
    <definedName name="B.005r">#REF!</definedName>
    <definedName name="B.005s">#REF!</definedName>
    <definedName name="B.005s1">#REF!</definedName>
    <definedName name="B.005t">#REF!</definedName>
    <definedName name="B.005u">#REF!</definedName>
    <definedName name="B.005v">#REF!</definedName>
    <definedName name="B.005v1">#REF!</definedName>
    <definedName name="B.005v2">#REF!</definedName>
    <definedName name="B.005v3">#REF!</definedName>
    <definedName name="B.005v4">#REF!</definedName>
    <definedName name="B.005v5">#REF!</definedName>
    <definedName name="B.005v6">#REF!</definedName>
    <definedName name="B.005v7">#REF!</definedName>
    <definedName name="B.006">#REF!</definedName>
    <definedName name="B.006a">#REF!</definedName>
    <definedName name="B.006b">#REF!</definedName>
    <definedName name="B.006c">#REF!</definedName>
    <definedName name="B.006d">#REF!</definedName>
    <definedName name="B.006e">#REF!</definedName>
    <definedName name="B.006f">#REF!</definedName>
    <definedName name="B.006g">#REF!</definedName>
    <definedName name="B.006h">#REF!</definedName>
    <definedName name="B.006i">#REF!</definedName>
    <definedName name="B.006j">#REF!</definedName>
    <definedName name="B.007">#REF!</definedName>
    <definedName name="B.007a">#REF!</definedName>
    <definedName name="B.007b">#REF!</definedName>
    <definedName name="B.007c">#REF!</definedName>
    <definedName name="B.008">#REF!</definedName>
    <definedName name="B.008a">#REF!</definedName>
    <definedName name="B.008b">#REF!</definedName>
    <definedName name="B.008c">#REF!</definedName>
    <definedName name="B.008d">#REF!</definedName>
    <definedName name="B.008e">#REF!</definedName>
    <definedName name="B.008f">#REF!</definedName>
    <definedName name="B.008g">#REF!</definedName>
    <definedName name="B.008h">#REF!</definedName>
    <definedName name="B.008i">#REF!</definedName>
    <definedName name="B.009">#REF!</definedName>
    <definedName name="B.009a">#REF!</definedName>
    <definedName name="B.009b">#REF!</definedName>
    <definedName name="B.009c">#REF!</definedName>
    <definedName name="B.009d">#REF!</definedName>
    <definedName name="B.009e">#REF!</definedName>
    <definedName name="B.009f">#REF!</definedName>
    <definedName name="B.009g">#REF!</definedName>
    <definedName name="B.009h">#REF!</definedName>
    <definedName name="B.009i">#REF!</definedName>
    <definedName name="B.009j">#REF!</definedName>
    <definedName name="B.010">#REF!</definedName>
    <definedName name="B.010a">#REF!</definedName>
    <definedName name="B.010b">#REF!</definedName>
    <definedName name="B.010c">#REF!</definedName>
    <definedName name="B.010d">#REF!</definedName>
    <definedName name="B.010e">#REF!</definedName>
    <definedName name="B.010f">#REF!</definedName>
    <definedName name="B.010g">#REF!</definedName>
    <definedName name="B.010h">#REF!</definedName>
    <definedName name="B.010i">#REF!</definedName>
    <definedName name="B.010j">#REF!</definedName>
    <definedName name="B.010k">#REF!</definedName>
    <definedName name="B.010k1">#REF!</definedName>
    <definedName name="B.010l">#REF!</definedName>
    <definedName name="B.010m">#REF!</definedName>
    <definedName name="B.010n">#REF!</definedName>
    <definedName name="B.010o">#REF!</definedName>
    <definedName name="B.010p">#REF!</definedName>
    <definedName name="B.010q">#REF!</definedName>
    <definedName name="B.010r">#REF!</definedName>
    <definedName name="B.010s">#REF!</definedName>
    <definedName name="B.010t">#REF!</definedName>
    <definedName name="B.010u">#REF!</definedName>
    <definedName name="B.010v">#REF!</definedName>
    <definedName name="B.011">#REF!</definedName>
    <definedName name="B.011a">#REF!</definedName>
    <definedName name="B.011a.1">#REF!</definedName>
    <definedName name="B.011a.2">#REF!</definedName>
    <definedName name="B.011b">#REF!</definedName>
    <definedName name="B.011c">#REF!</definedName>
    <definedName name="B.011d">#REF!</definedName>
    <definedName name="B.011e">#REF!</definedName>
    <definedName name="B.011e1">#REF!</definedName>
    <definedName name="B.011f">#REF!</definedName>
    <definedName name="B.011g">#REF!</definedName>
    <definedName name="B.011h">#REF!</definedName>
    <definedName name="B.011i">#REF!</definedName>
    <definedName name="B.011j">#REF!</definedName>
    <definedName name="B.011k">#REF!</definedName>
    <definedName name="B.011l">#REF!</definedName>
    <definedName name="B.011m">#REF!</definedName>
    <definedName name="B.011n">#REF!</definedName>
    <definedName name="B.011o">#REF!</definedName>
    <definedName name="B.012">#REF!</definedName>
    <definedName name="B.012a">#REF!</definedName>
    <definedName name="B.012b">#REF!</definedName>
    <definedName name="B.012c">#REF!</definedName>
    <definedName name="B.012d">#REF!</definedName>
    <definedName name="B.012e">#REF!</definedName>
    <definedName name="B.012f">#REF!</definedName>
    <definedName name="B.012g">#REF!</definedName>
    <definedName name="B.012h">#REF!</definedName>
    <definedName name="B.012i">#REF!</definedName>
    <definedName name="B.012j">#REF!</definedName>
    <definedName name="B.012k">#REF!</definedName>
    <definedName name="B.012l">#REF!</definedName>
    <definedName name="B.012m">#REF!</definedName>
    <definedName name="B.012n">#REF!</definedName>
    <definedName name="B.012o">#REF!</definedName>
    <definedName name="B.012p">#REF!</definedName>
    <definedName name="B.012q">#REF!</definedName>
    <definedName name="B.012r">#REF!</definedName>
    <definedName name="B.012s">#REF!</definedName>
    <definedName name="B.012t">#REF!</definedName>
    <definedName name="B.012u">#REF!</definedName>
    <definedName name="B.012v">#REF!</definedName>
    <definedName name="B.013">#REF!</definedName>
    <definedName name="B.013a">#REF!</definedName>
    <definedName name="B.013b">#REF!</definedName>
    <definedName name="B.013c">#REF!</definedName>
    <definedName name="B.013d">#REF!</definedName>
    <definedName name="B.013e">#REF!</definedName>
    <definedName name="B.013f">#REF!</definedName>
    <definedName name="B.014">#REF!</definedName>
    <definedName name="B.014a">#REF!</definedName>
    <definedName name="B.014b">#REF!</definedName>
    <definedName name="B.014c">#REF!</definedName>
    <definedName name="B.014d">#REF!</definedName>
    <definedName name="B.014e">#REF!</definedName>
    <definedName name="B.014f">#REF!</definedName>
    <definedName name="B.014f.1">#REF!</definedName>
    <definedName name="B.014g">#REF!</definedName>
    <definedName name="B.014h">#REF!</definedName>
    <definedName name="B.014i">#REF!</definedName>
    <definedName name="B.014j">#REF!</definedName>
    <definedName name="B.014k">#REF!</definedName>
    <definedName name="B.014l">#REF!</definedName>
    <definedName name="B.014l1">#REF!</definedName>
    <definedName name="B.014m">#REF!</definedName>
    <definedName name="B.014m1">#REF!</definedName>
    <definedName name="B.014m2">#REF!</definedName>
    <definedName name="B.014n">#REF!</definedName>
    <definedName name="B.014o">#REF!</definedName>
    <definedName name="B.014p">#REF!</definedName>
    <definedName name="B.014p1">#REF!</definedName>
    <definedName name="B.014p2">#REF!</definedName>
    <definedName name="B.014p3">#REF!</definedName>
    <definedName name="B.014p4">#REF!</definedName>
    <definedName name="B.014p5">#REF!</definedName>
    <definedName name="B.014p6">#REF!</definedName>
    <definedName name="B.014p7">#REF!</definedName>
    <definedName name="B.014p8">#REF!</definedName>
    <definedName name="B.014q">#REF!</definedName>
    <definedName name="B.014q1">#REF!</definedName>
    <definedName name="B.015">#REF!</definedName>
    <definedName name="B.015a">#REF!</definedName>
    <definedName name="B.015b">#REF!</definedName>
    <definedName name="B.015c">#REF!</definedName>
    <definedName name="B.015d">#REF!</definedName>
    <definedName name="B.015d.1">#REF!</definedName>
    <definedName name="B.015e">#REF!</definedName>
    <definedName name="B.015f">#REF!</definedName>
    <definedName name="B.015g">#REF!</definedName>
    <definedName name="B.015h">#REF!</definedName>
    <definedName name="B.015h.1">#REF!</definedName>
    <definedName name="B.015i">#REF!</definedName>
    <definedName name="B.015j">#REF!</definedName>
    <definedName name="B.016">#REF!</definedName>
    <definedName name="B.016a">#REF!</definedName>
    <definedName name="B.016b">#REF!</definedName>
    <definedName name="B.016c">#REF!</definedName>
    <definedName name="B.016d">#REF!</definedName>
    <definedName name="B.016e">#REF!</definedName>
    <definedName name="B.016f">#REF!</definedName>
    <definedName name="B.016g">#REF!</definedName>
    <definedName name="B.016h">#REF!</definedName>
    <definedName name="B.016i">#REF!</definedName>
    <definedName name="B.016j">#REF!</definedName>
    <definedName name="B.016k">#REF!</definedName>
    <definedName name="B.016l">#REF!</definedName>
    <definedName name="B.016m">#REF!</definedName>
    <definedName name="B.017">#REF!</definedName>
    <definedName name="B.017a">#REF!</definedName>
    <definedName name="B.017b">#REF!</definedName>
    <definedName name="B.017c">#REF!</definedName>
    <definedName name="B.017d">#REF!</definedName>
    <definedName name="B.017e">#REF!</definedName>
    <definedName name="B.018">#REF!</definedName>
    <definedName name="B.018a">#REF!</definedName>
    <definedName name="B.018b">#REF!</definedName>
    <definedName name="B.018c">#REF!</definedName>
    <definedName name="B.018d">#REF!</definedName>
    <definedName name="B.018e">#REF!</definedName>
    <definedName name="B.018f">#REF!</definedName>
    <definedName name="B.018g">#REF!</definedName>
    <definedName name="B.019">#REF!</definedName>
    <definedName name="B.019a">#REF!</definedName>
    <definedName name="B.100">#REF!</definedName>
    <definedName name="B.101">#REF!</definedName>
    <definedName name="B.102">#REF!</definedName>
    <definedName name="B.103">#REF!</definedName>
    <definedName name="B.104">#REF!</definedName>
    <definedName name="B.105">#REF!</definedName>
    <definedName name="B.106">#REF!</definedName>
    <definedName name="B.107">#REF!</definedName>
    <definedName name="b.108">#REF!</definedName>
    <definedName name="b.109">#REF!</definedName>
    <definedName name="b.110">#REF!</definedName>
    <definedName name="B.111">#REF!</definedName>
    <definedName name="B.112">#REF!</definedName>
    <definedName name="B.112a">#REF!</definedName>
    <definedName name="B.K.175">#REF!</definedName>
    <definedName name="B.K.225">#REF!</definedName>
    <definedName name="B.K.250">#REF!</definedName>
    <definedName name="B.K.275">#REF!</definedName>
    <definedName name="B.K.300">#REF!</definedName>
    <definedName name="B.K.350">#REF!</definedName>
    <definedName name="B.K.400">#REF!</definedName>
    <definedName name="B.RL1.101">#REF!</definedName>
    <definedName name="B.RL1.101B">#REF!</definedName>
    <definedName name="B.RL1.101E">#REF!</definedName>
    <definedName name="B.RL1.102">#REF!</definedName>
    <definedName name="B.RL1.102B">#REF!</definedName>
    <definedName name="B.RL1.102E">#REF!</definedName>
    <definedName name="B.RL1.103">#REF!</definedName>
    <definedName name="B.RL1.103B">#REF!</definedName>
    <definedName name="B.RL1.103E">#REF!</definedName>
    <definedName name="B.RL1.104">#REF!</definedName>
    <definedName name="B.RL1.104B">#REF!</definedName>
    <definedName name="B.RL1.104E">#REF!</definedName>
    <definedName name="B.RL1.105">#REF!</definedName>
    <definedName name="B.RL1.105B">#REF!</definedName>
    <definedName name="B.RL1.105E">#REF!</definedName>
    <definedName name="B.RL1.106">#REF!</definedName>
    <definedName name="B.RL1.106B">#REF!</definedName>
    <definedName name="B.RL1.106E">#REF!</definedName>
    <definedName name="B.Sup.4a">#REF!</definedName>
    <definedName name="B.Sup.4b">#REF!</definedName>
    <definedName name="B.Sup.4c">#REF!</definedName>
    <definedName name="B.Sup.4d">#REF!</definedName>
    <definedName name="B.Sup.4e">#REF!</definedName>
    <definedName name="B.Sup.4f">#REF!</definedName>
    <definedName name="B.Sup.4g">#REF!</definedName>
    <definedName name="B.Sup.4h">#REF!</definedName>
    <definedName name="B.Sup.4i">#REF!</definedName>
    <definedName name="B.Sup.4j">#REF!</definedName>
    <definedName name="B.TG.101">#REF!</definedName>
    <definedName name="B.TG.101B">#REF!</definedName>
    <definedName name="B.TG.101E">#REF!</definedName>
    <definedName name="B.TG.102">#REF!</definedName>
    <definedName name="B.TG.102B">#REF!</definedName>
    <definedName name="B.TG.102E">#REF!</definedName>
    <definedName name="b0">#REF!</definedName>
    <definedName name="B010g">#REF!</definedName>
    <definedName name="B1.Sup.4a">#REF!</definedName>
    <definedName name="B1.Sup.4b">#REF!</definedName>
    <definedName name="B1.Sup.4c">#REF!</definedName>
    <definedName name="B1.Sup.4d">#REF!</definedName>
    <definedName name="B1.Sup.4e">#REF!</definedName>
    <definedName name="B1.Sup.4f">#REF!</definedName>
    <definedName name="B1.Sup.4g">#REF!</definedName>
    <definedName name="B1.Sup.4h">#REF!</definedName>
    <definedName name="B1.Sup.4i">#REF!</definedName>
    <definedName name="B1.SUP8a">#REF!</definedName>
    <definedName name="B1.SUP8b">#REF!</definedName>
    <definedName name="b1535b145">#REF!</definedName>
    <definedName name="b2_">#REF!</definedName>
    <definedName name="B2.Sup.4a">#REF!</definedName>
    <definedName name="B2.Sup.4b">#REF!</definedName>
    <definedName name="B2.Sup.4c">#REF!</definedName>
    <definedName name="B2.Sup.4d">#REF!</definedName>
    <definedName name="B2.Sup.4e">#REF!</definedName>
    <definedName name="B2.Sup.4f">#REF!</definedName>
    <definedName name="B2.Sup.4g">#REF!</definedName>
    <definedName name="B2.Sup.4h">#REF!</definedName>
    <definedName name="B2.Sup.4i">#REF!</definedName>
    <definedName name="B2.Sup.4j">#REF!</definedName>
    <definedName name="B2.SUP8a">#REF!</definedName>
    <definedName name="B2.Sup8b">#REF!</definedName>
    <definedName name="b2030b180">#REF!</definedName>
    <definedName name="b2035bs190">#REF!</definedName>
    <definedName name="b2060b180">#REF!</definedName>
    <definedName name="b3_">#REF!</definedName>
    <definedName name="b3020b175">#REF!</definedName>
    <definedName name="b3020bs175">#REF!</definedName>
    <definedName name="b3040b160">#REF!</definedName>
    <definedName name="b3b">#REF!</definedName>
    <definedName name="b3c">#REF!</definedName>
    <definedName name="b4_">#REF!</definedName>
    <definedName name="b4b">#REF!</definedName>
    <definedName name="b4k">#REF!</definedName>
    <definedName name="b5_">#REF!</definedName>
    <definedName name="b5c">#REF!</definedName>
    <definedName name="b5k">#REF!</definedName>
    <definedName name="b6b">#REF!</definedName>
    <definedName name="b6k">#REF!</definedName>
    <definedName name="b7k">#REF!</definedName>
    <definedName name="b8_">#REF!</definedName>
    <definedName name="BA">#REF!</definedName>
    <definedName name="baba">#REF!</definedName>
    <definedName name="babank">#REF!</definedName>
    <definedName name="babekb">#REF!</definedName>
    <definedName name="babekp">#REF!</definedName>
    <definedName name="BAGIAN_1_3">#REF!</definedName>
    <definedName name="BAGIAN_1_3_1">#REF!</definedName>
    <definedName name="BAGIAN_1_3_4">#REF!</definedName>
    <definedName name="BAHAN_1">#REF!</definedName>
    <definedName name="BAHAN_2">#REF!</definedName>
    <definedName name="BAHAN_4">#REF!</definedName>
    <definedName name="BahanPokok">#REF!</definedName>
    <definedName name="BAHUJALANK411">#REF!</definedName>
    <definedName name="Baja">#REF!</definedName>
    <definedName name="bakair">#REF!</definedName>
    <definedName name="BAKAR">#REF!</definedName>
    <definedName name="baktraso">#REF!</definedName>
    <definedName name="bal1525b140">#REF!</definedName>
    <definedName name="bal1525b220">#REF!</definedName>
    <definedName name="bal1530b140">#REF!</definedName>
    <definedName name="bal1530b160">#REF!</definedName>
    <definedName name="bal1530b180">#REF!</definedName>
    <definedName name="bal1530b195">#REF!</definedName>
    <definedName name="bal1540b200">#REF!</definedName>
    <definedName name="bal2025b185">#REF!</definedName>
    <definedName name="bal2025b200">#REF!</definedName>
    <definedName name="bal2030b215">#REF!</definedName>
    <definedName name="bal2030b220">#REF!</definedName>
    <definedName name="bal2040b140">#REF!</definedName>
    <definedName name="bal2040b165">#REF!</definedName>
    <definedName name="bal2050b165">#REF!</definedName>
    <definedName name="bal2060b150">#REF!</definedName>
    <definedName name="bal3040b140">#REF!</definedName>
    <definedName name="bal3040b180">#REF!</definedName>
    <definedName name="bal3050b190">#REF!</definedName>
    <definedName name="bal3060b180">#REF!</definedName>
    <definedName name="bal4055b215">#REF!</definedName>
    <definedName name="bal4060b210">#REF!</definedName>
    <definedName name="bal4060b225">#REF!</definedName>
    <definedName name="bal4070b225">#REF!</definedName>
    <definedName name="BALKTL110">#REF!</definedName>
    <definedName name="BALKTL118">#REF!</definedName>
    <definedName name="BALKTL136">#REF!</definedName>
    <definedName name="balm00">#REF!</definedName>
    <definedName name="balm60">#REF!</definedName>
    <definedName name="BALOK">#REF!</definedName>
    <definedName name="balok_kayu_borneo">#REF!</definedName>
    <definedName name="balok140">#REF!</definedName>
    <definedName name="BALOK1525">#REF!</definedName>
    <definedName name="balok1540">#REF!</definedName>
    <definedName name="balok2">#REF!</definedName>
    <definedName name="balok2030">#REF!</definedName>
    <definedName name="balok2040">#REF!</definedName>
    <definedName name="BALOK3020">#REF!</definedName>
    <definedName name="balok3040">#REF!</definedName>
    <definedName name="balok3050">#REF!</definedName>
    <definedName name="balok3060">#REF!</definedName>
    <definedName name="balok60">#REF!</definedName>
    <definedName name="balok70">#REF!</definedName>
    <definedName name="balokbs">#REF!</definedName>
    <definedName name="BANG">#REF!</definedName>
    <definedName name="bangunan_7">#REF!</definedName>
    <definedName name="bar">#REF!</definedName>
    <definedName name="bar_bender">#REF!</definedName>
    <definedName name="BAR_CUTTER">#REF!</definedName>
    <definedName name="Bar_D10">#REF!</definedName>
    <definedName name="Bar_D13">#REF!</definedName>
    <definedName name="Bar_D16">#REF!</definedName>
    <definedName name="Bar_D19">#REF!</definedName>
    <definedName name="Bar_D22">#REF!</definedName>
    <definedName name="Bar_D25">#REF!</definedName>
    <definedName name="Bar_D29">#REF!</definedName>
    <definedName name="Bar_D32">#REF!</definedName>
    <definedName name="BARIS">#REF!</definedName>
    <definedName name="BAS">#REF!</definedName>
    <definedName name="basaom">#REF!</definedName>
    <definedName name="basaom_1">#REF!</definedName>
    <definedName name="basaom_2">#REF!</definedName>
    <definedName name="basaom_3">#REF!</definedName>
    <definedName name="basdim">#REF!</definedName>
    <definedName name="basdim_1">#REF!</definedName>
    <definedName name="basdim_2">#REF!</definedName>
    <definedName name="basdim_3">#REF!</definedName>
    <definedName name="basdoc">#REF!</definedName>
    <definedName name="basdoc_1">#REF!</definedName>
    <definedName name="basdoc_2">#REF!</definedName>
    <definedName name="basdoc_3">#REF!</definedName>
    <definedName name="base">#REF!</definedName>
    <definedName name="base_plate">#REF!</definedName>
    <definedName name="BaseA">#REF!</definedName>
    <definedName name="BaseB">#REF!</definedName>
    <definedName name="BaseC">#REF!</definedName>
    <definedName name="BASEMENT">#REF!</definedName>
    <definedName name="basfs">#REF!</definedName>
    <definedName name="basfs_1">#REF!</definedName>
    <definedName name="basfs_2">#REF!</definedName>
    <definedName name="basfs_3">#REF!</definedName>
    <definedName name="basi">#REF!</definedName>
    <definedName name="basi_1">#REF!</definedName>
    <definedName name="basi_2">#REF!</definedName>
    <definedName name="basi_3">#REF!</definedName>
    <definedName name="basitc">#REF!</definedName>
    <definedName name="basitc_1">#REF!</definedName>
    <definedName name="basitc_2">#REF!</definedName>
    <definedName name="basitc_3">#REF!</definedName>
    <definedName name="basrtu">#REF!</definedName>
    <definedName name="basrtu_1">#REF!</definedName>
    <definedName name="basrtu_2">#REF!</definedName>
    <definedName name="basrtu_3">#REF!</definedName>
    <definedName name="bastw">#REF!</definedName>
    <definedName name="bastw_1">#REF!</definedName>
    <definedName name="bastw_2">#REF!</definedName>
    <definedName name="bastw_3">#REF!</definedName>
    <definedName name="bata">#REF!</definedName>
    <definedName name="bataco">#REF!</definedName>
    <definedName name="BATHTUB">#REF!</definedName>
    <definedName name="batp10">#REF!</definedName>
    <definedName name="BATU">#REF!</definedName>
    <definedName name="batu_apung">#REF!</definedName>
    <definedName name="Batu_Bata">#REF!</definedName>
    <definedName name="Batu_bata_besar">#REF!</definedName>
    <definedName name="Batu_bata_kecil">#REF!</definedName>
    <definedName name="Batu_Belah">#REF!</definedName>
    <definedName name="Batu_Candi">#REF!</definedName>
    <definedName name="Batu_Cor_0__5__1">#REF!</definedName>
    <definedName name="Batu_Cor_1_2">#REF!</definedName>
    <definedName name="Batu_Cor_2_3">#REF!</definedName>
    <definedName name="Batu_Cor_3_5">#REF!</definedName>
    <definedName name="Batu_Cor_5_7">#REF!</definedName>
    <definedName name="Batu_kacang">#REF!</definedName>
    <definedName name="batu_kali">#REF!</definedName>
    <definedName name="Batu_pecah_0_5___1">#REF!</definedName>
    <definedName name="Batu_pecah_1_2">#REF!</definedName>
    <definedName name="Batu_pecah_2_3">#REF!</definedName>
    <definedName name="Batu_pecah_3_5">#REF!</definedName>
    <definedName name="Batu_pecah_5_7">#REF!</definedName>
    <definedName name="batu_tempel">#REF!</definedName>
    <definedName name="BATUALAM">#REF!</definedName>
    <definedName name="batubat">#REF!</definedName>
    <definedName name="batubel">#REF!</definedName>
    <definedName name="Batubelah">#REF!</definedName>
    <definedName name="BATUKALIBESAR">#REF!</definedName>
    <definedName name="BATUKAPUR">#REF!</definedName>
    <definedName name="BATUPECAH">#REF!</definedName>
    <definedName name="BATUTEPIA1">#REF!</definedName>
    <definedName name="baut12">#REF!</definedName>
    <definedName name="baut16">#REF!</definedName>
    <definedName name="bautasb">#REF!</definedName>
    <definedName name="bautbgl">#REF!</definedName>
    <definedName name="BAWAH.JEMBATAN">#REF!</definedName>
    <definedName name="BAX">#REF!</definedName>
    <definedName name="BAX_1">#REF!</definedName>
    <definedName name="BAX_2">#REF!</definedName>
    <definedName name="BAX_3">#REF!</definedName>
    <definedName name="bb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B_01" localSheetId="8">#REF!</definedName>
    <definedName name="BB_01" localSheetId="7">#REF!</definedName>
    <definedName name="BB_01" localSheetId="4">#REF!</definedName>
    <definedName name="BB_01" localSheetId="6">#REF!</definedName>
    <definedName name="BB_01" localSheetId="9">#REF!</definedName>
    <definedName name="BB_01" localSheetId="5">#REF!</definedName>
    <definedName name="BB_01" localSheetId="14">#REF!</definedName>
    <definedName name="BB_01" localSheetId="3">#REF!</definedName>
    <definedName name="BB_01" localSheetId="11">#REF!</definedName>
    <definedName name="BB_01" localSheetId="13">#REF!</definedName>
    <definedName name="BB_01" localSheetId="10">#REF!</definedName>
    <definedName name="BB_01" localSheetId="0">#REF!</definedName>
    <definedName name="BB_01" localSheetId="2">#REF!</definedName>
    <definedName name="BB_01">#REF!</definedName>
    <definedName name="BB_02" localSheetId="8">#REF!</definedName>
    <definedName name="BB_02" localSheetId="14">#REF!</definedName>
    <definedName name="BB_02" localSheetId="11">#REF!</definedName>
    <definedName name="BB_02" localSheetId="13">#REF!</definedName>
    <definedName name="BB_02" localSheetId="10">#REF!</definedName>
    <definedName name="BB_02" localSheetId="0">#REF!</definedName>
    <definedName name="BB_02" localSheetId="2">#REF!</definedName>
    <definedName name="BB_02">#REF!</definedName>
    <definedName name="BB_03" localSheetId="8">#REF!</definedName>
    <definedName name="BB_03" localSheetId="14">#REF!</definedName>
    <definedName name="BB_03" localSheetId="11">#REF!</definedName>
    <definedName name="BB_03" localSheetId="13">#REF!</definedName>
    <definedName name="BB_03" localSheetId="10">#REF!</definedName>
    <definedName name="BB_03" localSheetId="0">#REF!</definedName>
    <definedName name="BB_03" localSheetId="2">#REF!</definedName>
    <definedName name="BB_03">#REF!</definedName>
    <definedName name="BB_04">#REF!</definedName>
    <definedName name="BB_06">#REF!</definedName>
    <definedName name="bb0000">#REF!</definedName>
    <definedName name="bbalok">#REF!</definedName>
    <definedName name="bbalpres">#REF!</definedName>
    <definedName name="bbank">#REF!</definedName>
    <definedName name="BBASE">#REF!</definedName>
    <definedName name="BBB">#REF!</definedName>
    <definedName name="bbbbb">#REF!</definedName>
    <definedName name="bbek">#REF!</definedName>
    <definedName name="bbes">#REF!</definedName>
    <definedName name="BBM">#REF!</definedName>
    <definedName name="BBM___0">NA()</definedName>
    <definedName name="BBM___1">NA()</definedName>
    <definedName name="BBM___2">NA()</definedName>
    <definedName name="bbn" localSheetId="8">#REF!</definedName>
    <definedName name="bbn" localSheetId="7">#REF!</definedName>
    <definedName name="bbn" localSheetId="4">#REF!</definedName>
    <definedName name="bbn" localSheetId="6">#REF!</definedName>
    <definedName name="bbn" localSheetId="9">#REF!</definedName>
    <definedName name="bbn" localSheetId="5">#REF!</definedName>
    <definedName name="bbn" localSheetId="14">#REF!</definedName>
    <definedName name="bbn" localSheetId="3">#REF!</definedName>
    <definedName name="bbn" localSheetId="11">#REF!</definedName>
    <definedName name="bbn" localSheetId="13">#REF!</definedName>
    <definedName name="bbn" localSheetId="10">#REF!</definedName>
    <definedName name="bbn" localSheetId="0">#REF!</definedName>
    <definedName name="bbn" localSheetId="2">#REF!</definedName>
    <definedName name="bbn">#REF!</definedName>
    <definedName name="bbs000" localSheetId="8">#REF!</definedName>
    <definedName name="bbs000" localSheetId="14">#REF!</definedName>
    <definedName name="bbs000" localSheetId="11">#REF!</definedName>
    <definedName name="bbs000" localSheetId="13">#REF!</definedName>
    <definedName name="bbs000" localSheetId="10">#REF!</definedName>
    <definedName name="bbs000" localSheetId="0">#REF!</definedName>
    <definedName name="bbs000" localSheetId="2">#REF!</definedName>
    <definedName name="bbs000">#REF!</definedName>
    <definedName name="bbtn" localSheetId="8">#REF!</definedName>
    <definedName name="bbtn" localSheetId="14">#REF!</definedName>
    <definedName name="bbtn" localSheetId="11">#REF!</definedName>
    <definedName name="bbtn" localSheetId="13">#REF!</definedName>
    <definedName name="bbtn" localSheetId="10">#REF!</definedName>
    <definedName name="bbtn" localSheetId="0">#REF!</definedName>
    <definedName name="bbtn" localSheetId="2">#REF!</definedName>
    <definedName name="bbtn">#REF!</definedName>
    <definedName name="BBX">#REF!</definedName>
    <definedName name="BBX_1">#REF!</definedName>
    <definedName name="BBX_2">#REF!</definedName>
    <definedName name="BBX_3">#REF!</definedName>
    <definedName name="bc">#REF!</definedName>
    <definedName name="BC25_">#REF!</definedName>
    <definedName name="BC50_">#REF!</definedName>
    <definedName name="BC6_">#REF!</definedName>
    <definedName name="bca">#REF!</definedName>
    <definedName name="bca00">#REF!</definedName>
    <definedName name="bcor">#REF!</definedName>
    <definedName name="BCT">#REF!</definedName>
    <definedName name="bcv100_1">#REF!</definedName>
    <definedName name="bcv100_2">#REF!</definedName>
    <definedName name="bcv100_3">#REF!</definedName>
    <definedName name="bcv100_5">#REF!</definedName>
    <definedName name="bcv125___0">#REF!</definedName>
    <definedName name="bcv125___1">#REF!</definedName>
    <definedName name="bcv125___2">#REF!</definedName>
    <definedName name="bcv125___3">#REF!</definedName>
    <definedName name="bcv125_1">#REF!</definedName>
    <definedName name="bcv125_2">#REF!</definedName>
    <definedName name="bcv125_3">#REF!</definedName>
    <definedName name="bcv125_5">#REF!</definedName>
    <definedName name="bcv150_1">#REF!</definedName>
    <definedName name="bcv150_2">#REF!</definedName>
    <definedName name="bcv150_3">#REF!</definedName>
    <definedName name="bcv150_5">#REF!</definedName>
    <definedName name="BCX">#REF!</definedName>
    <definedName name="BCX_1">#REF!</definedName>
    <definedName name="BCX_2">#REF!</definedName>
    <definedName name="BCX_3">#REF!</definedName>
    <definedName name="bdia6">#REF!</definedName>
    <definedName name="bdia6_1">#REF!</definedName>
    <definedName name="bdia6_1_1">#REF!</definedName>
    <definedName name="bdia6_10">"$#REF!.$#REF!$#REF!"</definedName>
    <definedName name="bdia6_12">"$#REF!.$#REF!$#REF!"</definedName>
    <definedName name="bdia6_13">"$#REF!.$#REF!$#REF!"</definedName>
    <definedName name="bdia6_2" localSheetId="8">#REF!</definedName>
    <definedName name="bdia6_2" localSheetId="7">#REF!</definedName>
    <definedName name="bdia6_2" localSheetId="4">#REF!</definedName>
    <definedName name="bdia6_2" localSheetId="6">#REF!</definedName>
    <definedName name="bdia6_2" localSheetId="9">#REF!</definedName>
    <definedName name="bdia6_2" localSheetId="5">#REF!</definedName>
    <definedName name="bdia6_2" localSheetId="14">#REF!</definedName>
    <definedName name="bdia6_2" localSheetId="3">#REF!</definedName>
    <definedName name="bdia6_2" localSheetId="11">#REF!</definedName>
    <definedName name="bdia6_2" localSheetId="13">#REF!</definedName>
    <definedName name="bdia6_2" localSheetId="10">#REF!</definedName>
    <definedName name="bdia6_2" localSheetId="0">#REF!</definedName>
    <definedName name="bdia6_2" localSheetId="2">#REF!</definedName>
    <definedName name="bdia6_2">#REF!</definedName>
    <definedName name="bdia6_2_1" localSheetId="8">#REF!</definedName>
    <definedName name="bdia6_2_1" localSheetId="14">#REF!</definedName>
    <definedName name="bdia6_2_1" localSheetId="11">#REF!</definedName>
    <definedName name="bdia6_2_1" localSheetId="13">#REF!</definedName>
    <definedName name="bdia6_2_1" localSheetId="10">#REF!</definedName>
    <definedName name="bdia6_2_1" localSheetId="0">#REF!</definedName>
    <definedName name="bdia6_2_1" localSheetId="2">#REF!</definedName>
    <definedName name="bdia6_2_1">#REF!</definedName>
    <definedName name="bdia6_3" localSheetId="8">#REF!</definedName>
    <definedName name="bdia6_3" localSheetId="14">#REF!</definedName>
    <definedName name="bdia6_3" localSheetId="11">#REF!</definedName>
    <definedName name="bdia6_3" localSheetId="13">#REF!</definedName>
    <definedName name="bdia6_3" localSheetId="10">#REF!</definedName>
    <definedName name="bdia6_3" localSheetId="0">#REF!</definedName>
    <definedName name="bdia6_3" localSheetId="2">#REF!</definedName>
    <definedName name="bdia6_3">#REF!</definedName>
    <definedName name="bdia6_3_1">#REF!</definedName>
    <definedName name="bdia6_3_2">#REF!</definedName>
    <definedName name="bdia6_5">#REF!</definedName>
    <definedName name="bdia6_7">"$#REF!.$#REF!$#REF!"</definedName>
    <definedName name="bdia6_8">"$#REF!.$#REF!$#REF!"</definedName>
    <definedName name="bdinding" localSheetId="8">#REF!</definedName>
    <definedName name="bdinding" localSheetId="7">#REF!</definedName>
    <definedName name="bdinding" localSheetId="4">#REF!</definedName>
    <definedName name="bdinding" localSheetId="6">#REF!</definedName>
    <definedName name="bdinding" localSheetId="9">#REF!</definedName>
    <definedName name="bdinding" localSheetId="5">#REF!</definedName>
    <definedName name="bdinding" localSheetId="14">#REF!</definedName>
    <definedName name="bdinding" localSheetId="3">#REF!</definedName>
    <definedName name="bdinding" localSheetId="11">#REF!</definedName>
    <definedName name="bdinding" localSheetId="13">#REF!</definedName>
    <definedName name="bdinding" localSheetId="10">#REF!</definedName>
    <definedName name="bdinding" localSheetId="0">#REF!</definedName>
    <definedName name="bdinding" localSheetId="2">#REF!</definedName>
    <definedName name="bdinding">#REF!</definedName>
    <definedName name="beam_03" localSheetId="8">#REF!</definedName>
    <definedName name="beam_03" localSheetId="14">#REF!</definedName>
    <definedName name="beam_03" localSheetId="11">#REF!</definedName>
    <definedName name="beam_03" localSheetId="13">#REF!</definedName>
    <definedName name="beam_03" localSheetId="10">#REF!</definedName>
    <definedName name="beam_03" localSheetId="0">#REF!</definedName>
    <definedName name="beam_03" localSheetId="2">#REF!</definedName>
    <definedName name="beam_03">#REF!</definedName>
    <definedName name="BEARING_PAD" localSheetId="8">#REF!</definedName>
    <definedName name="BEARING_PAD" localSheetId="14">#REF!</definedName>
    <definedName name="BEARING_PAD" localSheetId="11">#REF!</definedName>
    <definedName name="BEARING_PAD" localSheetId="13">#REF!</definedName>
    <definedName name="BEARING_PAD" localSheetId="10">#REF!</definedName>
    <definedName name="BEARING_PAD" localSheetId="0">#REF!</definedName>
    <definedName name="BEARING_PAD" localSheetId="2">#REF!</definedName>
    <definedName name="BEARING_PAD">#REF!</definedName>
    <definedName name="beban">#REF!</definedName>
    <definedName name="BEBE">#REF!</definedName>
    <definedName name="bek_b">#REF!</definedName>
    <definedName name="bek_b___0">#REF!</definedName>
    <definedName name="bek_b___1">#REF!</definedName>
    <definedName name="bek_b___2">#REF!</definedName>
    <definedName name="bek_btc">#REF!</definedName>
    <definedName name="bek_d">#REF!</definedName>
    <definedName name="bek_d___0">#REF!</definedName>
    <definedName name="bek_d___1">#REF!</definedName>
    <definedName name="bek_d___2">#REF!</definedName>
    <definedName name="bek_k">#REF!</definedName>
    <definedName name="bek_l">#REF!</definedName>
    <definedName name="bek_l___0">#REF!</definedName>
    <definedName name="bek_l___1">#REF!</definedName>
    <definedName name="bek_l___2">#REF!</definedName>
    <definedName name="bek_lp">#REF!</definedName>
    <definedName name="bek_p">#REF!</definedName>
    <definedName name="bek_pc">#REF!</definedName>
    <definedName name="bek_t">#REF!</definedName>
    <definedName name="bek_tp">#REF!</definedName>
    <definedName name="BEKAS">#REF!</definedName>
    <definedName name="BEKBALOK">#REF!</definedName>
    <definedName name="BEKBATA">#REF!</definedName>
    <definedName name="BEKDINDING">#REF!</definedName>
    <definedName name="bekist12">#REF!</definedName>
    <definedName name="bekist9">#REF!</definedName>
    <definedName name="bekistb">#REF!</definedName>
    <definedName name="bekistp">#REF!</definedName>
    <definedName name="BEKKOLOM">#REF!</definedName>
    <definedName name="BEKOLOM">#REF!</definedName>
    <definedName name="bekpan">#REF!</definedName>
    <definedName name="BEKPLAT">#REF!</definedName>
    <definedName name="BEKPONDASI">#REF!</definedName>
    <definedName name="bekpraktis">#REF!</definedName>
    <definedName name="beksloff">#REF!</definedName>
    <definedName name="BEKSLOOF">#REF!</definedName>
    <definedName name="BEKTANGGA">#REF!</definedName>
    <definedName name="bel">#REF!</definedName>
    <definedName name="beli">#REF!</definedName>
    <definedName name="BELOWTITLE">#REF!</definedName>
    <definedName name="BEN">#REF!</definedName>
    <definedName name="Benang">#REF!</definedName>
    <definedName name="Benang_nilon_putih">#REF!</definedName>
    <definedName name="Bend_Dia">#REF!</definedName>
    <definedName name="Bender">#REF!</definedName>
    <definedName name="bendrat">#REF!</definedName>
    <definedName name="BENSIN">#REF!</definedName>
    <definedName name="BENTANG.8M">#REF!</definedName>
    <definedName name="besi">#REF!</definedName>
    <definedName name="besi___0">#REF!</definedName>
    <definedName name="besi___1">#REF!</definedName>
    <definedName name="besi___2">#REF!</definedName>
    <definedName name="besi___3">#REF!</definedName>
    <definedName name="besi_l_70">#REF!</definedName>
    <definedName name="Besi_Polos">#REF!</definedName>
    <definedName name="Besi_Ulir">#REF!</definedName>
    <definedName name="BESI.POLOS">#REF!</definedName>
    <definedName name="BESI.SIKU">#REF!</definedName>
    <definedName name="BESI.ULIR">#REF!</definedName>
    <definedName name="besi10">#REF!</definedName>
    <definedName name="besi12">#REF!</definedName>
    <definedName name="besi13">#REF!</definedName>
    <definedName name="besi16">#REF!</definedName>
    <definedName name="besi24">#REF!</definedName>
    <definedName name="besi39">#REF!</definedName>
    <definedName name="BESI5">#REF!</definedName>
    <definedName name="besi6">#REF!</definedName>
    <definedName name="besi8">#REF!</definedName>
    <definedName name="besibton">#REF!</definedName>
    <definedName name="BESIKUDA">#REF!</definedName>
    <definedName name="BESIPENGUNCI">#REF!</definedName>
    <definedName name="BesiU24">#REF!</definedName>
    <definedName name="BesiU39">#REF!</definedName>
    <definedName name="bet">#REF!</definedName>
    <definedName name="betagum">#REF!</definedName>
    <definedName name="beton">#REF!</definedName>
    <definedName name="beton_175">#REF!</definedName>
    <definedName name="beton_225">#REF!</definedName>
    <definedName name="beton_300">#REF!</definedName>
    <definedName name="beton_k225">#REF!</definedName>
    <definedName name="Beton_roster">#REF!</definedName>
    <definedName name="BETON.BEGISTING">#REF!</definedName>
    <definedName name="BETON.BERTULANG">#REF!</definedName>
    <definedName name="BETON20">#REF!</definedName>
    <definedName name="Beton225">#REF!</definedName>
    <definedName name="beton250">#REF!</definedName>
    <definedName name="BETON30">#REF!</definedName>
    <definedName name="Beton300">#REF!</definedName>
    <definedName name="BETON40">#REF!</definedName>
    <definedName name="Beton400">#REF!</definedName>
    <definedName name="BETON50">#REF!</definedName>
    <definedName name="BetonBO">#REF!</definedName>
    <definedName name="betonu24">#REF!</definedName>
    <definedName name="BF">#REF!</definedName>
    <definedName name="BGA.1">#REF!</definedName>
    <definedName name="bgemb1">#REF!</definedName>
    <definedName name="bglc04">#REF!</definedName>
    <definedName name="bglc20">#REF!</definedName>
    <definedName name="bglc40">#REF!</definedName>
    <definedName name="bglc62">#REF!</definedName>
    <definedName name="bglc63">#REF!</definedName>
    <definedName name="BGO.1">#REF!</definedName>
    <definedName name="bgpm31">#REF!</definedName>
    <definedName name="BGS.1">#REF!</definedName>
    <definedName name="bgsbm12">#REF!</definedName>
    <definedName name="bgsbm9">#REF!</definedName>
    <definedName name="bgsbtk">#REF!</definedName>
    <definedName name="bgskm12">#REF!</definedName>
    <definedName name="bgskm9">#REF!</definedName>
    <definedName name="bgsm12">#REF!</definedName>
    <definedName name="bgsm9">#REF!</definedName>
    <definedName name="BH">#REF!</definedName>
    <definedName name="bhn">#REF!</definedName>
    <definedName name="BHN13B1">#REF!</definedName>
    <definedName name="BHNKCM">#REF!</definedName>
    <definedName name="BHNPAP">#REF!</definedName>
    <definedName name="BHNRY">#REF!</definedName>
    <definedName name="BHNTAL">#REF!</definedName>
    <definedName name="BHNTB">#REF!</definedName>
    <definedName name="BHNTN">#REF!</definedName>
    <definedName name="BI">#REF!</definedName>
    <definedName name="biaya___0">#N/A</definedName>
    <definedName name="biaya___1">#N/A</definedName>
    <definedName name="biaya___2">#N/A</definedName>
    <definedName name="BIAYA_ALAT" localSheetId="8">#REF!</definedName>
    <definedName name="BIAYA_ALAT" localSheetId="7">#REF!</definedName>
    <definedName name="BIAYA_ALAT" localSheetId="4">#REF!</definedName>
    <definedName name="BIAYA_ALAT" localSheetId="6">#REF!</definedName>
    <definedName name="BIAYA_ALAT" localSheetId="9">#REF!</definedName>
    <definedName name="BIAYA_ALAT" localSheetId="5">#REF!</definedName>
    <definedName name="BIAYA_ALAT" localSheetId="14">#REF!</definedName>
    <definedName name="BIAYA_ALAT" localSheetId="3">#REF!</definedName>
    <definedName name="BIAYA_ALAT" localSheetId="11">#REF!</definedName>
    <definedName name="BIAYA_ALAT" localSheetId="13">#REF!</definedName>
    <definedName name="BIAYA_ALAT" localSheetId="10">#REF!</definedName>
    <definedName name="BIAYA_ALAT" localSheetId="0">#REF!</definedName>
    <definedName name="BIAYA_ALAT" localSheetId="2">#REF!</definedName>
    <definedName name="BIAYA_ALAT">#REF!</definedName>
    <definedName name="BIAYA_KYWN" localSheetId="8">#REF!</definedName>
    <definedName name="BIAYA_KYWN" localSheetId="14">#REF!</definedName>
    <definedName name="BIAYA_KYWN" localSheetId="11">#REF!</definedName>
    <definedName name="BIAYA_KYWN" localSheetId="13">#REF!</definedName>
    <definedName name="BIAYA_KYWN" localSheetId="10">#REF!</definedName>
    <definedName name="BIAYA_KYWN" localSheetId="0">#REF!</definedName>
    <definedName name="BIAYA_KYWN" localSheetId="2">#REF!</definedName>
    <definedName name="BIAYA_KYWN">#REF!</definedName>
    <definedName name="BIAYA_PAJAK" localSheetId="8">#REF!</definedName>
    <definedName name="BIAYA_PAJAK" localSheetId="14">#REF!</definedName>
    <definedName name="BIAYA_PAJAK" localSheetId="11">#REF!</definedName>
    <definedName name="BIAYA_PAJAK" localSheetId="13">#REF!</definedName>
    <definedName name="BIAYA_PAJAK" localSheetId="10">#REF!</definedName>
    <definedName name="BIAYA_PAJAK" localSheetId="0">#REF!</definedName>
    <definedName name="BIAYA_PAJAK" localSheetId="2">#REF!</definedName>
    <definedName name="BIAYA_PAJAK">#REF!</definedName>
    <definedName name="BIAYA_UMUM">#REF!</definedName>
    <definedName name="biaya1">#REF!</definedName>
    <definedName name="biaya2">#REF!</definedName>
    <definedName name="biayadll">#REF!</definedName>
    <definedName name="BIDA">#REF!</definedName>
    <definedName name="BIDB">#REF!</definedName>
    <definedName name="BIDC">#REF!</definedName>
    <definedName name="BII">#REF!</definedName>
    <definedName name="BIII">#REF!</definedName>
    <definedName name="BiInvest">#REF!</definedName>
    <definedName name="bil">#REF!</definedName>
    <definedName name="Bill">#REF!</definedName>
    <definedName name="bill11">#REF!</definedName>
    <definedName name="bill12">#REF!</definedName>
    <definedName name="bill13">#REF!</definedName>
    <definedName name="bill14">#REF!</definedName>
    <definedName name="bill15">#REF!</definedName>
    <definedName name="bill16">#REF!</definedName>
    <definedName name="bill21">#REF!</definedName>
    <definedName name="bill22">#REF!</definedName>
    <definedName name="bill222">#REF!</definedName>
    <definedName name="bill223">#REF!</definedName>
    <definedName name="bill224">#REF!</definedName>
    <definedName name="bill23">#REF!</definedName>
    <definedName name="bill231">#REF!</definedName>
    <definedName name="bill232">#REF!</definedName>
    <definedName name="bill233">#REF!</definedName>
    <definedName name="bill234">#REF!</definedName>
    <definedName name="bill235">#REF!</definedName>
    <definedName name="BILL24">#REF!</definedName>
    <definedName name="bill3">#REF!</definedName>
    <definedName name="bill31">#REF!</definedName>
    <definedName name="bill311">#REF!</definedName>
    <definedName name="bill312">#REF!</definedName>
    <definedName name="bill313">#REF!</definedName>
    <definedName name="bill314">#REF!</definedName>
    <definedName name="bill315">#REF!</definedName>
    <definedName name="bill321">#REF!</definedName>
    <definedName name="bill322">#REF!</definedName>
    <definedName name="bill323">#REF!</definedName>
    <definedName name="bill324">#REF!</definedName>
    <definedName name="bill325">#REF!</definedName>
    <definedName name="bill326">#REF!</definedName>
    <definedName name="bill327">#REF!</definedName>
    <definedName name="bill33">#REF!</definedName>
    <definedName name="bill4">#REF!</definedName>
    <definedName name="bill411">#REF!</definedName>
    <definedName name="bill412">#REF!</definedName>
    <definedName name="bill413">#REF!</definedName>
    <definedName name="bill414">#REF!</definedName>
    <definedName name="bill415">#REF!</definedName>
    <definedName name="bill416">#REF!</definedName>
    <definedName name="bill417">#REF!</definedName>
    <definedName name="BILL5">#N/A</definedName>
    <definedName name="BINDER" localSheetId="8">#REF!</definedName>
    <definedName name="BINDER" localSheetId="7">#REF!</definedName>
    <definedName name="BINDER" localSheetId="4">#REF!</definedName>
    <definedName name="BINDER" localSheetId="6">#REF!</definedName>
    <definedName name="BINDER" localSheetId="9">#REF!</definedName>
    <definedName name="BINDER" localSheetId="5">#REF!</definedName>
    <definedName name="BINDER" localSheetId="14">#REF!</definedName>
    <definedName name="BINDER" localSheetId="3">#REF!</definedName>
    <definedName name="BINDER" localSheetId="11">#REF!</definedName>
    <definedName name="BINDER" localSheetId="13">#REF!</definedName>
    <definedName name="BINDER" localSheetId="10">#REF!</definedName>
    <definedName name="BINDER" localSheetId="0">#REF!</definedName>
    <definedName name="BINDER" localSheetId="2">#REF!</definedName>
    <definedName name="BINDER">#REF!</definedName>
    <definedName name="binjai" localSheetId="8">#REF!</definedName>
    <definedName name="binjai" localSheetId="14">#REF!</definedName>
    <definedName name="binjai" localSheetId="11">#REF!</definedName>
    <definedName name="binjai" localSheetId="13">#REF!</definedName>
    <definedName name="binjai" localSheetId="10">#REF!</definedName>
    <definedName name="binjai" localSheetId="0">#REF!</definedName>
    <definedName name="binjai" localSheetId="2">#REF!</definedName>
    <definedName name="binjai">#REF!</definedName>
    <definedName name="bio" localSheetId="8">#REF!</definedName>
    <definedName name="bio" localSheetId="14">#REF!</definedName>
    <definedName name="bio" localSheetId="11">#REF!</definedName>
    <definedName name="bio" localSheetId="13">#REF!</definedName>
    <definedName name="bio" localSheetId="10">#REF!</definedName>
    <definedName name="bio" localSheetId="0">#REF!</definedName>
    <definedName name="bio" localSheetId="2">#REF!</definedName>
    <definedName name="bio">#REF!</definedName>
    <definedName name="BIOM">#REF!</definedName>
    <definedName name="Bis_beton_dia_100_cm_p_50_cm">#REF!</definedName>
    <definedName name="Bis_beton_dia_60_cm_P_100_cm">#REF!</definedName>
    <definedName name="Bis_beton_dia_80_cm_p_50_cm">#REF!</definedName>
    <definedName name="BIV">#REF!</definedName>
    <definedName name="BJ">#REF!</definedName>
    <definedName name="BJ___0">#REF!</definedName>
    <definedName name="BJ___1">#REF!</definedName>
    <definedName name="BJ___2">#REF!</definedName>
    <definedName name="BJ___3">#REF!</definedName>
    <definedName name="BJ___4">#REF!</definedName>
    <definedName name="BJ___5">#REF!</definedName>
    <definedName name="BJ_1">#REF!</definedName>
    <definedName name="BJ_10">"$#REF!.$#REF!$#REF!"</definedName>
    <definedName name="BJ_12">"$#REF!.$#REF!$#REF!"</definedName>
    <definedName name="BJ_13">"$#REF!.$#REF!$#REF!"</definedName>
    <definedName name="BJ_16" localSheetId="8">#REF!</definedName>
    <definedName name="BJ_16" localSheetId="7">#REF!</definedName>
    <definedName name="BJ_16" localSheetId="4">#REF!</definedName>
    <definedName name="BJ_16" localSheetId="6">#REF!</definedName>
    <definedName name="BJ_16" localSheetId="9">#REF!</definedName>
    <definedName name="BJ_16" localSheetId="5">#REF!</definedName>
    <definedName name="BJ_16" localSheetId="14">#REF!</definedName>
    <definedName name="BJ_16" localSheetId="3">#REF!</definedName>
    <definedName name="BJ_16" localSheetId="11">#REF!</definedName>
    <definedName name="BJ_16" localSheetId="13">#REF!</definedName>
    <definedName name="BJ_16" localSheetId="10">#REF!</definedName>
    <definedName name="BJ_16" localSheetId="0">#REF!</definedName>
    <definedName name="BJ_16" localSheetId="2">#REF!</definedName>
    <definedName name="BJ_16">#REF!</definedName>
    <definedName name="BJ_2" localSheetId="8">#REF!</definedName>
    <definedName name="BJ_2" localSheetId="14">#REF!</definedName>
    <definedName name="BJ_2" localSheetId="11">#REF!</definedName>
    <definedName name="BJ_2" localSheetId="13">#REF!</definedName>
    <definedName name="BJ_2" localSheetId="10">#REF!</definedName>
    <definedName name="BJ_2" localSheetId="0">#REF!</definedName>
    <definedName name="BJ_2" localSheetId="2">#REF!</definedName>
    <definedName name="BJ_2">#REF!</definedName>
    <definedName name="BJ_3" localSheetId="8">#REF!</definedName>
    <definedName name="BJ_3" localSheetId="14">#REF!</definedName>
    <definedName name="BJ_3" localSheetId="11">#REF!</definedName>
    <definedName name="BJ_3" localSheetId="13">#REF!</definedName>
    <definedName name="BJ_3" localSheetId="10">#REF!</definedName>
    <definedName name="BJ_3" localSheetId="0">#REF!</definedName>
    <definedName name="BJ_3" localSheetId="2">#REF!</definedName>
    <definedName name="BJ_3">#REF!</definedName>
    <definedName name="BJ_4">#REF!</definedName>
    <definedName name="BJ_5">"$#REF!.$#REF!$#REF!"</definedName>
    <definedName name="BJ_7">"$#REF!.$#REF!$#REF!"</definedName>
    <definedName name="BJ_8">"$#REF!.$#REF!$#REF!"</definedName>
    <definedName name="BJLS_ISL" localSheetId="8">#REF!</definedName>
    <definedName name="BJLS_ISL" localSheetId="7">#REF!</definedName>
    <definedName name="BJLS_ISL" localSheetId="4">#REF!</definedName>
    <definedName name="BJLS_ISL" localSheetId="6">#REF!</definedName>
    <definedName name="BJLS_ISL" localSheetId="9">#REF!</definedName>
    <definedName name="BJLS_ISL" localSheetId="5">#REF!</definedName>
    <definedName name="BJLS_ISL" localSheetId="14">#REF!</definedName>
    <definedName name="BJLS_ISL" localSheetId="3">#REF!</definedName>
    <definedName name="BJLS_ISL" localSheetId="11">#REF!</definedName>
    <definedName name="BJLS_ISL" localSheetId="13">#REF!</definedName>
    <definedName name="BJLS_ISL" localSheetId="10">#REF!</definedName>
    <definedName name="BJLS_ISL" localSheetId="0">#REF!</definedName>
    <definedName name="BJLS_ISL" localSheetId="2">#REF!</definedName>
    <definedName name="BJLS_ISL">#REF!</definedName>
    <definedName name="BJLS_ISL_DLM" localSheetId="8">#REF!</definedName>
    <definedName name="BJLS_ISL_DLM" localSheetId="14">#REF!</definedName>
    <definedName name="BJLS_ISL_DLM" localSheetId="11">#REF!</definedName>
    <definedName name="BJLS_ISL_DLM" localSheetId="13">#REF!</definedName>
    <definedName name="BJLS_ISL_DLM" localSheetId="10">#REF!</definedName>
    <definedName name="BJLS_ISL_DLM" localSheetId="0">#REF!</definedName>
    <definedName name="BJLS_ISL_DLM" localSheetId="2">#REF!</definedName>
    <definedName name="BJLS_ISL_DLM">#REF!</definedName>
    <definedName name="BJLS_NON_ISL" localSheetId="8">#REF!</definedName>
    <definedName name="BJLS_NON_ISL" localSheetId="14">#REF!</definedName>
    <definedName name="BJLS_NON_ISL" localSheetId="11">#REF!</definedName>
    <definedName name="BJLS_NON_ISL" localSheetId="13">#REF!</definedName>
    <definedName name="BJLS_NON_ISL" localSheetId="10">#REF!</definedName>
    <definedName name="BJLS_NON_ISL" localSheetId="0">#REF!</definedName>
    <definedName name="BJLS_NON_ISL" localSheetId="2">#REF!</definedName>
    <definedName name="BJLS_NON_ISL">#REF!</definedName>
    <definedName name="BJLS_PLENUM">#REF!</definedName>
    <definedName name="bjls22_3x6">#REF!</definedName>
    <definedName name="bjls24_3x6">#REF!</definedName>
    <definedName name="bkali">#REF!</definedName>
    <definedName name="bkbat">#REF!</definedName>
    <definedName name="bkolom">#REF!</definedName>
    <definedName name="bkontrol">#REF!</definedName>
    <definedName name="BkstMulti12">#REF!</definedName>
    <definedName name="BkstMulti9">#REF!</definedName>
    <definedName name="BkstPpn">#REF!</definedName>
    <definedName name="bkym12">#REF!</definedName>
    <definedName name="BL">#REF!</definedName>
    <definedName name="BL_1">#REF!</definedName>
    <definedName name="BL_10">#REF!</definedName>
    <definedName name="BL_11">#REF!</definedName>
    <definedName name="BL_13">#REF!</definedName>
    <definedName name="BL_17">#REF!</definedName>
    <definedName name="BL_17A">#REF!</definedName>
    <definedName name="BL_17B">#REF!</definedName>
    <definedName name="BL_2">#REF!</definedName>
    <definedName name="BL_3">#REF!</definedName>
    <definedName name="BL_4">#REF!</definedName>
    <definedName name="BL_5">#REF!</definedName>
    <definedName name="BL_6">#REF!</definedName>
    <definedName name="BL_7">#REF!</definedName>
    <definedName name="BL_9">#REF!</definedName>
    <definedName name="blackout2">#REF!</definedName>
    <definedName name="BLK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LK.2.101" localSheetId="8">#REF!</definedName>
    <definedName name="BLK.2.101" localSheetId="7">#REF!</definedName>
    <definedName name="BLK.2.101" localSheetId="4">#REF!</definedName>
    <definedName name="BLK.2.101" localSheetId="6">#REF!</definedName>
    <definedName name="BLK.2.101" localSheetId="9">#REF!</definedName>
    <definedName name="BLK.2.101" localSheetId="5">#REF!</definedName>
    <definedName name="BLK.2.101" localSheetId="14">#REF!</definedName>
    <definedName name="BLK.2.101" localSheetId="3">#REF!</definedName>
    <definedName name="BLK.2.101" localSheetId="11">#REF!</definedName>
    <definedName name="BLK.2.101" localSheetId="13">#REF!</definedName>
    <definedName name="BLK.2.101" localSheetId="10">#REF!</definedName>
    <definedName name="BLK.2.101" localSheetId="0">#REF!</definedName>
    <definedName name="BLK.2.101" localSheetId="2">#REF!</definedName>
    <definedName name="BLK.2.101">#REF!</definedName>
    <definedName name="BLK.2.101B" localSheetId="8">#REF!</definedName>
    <definedName name="BLK.2.101B" localSheetId="14">#REF!</definedName>
    <definedName name="BLK.2.101B" localSheetId="11">#REF!</definedName>
    <definedName name="BLK.2.101B" localSheetId="13">#REF!</definedName>
    <definedName name="BLK.2.101B" localSheetId="10">#REF!</definedName>
    <definedName name="BLK.2.101B" localSheetId="0">#REF!</definedName>
    <definedName name="BLK.2.101B" localSheetId="2">#REF!</definedName>
    <definedName name="BLK.2.101B">#REF!</definedName>
    <definedName name="BLK.2.101E" localSheetId="8">#REF!</definedName>
    <definedName name="BLK.2.101E" localSheetId="14">#REF!</definedName>
    <definedName name="BLK.2.101E" localSheetId="11">#REF!</definedName>
    <definedName name="BLK.2.101E" localSheetId="13">#REF!</definedName>
    <definedName name="BLK.2.101E" localSheetId="10">#REF!</definedName>
    <definedName name="BLK.2.101E" localSheetId="0">#REF!</definedName>
    <definedName name="BLK.2.101E" localSheetId="2">#REF!</definedName>
    <definedName name="BLK.2.101E">#REF!</definedName>
    <definedName name="BLK.2.102">#REF!</definedName>
    <definedName name="BLK.2.102B">#REF!</definedName>
    <definedName name="BLK.2.102E">#REF!</definedName>
    <definedName name="BLK.2.103">#REF!</definedName>
    <definedName name="BLK.2.103B">#REF!</definedName>
    <definedName name="BLK.2.103E">#REF!</definedName>
    <definedName name="BLK.2.104">#REF!</definedName>
    <definedName name="BLK.2.104B">#REF!</definedName>
    <definedName name="BLK.2.104E">#REF!</definedName>
    <definedName name="BLK.2.105">#REF!</definedName>
    <definedName name="BLK.2.105B">#REF!</definedName>
    <definedName name="BLK.2.105E">#REF!</definedName>
    <definedName name="BLK.2.106">#REF!</definedName>
    <definedName name="BLK.2.106B">#REF!</definedName>
    <definedName name="BLK.2.106E">#REF!</definedName>
    <definedName name="BLK.2.107">#REF!</definedName>
    <definedName name="BLK.2.107B">#REF!</definedName>
    <definedName name="BLK.2.107E">#REF!</definedName>
    <definedName name="BLK.2.108">#REF!</definedName>
    <definedName name="BLK.2.108B">#REF!</definedName>
    <definedName name="BLK.2.108E">#REF!</definedName>
    <definedName name="BLK.2.109">#REF!</definedName>
    <definedName name="BLK.2.109B">#REF!</definedName>
    <definedName name="BLK.2.109E">#REF!</definedName>
    <definedName name="BLK.2.110">#REF!</definedName>
    <definedName name="BLK.2.110B">#REF!</definedName>
    <definedName name="BLK.2.110E">#REF!</definedName>
    <definedName name="BLK.2.111">#REF!</definedName>
    <definedName name="BLK.2.111B">#REF!</definedName>
    <definedName name="BLK.2.111E">#REF!</definedName>
    <definedName name="BLK.2.112">#REF!</definedName>
    <definedName name="BLK.2.112B">#REF!</definedName>
    <definedName name="BLK.2.112E">#REF!</definedName>
    <definedName name="BLK.2.113">#REF!</definedName>
    <definedName name="BLK.2.113B">#REF!</definedName>
    <definedName name="BLK.2.113E">#REF!</definedName>
    <definedName name="BLK.2.114">#REF!</definedName>
    <definedName name="BLK.2.114B">#REF!</definedName>
    <definedName name="BLK.2.114E">#REF!</definedName>
    <definedName name="BLK.2.115">#REF!</definedName>
    <definedName name="BLK.2.115B">#REF!</definedName>
    <definedName name="BLK.2.115E">#REF!</definedName>
    <definedName name="BLK.3.101">#REF!</definedName>
    <definedName name="BLK.3.101B">#REF!</definedName>
    <definedName name="BLK.3.101E">#REF!</definedName>
    <definedName name="BLK.3.102">#REF!</definedName>
    <definedName name="BLK.3.102B">#REF!</definedName>
    <definedName name="BLK.3.102E">#REF!</definedName>
    <definedName name="BLK.3.103">#REF!</definedName>
    <definedName name="BLK.3.103B">#REF!</definedName>
    <definedName name="BLK.3.103E">#REF!</definedName>
    <definedName name="BLK.3.104">#REF!</definedName>
    <definedName name="BLK.3.104B">#REF!</definedName>
    <definedName name="BLK.3.104E">#REF!</definedName>
    <definedName name="BLK.3.105">#REF!</definedName>
    <definedName name="BLK.3.105B">#REF!</definedName>
    <definedName name="BLK.3.105E">#REF!</definedName>
    <definedName name="BLK.3.106">#REF!</definedName>
    <definedName name="BLK.3.106B">#REF!</definedName>
    <definedName name="BLK.3.106E">#REF!</definedName>
    <definedName name="BLK.3.107">#REF!</definedName>
    <definedName name="BLK.3.107B">#REF!</definedName>
    <definedName name="BLK.3.107E">#REF!</definedName>
    <definedName name="BLK.3.108">#REF!</definedName>
    <definedName name="BLK.3.108B">#REF!</definedName>
    <definedName name="BLK.3.108E">#REF!</definedName>
    <definedName name="BLK.3.109">#REF!</definedName>
    <definedName name="BLK.3.109B">#REF!</definedName>
    <definedName name="BLK.3.109E">#REF!</definedName>
    <definedName name="BLK.3.110">#REF!</definedName>
    <definedName name="BLK.3.110B">#REF!</definedName>
    <definedName name="BLK.3.110E">#REF!</definedName>
    <definedName name="BLK.3.111">#REF!</definedName>
    <definedName name="BLK.3.111B">#REF!</definedName>
    <definedName name="BLK.3.111E">#REF!</definedName>
    <definedName name="BLK.3.112">#REF!</definedName>
    <definedName name="BLK.3.112B">#REF!</definedName>
    <definedName name="BLK.3.112E">#REF!</definedName>
    <definedName name="BLK.3.113">#REF!</definedName>
    <definedName name="BLK.3.113B">#REF!</definedName>
    <definedName name="BLK.3.113E">#REF!</definedName>
    <definedName name="BLK.3.114">#REF!</definedName>
    <definedName name="BLK.3.114B">#REF!</definedName>
    <definedName name="BLK.3.114E">#REF!</definedName>
    <definedName name="BLK.4.101">#REF!</definedName>
    <definedName name="BLK.4.101B">#REF!</definedName>
    <definedName name="BLK.4.101E">#REF!</definedName>
    <definedName name="BLK.4.102">#REF!</definedName>
    <definedName name="BLK.4.102B">#REF!</definedName>
    <definedName name="BLK.4.102E">#REF!</definedName>
    <definedName name="BLK.4.103">#REF!</definedName>
    <definedName name="BLK.4.103B">#REF!</definedName>
    <definedName name="BLK.4.103E">#REF!</definedName>
    <definedName name="BLK.4.104">#REF!</definedName>
    <definedName name="BLK.4.104B">#REF!</definedName>
    <definedName name="BLK.4.104E">#REF!</definedName>
    <definedName name="BLK.4.105">#REF!</definedName>
    <definedName name="BLK.4.105B">#REF!</definedName>
    <definedName name="BLK.4.105E">#REF!</definedName>
    <definedName name="BLK.4.106">#REF!</definedName>
    <definedName name="BLK.4.106B">#REF!</definedName>
    <definedName name="BLK.4.106E">#REF!</definedName>
    <definedName name="BLK.4.107">#REF!</definedName>
    <definedName name="BLK.4.107B">#REF!</definedName>
    <definedName name="BLK.4.107E">#REF!</definedName>
    <definedName name="BLK.4.108">#REF!</definedName>
    <definedName name="BLK.4.108B">#REF!</definedName>
    <definedName name="BLK.4.108E">#REF!</definedName>
    <definedName name="BLK.4.109">#REF!</definedName>
    <definedName name="BLK.4.109B">#REF!</definedName>
    <definedName name="BLK.4.109E">#REF!</definedName>
    <definedName name="BLK.4.110">#REF!</definedName>
    <definedName name="BLK.4.110B">#REF!</definedName>
    <definedName name="BLK.4.110E">#REF!</definedName>
    <definedName name="BLK.4.111">#REF!</definedName>
    <definedName name="BLK.4.111B">#REF!</definedName>
    <definedName name="BLK.4.111E">#REF!</definedName>
    <definedName name="BLK.4.112">#REF!</definedName>
    <definedName name="BLK.4.112B">#REF!</definedName>
    <definedName name="BLK.4.112E">#REF!</definedName>
    <definedName name="BLK.4.113">#REF!</definedName>
    <definedName name="BLK.4.113B">#REF!</definedName>
    <definedName name="BLK.4.113E">#REF!</definedName>
    <definedName name="BLK.4.114">#REF!</definedName>
    <definedName name="BLK.4.114B">#REF!</definedName>
    <definedName name="BLK.4.114E">#REF!</definedName>
    <definedName name="BLKBORNEO">#REF!</definedName>
    <definedName name="BLKKAMPER">#REF!</definedName>
    <definedName name="BLT">#REF!</definedName>
    <definedName name="BM">#REF!</definedName>
    <definedName name="bmcb">#REF!</definedName>
    <definedName name="bmcb___0">#REF!</definedName>
    <definedName name="bmcb___1">#REF!</definedName>
    <definedName name="bmcb___2">#REF!</definedName>
    <definedName name="bmcb___3">#REF!</definedName>
    <definedName name="bmcb___4">#REF!</definedName>
    <definedName name="bmcb___5">#REF!</definedName>
    <definedName name="bmcb_1">#REF!</definedName>
    <definedName name="bmcb_10">"$#REF!.$#REF!$#REF!"</definedName>
    <definedName name="bmcb_12">"$#REF!.$#REF!$#REF!"</definedName>
    <definedName name="bmcb_13">"$#REF!.$#REF!$#REF!"</definedName>
    <definedName name="bmcb_2" localSheetId="8">#REF!</definedName>
    <definedName name="bmcb_2" localSheetId="7">#REF!</definedName>
    <definedName name="bmcb_2" localSheetId="4">#REF!</definedName>
    <definedName name="bmcb_2" localSheetId="6">#REF!</definedName>
    <definedName name="bmcb_2" localSheetId="9">#REF!</definedName>
    <definedName name="bmcb_2" localSheetId="5">#REF!</definedName>
    <definedName name="bmcb_2" localSheetId="14">#REF!</definedName>
    <definedName name="bmcb_2" localSheetId="3">#REF!</definedName>
    <definedName name="bmcb_2" localSheetId="11">#REF!</definedName>
    <definedName name="bmcb_2" localSheetId="13">#REF!</definedName>
    <definedName name="bmcb_2" localSheetId="10">#REF!</definedName>
    <definedName name="bmcb_2" localSheetId="0">#REF!</definedName>
    <definedName name="bmcb_2" localSheetId="2">#REF!</definedName>
    <definedName name="bmcb_2">#REF!</definedName>
    <definedName name="bmcb_4" localSheetId="8">#REF!</definedName>
    <definedName name="bmcb_4" localSheetId="14">#REF!</definedName>
    <definedName name="bmcb_4" localSheetId="11">#REF!</definedName>
    <definedName name="bmcb_4" localSheetId="13">#REF!</definedName>
    <definedName name="bmcb_4" localSheetId="10">#REF!</definedName>
    <definedName name="bmcb_4" localSheetId="0">#REF!</definedName>
    <definedName name="bmcb_4" localSheetId="2">#REF!</definedName>
    <definedName name="bmcb_4">#REF!</definedName>
    <definedName name="bmcb_5">"$#REF!.$#REF!$#REF!"</definedName>
    <definedName name="bmcb_7">"$#REF!.$#REF!$#REF!"</definedName>
    <definedName name="bmcb_8">"$#REF!.$#REF!$#REF!"</definedName>
    <definedName name="BMS" localSheetId="8">#REF!</definedName>
    <definedName name="BMS" localSheetId="7">#REF!</definedName>
    <definedName name="BMS" localSheetId="4">#REF!</definedName>
    <definedName name="BMS" localSheetId="6">#REF!</definedName>
    <definedName name="BMS" localSheetId="9">#REF!</definedName>
    <definedName name="BMS" localSheetId="5">#REF!</definedName>
    <definedName name="BMS" localSheetId="14">#REF!</definedName>
    <definedName name="BMS" localSheetId="3">#REF!</definedName>
    <definedName name="BMS" localSheetId="11">#REF!</definedName>
    <definedName name="BMS" localSheetId="13">#REF!</definedName>
    <definedName name="BMS" localSheetId="10">#REF!</definedName>
    <definedName name="BMS" localSheetId="0">#REF!</definedName>
    <definedName name="BMS" localSheetId="2">#REF!</definedName>
    <definedName name="BMS">#REF!</definedName>
    <definedName name="BNY" localSheetId="8">#REF!</definedName>
    <definedName name="BNY" localSheetId="14">#REF!</definedName>
    <definedName name="BNY" localSheetId="11">#REF!</definedName>
    <definedName name="BNY" localSheetId="13">#REF!</definedName>
    <definedName name="BNY" localSheetId="10">#REF!</definedName>
    <definedName name="BNY" localSheetId="0">#REF!</definedName>
    <definedName name="BNY" localSheetId="2">#REF!</definedName>
    <definedName name="BNY">#REF!</definedName>
    <definedName name="boil" localSheetId="8">#REF!</definedName>
    <definedName name="boil" localSheetId="14">#REF!</definedName>
    <definedName name="boil" localSheetId="11">#REF!</definedName>
    <definedName name="boil" localSheetId="13">#REF!</definedName>
    <definedName name="boil" localSheetId="10">#REF!</definedName>
    <definedName name="boil" localSheetId="0">#REF!</definedName>
    <definedName name="boil" localSheetId="2">#REF!</definedName>
    <definedName name="boil">#REF!</definedName>
    <definedName name="bok1300600">#REF!</definedName>
    <definedName name="bok14001000">#REF!</definedName>
    <definedName name="bok1400600">#REF!</definedName>
    <definedName name="bok1600800">#REF!</definedName>
    <definedName name="bondagen">#REF!</definedName>
    <definedName name="bongkarover">#REF!</definedName>
    <definedName name="book___0">#N/A</definedName>
    <definedName name="book___1">#N/A</definedName>
    <definedName name="book___2">#N/A</definedName>
    <definedName name="book2___0">#N/A</definedName>
    <definedName name="book2___1">#N/A</definedName>
    <definedName name="book2___2">#N/A</definedName>
    <definedName name="book3___0">#N/A</definedName>
    <definedName name="book3___1">#N/A</definedName>
    <definedName name="book3___2">#N/A</definedName>
    <definedName name="boq.prtsi" localSheetId="8">#REF!</definedName>
    <definedName name="boq.prtsi" localSheetId="7">#REF!</definedName>
    <definedName name="boq.prtsi" localSheetId="4">#REF!</definedName>
    <definedName name="boq.prtsi" localSheetId="6">#REF!</definedName>
    <definedName name="boq.prtsi" localSheetId="9">#REF!</definedName>
    <definedName name="boq.prtsi" localSheetId="5">#REF!</definedName>
    <definedName name="boq.prtsi" localSheetId="14">#REF!</definedName>
    <definedName name="boq.prtsi" localSheetId="3">#REF!</definedName>
    <definedName name="boq.prtsi" localSheetId="11">#REF!</definedName>
    <definedName name="boq.prtsi" localSheetId="13">#REF!</definedName>
    <definedName name="boq.prtsi" localSheetId="10">#REF!</definedName>
    <definedName name="boq.prtsi" localSheetId="0">#REF!</definedName>
    <definedName name="boq.prtsi" localSheetId="2">#REF!</definedName>
    <definedName name="boq.prtsi">#REF!</definedName>
    <definedName name="borneobalok" localSheetId="8">#REF!</definedName>
    <definedName name="borneobalok" localSheetId="14">#REF!</definedName>
    <definedName name="borneobalok" localSheetId="11">#REF!</definedName>
    <definedName name="borneobalok" localSheetId="13">#REF!</definedName>
    <definedName name="borneobalok" localSheetId="10">#REF!</definedName>
    <definedName name="borneobalok" localSheetId="0">#REF!</definedName>
    <definedName name="borneobalok" localSheetId="2">#REF!</definedName>
    <definedName name="borneobalok">#REF!</definedName>
    <definedName name="borneopapan" localSheetId="8">#REF!</definedName>
    <definedName name="borneopapan" localSheetId="14">#REF!</definedName>
    <definedName name="borneopapan" localSheetId="11">#REF!</definedName>
    <definedName name="borneopapan" localSheetId="13">#REF!</definedName>
    <definedName name="borneopapan" localSheetId="10">#REF!</definedName>
    <definedName name="borneopapan" localSheetId="0">#REF!</definedName>
    <definedName name="borneopapan" localSheetId="2">#REF!</definedName>
    <definedName name="borneopapan">#REF!</definedName>
    <definedName name="bouw">#REF!</definedName>
    <definedName name="BOW">#REF!</definedName>
    <definedName name="BOW_2">#REF!</definedName>
    <definedName name="BOW.Ia">#REF!</definedName>
    <definedName name="BOW1.Ia">#REF!</definedName>
    <definedName name="BOW1F.14">#REF!</definedName>
    <definedName name="BOW1F.16">#REF!</definedName>
    <definedName name="BOW1F.16a">#REF!</definedName>
    <definedName name="BOW1F.16b">#REF!</definedName>
    <definedName name="BOW1F.16c">#REF!</definedName>
    <definedName name="BOW1F.16d">#REF!</definedName>
    <definedName name="BOW1F.16e">#REF!</definedName>
    <definedName name="BOW1F.16f">#REF!</definedName>
    <definedName name="BOW1F.16g">#REF!</definedName>
    <definedName name="BOW1F.16h">#REF!</definedName>
    <definedName name="BOW1F.16i">#REF!</definedName>
    <definedName name="BOW1F.36a">#REF!</definedName>
    <definedName name="BOW1F.36b">#REF!</definedName>
    <definedName name="BOW1F.36c">#REF!</definedName>
    <definedName name="BOW1F.36d">#REF!</definedName>
    <definedName name="BOW1F.36e">#REF!</definedName>
    <definedName name="BOW1F.36f">#REF!</definedName>
    <definedName name="BOW1F.36g">#REF!</definedName>
    <definedName name="BOW1F.36h">#REF!</definedName>
    <definedName name="BOW1F.36i">#REF!</definedName>
    <definedName name="BOW1F.36j">#REF!</definedName>
    <definedName name="BOW1F.36k">#REF!</definedName>
    <definedName name="BOW1F.36l">#REF!</definedName>
    <definedName name="BOW1F.36m">#REF!</definedName>
    <definedName name="BOW1F.36n">#REF!</definedName>
    <definedName name="BOW1F.36o">#REF!</definedName>
    <definedName name="BOW1F.36p">#REF!</definedName>
    <definedName name="BOW1F.36q">#REF!</definedName>
    <definedName name="BOW1F.36r">#REF!</definedName>
    <definedName name="BOW1F.36s">#REF!</definedName>
    <definedName name="BOW1F.8">#REF!</definedName>
    <definedName name="BOW1G.13">#REF!</definedName>
    <definedName name="BOW1G.14">#REF!</definedName>
    <definedName name="BOW1G.69">#REF!</definedName>
    <definedName name="BOW1G.77">#REF!</definedName>
    <definedName name="BOW1K.623">#REF!</definedName>
    <definedName name="BOW1K.623a">#REF!</definedName>
    <definedName name="BOW1K.623b">#REF!</definedName>
    <definedName name="BOW1K.623c">#REF!</definedName>
    <definedName name="BOW2.Ia">#REF!</definedName>
    <definedName name="BOW2F.16">#REF!</definedName>
    <definedName name="BOW2F.16a">#REF!</definedName>
    <definedName name="BOW2F.16b">#REF!</definedName>
    <definedName name="BOW2F.16c">#REF!</definedName>
    <definedName name="BOW2F.16d">#REF!</definedName>
    <definedName name="BOW2F.16e">#REF!</definedName>
    <definedName name="BOW2F.16f">#REF!</definedName>
    <definedName name="BOW2F.16g">#REF!</definedName>
    <definedName name="BOW2F.16h">#REF!</definedName>
    <definedName name="BOW2F.16i">#REF!</definedName>
    <definedName name="BOW2F.36a">#REF!</definedName>
    <definedName name="BOW2F.36b">#REF!</definedName>
    <definedName name="BOW2F.36c">#REF!</definedName>
    <definedName name="BOW2F.36d">#REF!</definedName>
    <definedName name="BOW2F.36e">#REF!</definedName>
    <definedName name="BOW2F.36f">#REF!</definedName>
    <definedName name="BOW2F.36g">#REF!</definedName>
    <definedName name="BOW2F.36h">#REF!</definedName>
    <definedName name="BOW2F.36i">#REF!</definedName>
    <definedName name="BOW2F.36j">#REF!</definedName>
    <definedName name="BOW2F.36k">#REF!</definedName>
    <definedName name="BOW2F.36l">#REF!</definedName>
    <definedName name="BOW2F.36m">#REF!</definedName>
    <definedName name="BOW2F.36n">#REF!</definedName>
    <definedName name="BOW2F.36o">#REF!</definedName>
    <definedName name="BOW2F.36p">#REF!</definedName>
    <definedName name="BOW2F.36q">#REF!</definedName>
    <definedName name="BOW2F.36r">#REF!</definedName>
    <definedName name="BOW2F.36s">#REF!</definedName>
    <definedName name="BOW2F.8">#REF!</definedName>
    <definedName name="BOW2G.13">#REF!</definedName>
    <definedName name="BOW2G.14">#REF!</definedName>
    <definedName name="BOW2G.69">#REF!</definedName>
    <definedName name="BOW2G.77">#REF!</definedName>
    <definedName name="BOW2K.623">#REF!</definedName>
    <definedName name="BOW2K.623a">#REF!</definedName>
    <definedName name="BOW2K.623b">#REF!</definedName>
    <definedName name="BOW2K.623c">#REF!</definedName>
    <definedName name="BOWF.16">#REF!</definedName>
    <definedName name="BOWF.16a">#REF!</definedName>
    <definedName name="BOWF.16b">#REF!</definedName>
    <definedName name="BOWF.16c">#REF!</definedName>
    <definedName name="BOWF.16d">#REF!</definedName>
    <definedName name="BOWF.16e">#REF!</definedName>
    <definedName name="BOWF.16f">#REF!</definedName>
    <definedName name="BOWF.16g">#REF!</definedName>
    <definedName name="BOWF.16h">#REF!</definedName>
    <definedName name="BOWF.16i">#REF!</definedName>
    <definedName name="BOWF.36a">#REF!</definedName>
    <definedName name="BOWF.36b">#REF!</definedName>
    <definedName name="BOWF.36c">#REF!</definedName>
    <definedName name="BOWF.36d">#REF!</definedName>
    <definedName name="BOWF.36e">#REF!</definedName>
    <definedName name="BOWF.36f">#REF!</definedName>
    <definedName name="BOWF.36g">#REF!</definedName>
    <definedName name="BOWF.36h">#REF!</definedName>
    <definedName name="BOWF.36i">#REF!</definedName>
    <definedName name="BOWF.36j">#REF!</definedName>
    <definedName name="BOWF.36k">#REF!</definedName>
    <definedName name="BOWF.36l">#REF!</definedName>
    <definedName name="BOWF.36m">#REF!</definedName>
    <definedName name="BOWF.36n">#REF!</definedName>
    <definedName name="BOWF.36o">#REF!</definedName>
    <definedName name="BOWF.36p">#REF!</definedName>
    <definedName name="BOWF.36q">#REF!</definedName>
    <definedName name="BOWF.36r">#REF!</definedName>
    <definedName name="BOWF.36s">#REF!</definedName>
    <definedName name="BOWF.8">#REF!</definedName>
    <definedName name="BOWG.13">#REF!</definedName>
    <definedName name="BOWG.14">#REF!</definedName>
    <definedName name="BOWG.69">#REF!</definedName>
    <definedName name="BOWG.77">#REF!</definedName>
    <definedName name="BOWG.IVe">#REF!</definedName>
    <definedName name="BOWG.IVf">#REF!</definedName>
    <definedName name="BOWK.623">#REF!</definedName>
    <definedName name="BOWK.623a">#REF!</definedName>
    <definedName name="BOWK.623b">#REF!</definedName>
    <definedName name="BOWK.623c">#REF!</definedName>
    <definedName name="BOWKPU.IVa">#REF!</definedName>
    <definedName name="BOWKPU.IVb">#REF!</definedName>
    <definedName name="BOWKPU.IVc">#REF!</definedName>
    <definedName name="BOWKPU.IVd">#REF!</definedName>
    <definedName name="BOWKPU.IVe">#REF!</definedName>
    <definedName name="BOWKPU.IVf">#REF!</definedName>
    <definedName name="BOWKPU.IVg">#REF!</definedName>
    <definedName name="BOWS.Ia">#REF!</definedName>
    <definedName name="BOWSF.16">#REF!</definedName>
    <definedName name="BOWSF.16a">#REF!</definedName>
    <definedName name="BOWSF.16b">#REF!</definedName>
    <definedName name="BOWSF.16c">#REF!</definedName>
    <definedName name="BOWSF.16d">#REF!</definedName>
    <definedName name="BOWSF.16e">#REF!</definedName>
    <definedName name="BOWSF.16f">#REF!</definedName>
    <definedName name="BOWSF.16g">#REF!</definedName>
    <definedName name="BOWSF.16h">#REF!</definedName>
    <definedName name="BOWSF.16i">#REF!</definedName>
    <definedName name="BOWSF.35i">#REF!</definedName>
    <definedName name="BOWSF.36a">#REF!</definedName>
    <definedName name="BOWSF.36b">#REF!</definedName>
    <definedName name="BOWSF.36c">#REF!</definedName>
    <definedName name="BOWSF.36d">#REF!</definedName>
    <definedName name="BOWSF.36e">#REF!</definedName>
    <definedName name="BOWSF.36f">#REF!</definedName>
    <definedName name="BOWSF.36g">#REF!</definedName>
    <definedName name="BOWSF.36h">#REF!</definedName>
    <definedName name="BOWSF.36i">#REF!</definedName>
    <definedName name="BOWSF.36j">#REF!</definedName>
    <definedName name="BOWSF.36k">#REF!</definedName>
    <definedName name="BOWSF.36l">#REF!</definedName>
    <definedName name="BOWSF.36m">#REF!</definedName>
    <definedName name="BOWSF.36n">#REF!</definedName>
    <definedName name="BOWSF.36o">#REF!</definedName>
    <definedName name="BOWSF.36p">#REF!</definedName>
    <definedName name="BOWSF.36q">#REF!</definedName>
    <definedName name="BOWSF.36r">#REF!</definedName>
    <definedName name="BOWSF.36s">#REF!</definedName>
    <definedName name="BOWSF.8">#REF!</definedName>
    <definedName name="BOWSG.13">#REF!</definedName>
    <definedName name="BOWSG.14">#REF!</definedName>
    <definedName name="BOWSG.69">#REF!</definedName>
    <definedName name="BOWSG.77">#REF!</definedName>
    <definedName name="BOWSK.623">#REF!</definedName>
    <definedName name="BOWSK.623a">#REF!</definedName>
    <definedName name="BOWSK.623b">#REF!</definedName>
    <definedName name="BOWSK.623c">#REF!</definedName>
    <definedName name="BOWSupl.IVa">#REF!</definedName>
    <definedName name="BOWSupl.IVb">#REF!</definedName>
    <definedName name="BOWSupl.IVc">#REF!</definedName>
    <definedName name="BOWSupl.IVd">#REF!</definedName>
    <definedName name="BOWSupl.IVe">#REF!</definedName>
    <definedName name="BOWSupl.IVf">#REF!</definedName>
    <definedName name="BOWSupl.IVg">#REF!</definedName>
    <definedName name="BOWSupl.IVh">#REF!</definedName>
    <definedName name="BOWSupl.IVi">#REF!</definedName>
    <definedName name="BOWSupl.IVj">#REF!</definedName>
    <definedName name="BOWSupl.VIII">#REF!</definedName>
    <definedName name="BOWSupl.VIIIa">#REF!</definedName>
    <definedName name="BOWSupl.VIIIb">#REF!</definedName>
    <definedName name="BOX">#REF!</definedName>
    <definedName name="BOX___0">#REF!</definedName>
    <definedName name="bp">#REF!</definedName>
    <definedName name="bp_1">#REF!</definedName>
    <definedName name="bp_2">#REF!</definedName>
    <definedName name="bp_3">#REF!</definedName>
    <definedName name="bpbs11">#REF!</definedName>
    <definedName name="bpbs12">#REF!</definedName>
    <definedName name="bpbs24">#REF!</definedName>
    <definedName name="bpbs25">#REF!</definedName>
    <definedName name="bpbs26">#REF!</definedName>
    <definedName name="bpbs27">#REF!</definedName>
    <definedName name="bpbs28">#REF!</definedName>
    <definedName name="bpbs29">#REF!</definedName>
    <definedName name="bpbs30">#REF!</definedName>
    <definedName name="bpbs31">#REF!</definedName>
    <definedName name="bpbs32">#REF!</definedName>
    <definedName name="bpbs33">#REF!</definedName>
    <definedName name="bpbs34">#REF!</definedName>
    <definedName name="BPBS36">#REF!</definedName>
    <definedName name="BPBS40">#REF!</definedName>
    <definedName name="bpbs43">#REF!</definedName>
    <definedName name="bpile">#REF!</definedName>
    <definedName name="bpl2x9">#REF!</definedName>
    <definedName name="bpl2x9nb">#REF!</definedName>
    <definedName name="bpl32nb">#REF!</definedName>
    <definedName name="bpl9nb">#REF!</definedName>
    <definedName name="bplat">#REF!</definedName>
    <definedName name="bpond">#REF!</definedName>
    <definedName name="bpsh01">#REF!</definedName>
    <definedName name="bpsh02">#REF!</definedName>
    <definedName name="BQ">#REF!</definedName>
    <definedName name="BQ_1">#REF!</definedName>
    <definedName name="bqcor">#REF!</definedName>
    <definedName name="BR">#REF!</definedName>
    <definedName name="BRAKER">#REF!</definedName>
    <definedName name="braven">#REF!</definedName>
    <definedName name="brc">#REF!</definedName>
    <definedName name="brc_m5">#REF!</definedName>
    <definedName name="brc_m6">#REF!</definedName>
    <definedName name="brc_m7">#REF!</definedName>
    <definedName name="BREAKDOWN">#REF!</definedName>
    <definedName name="BRONJONG">#REF!</definedName>
    <definedName name="BRP">#REF!</definedName>
    <definedName name="brs">#REF!</definedName>
    <definedName name="BS">#REF!</definedName>
    <definedName name="BS___0">#REF!</definedName>
    <definedName name="BS___1">#REF!</definedName>
    <definedName name="BS___2">#REF!</definedName>
    <definedName name="BS___3">#REF!</definedName>
    <definedName name="BS___4">#REF!</definedName>
    <definedName name="BS___5">#REF!</definedName>
    <definedName name="BS_1">#REF!</definedName>
    <definedName name="BS_10">"$#REF!.$#REF!$#REF!"</definedName>
    <definedName name="BS_12">"$#REF!.$#REF!$#REF!"</definedName>
    <definedName name="BS_13">"$#REF!.$#REF!$#REF!"</definedName>
    <definedName name="BS_16" localSheetId="8">#REF!</definedName>
    <definedName name="BS_16" localSheetId="7">#REF!</definedName>
    <definedName name="BS_16" localSheetId="4">#REF!</definedName>
    <definedName name="BS_16" localSheetId="6">#REF!</definedName>
    <definedName name="BS_16" localSheetId="9">#REF!</definedName>
    <definedName name="BS_16" localSheetId="5">#REF!</definedName>
    <definedName name="BS_16" localSheetId="14">#REF!</definedName>
    <definedName name="BS_16" localSheetId="3">#REF!</definedName>
    <definedName name="BS_16" localSheetId="11">#REF!</definedName>
    <definedName name="BS_16" localSheetId="13">#REF!</definedName>
    <definedName name="BS_16" localSheetId="10">#REF!</definedName>
    <definedName name="BS_16" localSheetId="0">#REF!</definedName>
    <definedName name="BS_16" localSheetId="2">#REF!</definedName>
    <definedName name="BS_16">#REF!</definedName>
    <definedName name="BS_2" localSheetId="8">#REF!</definedName>
    <definedName name="BS_2" localSheetId="14">#REF!</definedName>
    <definedName name="BS_2" localSheetId="11">#REF!</definedName>
    <definedName name="BS_2" localSheetId="13">#REF!</definedName>
    <definedName name="BS_2" localSheetId="10">#REF!</definedName>
    <definedName name="BS_2" localSheetId="0">#REF!</definedName>
    <definedName name="BS_2" localSheetId="2">#REF!</definedName>
    <definedName name="BS_2">#REF!</definedName>
    <definedName name="BS_3" localSheetId="8">#REF!</definedName>
    <definedName name="BS_3" localSheetId="14">#REF!</definedName>
    <definedName name="BS_3" localSheetId="11">#REF!</definedName>
    <definedName name="BS_3" localSheetId="13">#REF!</definedName>
    <definedName name="BS_3" localSheetId="10">#REF!</definedName>
    <definedName name="BS_3" localSheetId="0">#REF!</definedName>
    <definedName name="BS_3" localSheetId="2">#REF!</definedName>
    <definedName name="BS_3">#REF!</definedName>
    <definedName name="BS_4">#REF!</definedName>
    <definedName name="BS_5">"$#REF!.$#REF!$#REF!"</definedName>
    <definedName name="BS_7">"$#REF!.$#REF!$#REF!"</definedName>
    <definedName name="BS_8">"$#REF!.$#REF!$#REF!"</definedName>
    <definedName name="BS_isolasi" localSheetId="8">#REF!</definedName>
    <definedName name="BS_isolasi" localSheetId="7">#REF!</definedName>
    <definedName name="BS_isolasi" localSheetId="4">#REF!</definedName>
    <definedName name="BS_isolasi" localSheetId="6">#REF!</definedName>
    <definedName name="BS_isolasi" localSheetId="9">#REF!</definedName>
    <definedName name="BS_isolasi" localSheetId="5">#REF!</definedName>
    <definedName name="BS_isolasi" localSheetId="14">#REF!</definedName>
    <definedName name="BS_isolasi" localSheetId="3">#REF!</definedName>
    <definedName name="BS_isolasi" localSheetId="11">#REF!</definedName>
    <definedName name="BS_isolasi" localSheetId="13">#REF!</definedName>
    <definedName name="BS_isolasi" localSheetId="10">#REF!</definedName>
    <definedName name="BS_isolasi" localSheetId="0">#REF!</definedName>
    <definedName name="BS_isolasi" localSheetId="2">#REF!</definedName>
    <definedName name="BS_isolasi">#REF!</definedName>
    <definedName name="BS.Sup.4a" localSheetId="14">#REF!</definedName>
    <definedName name="BS.Sup.4a" localSheetId="13">#REF!</definedName>
    <definedName name="BS.Sup.4a">#REF!</definedName>
    <definedName name="BS.Sup.4b" localSheetId="14">#REF!</definedName>
    <definedName name="BS.Sup.4b" localSheetId="13">#REF!</definedName>
    <definedName name="BS.Sup.4b">#REF!</definedName>
    <definedName name="BS.Sup.4c">#REF!</definedName>
    <definedName name="BS.Sup.4d">#REF!</definedName>
    <definedName name="BS.Sup.4e">#REF!</definedName>
    <definedName name="BS.Sup.4f">#REF!</definedName>
    <definedName name="BS.Sup.4g">#REF!</definedName>
    <definedName name="BS.Sup.4h">#REF!</definedName>
    <definedName name="BS.Sup.4i">#REF!</definedName>
    <definedName name="BS.Sup.4j">#REF!</definedName>
    <definedName name="BS.SUP8a">#REF!</definedName>
    <definedName name="BS.SUP8b">#REF!</definedName>
    <definedName name="bs3w" localSheetId="8">#REF!</definedName>
    <definedName name="bs3w" localSheetId="11">#REF!</definedName>
    <definedName name="bs3w" localSheetId="10">#REF!</definedName>
    <definedName name="bs3w" localSheetId="0">#REF!</definedName>
    <definedName name="bs3w" localSheetId="2">#REF!</definedName>
    <definedName name="bs3w">#REF!</definedName>
    <definedName name="bs40bakrie1" localSheetId="8">#REF!</definedName>
    <definedName name="bs40bakrie1" localSheetId="11">#REF!</definedName>
    <definedName name="bs40bakrie1" localSheetId="10">#REF!</definedName>
    <definedName name="bs40bakrie1" localSheetId="0">#REF!</definedName>
    <definedName name="bs40bakrie1" localSheetId="2">#REF!</definedName>
    <definedName name="bs40bakrie1">#REF!</definedName>
    <definedName name="bs40bakrie1.25">#REF!</definedName>
    <definedName name="bs40bakrie1.5">#REF!</definedName>
    <definedName name="bs40bakrie2">#REF!</definedName>
    <definedName name="bs40bakrie2.5">#REF!</definedName>
    <definedName name="bs40bakrie3">#REF!</definedName>
    <definedName name="bs40bakrie4">#REF!</definedName>
    <definedName name="bs40bakrie5">#REF!</definedName>
    <definedName name="bs40bakrie6">#REF!</definedName>
    <definedName name="bs40medppi0.5">#REF!</definedName>
    <definedName name="bs40medppi0.75">#REF!</definedName>
    <definedName name="bs40medppi1">#REF!</definedName>
    <definedName name="bs40medppi1.25">#REF!</definedName>
    <definedName name="bs40medppi1.5">#REF!</definedName>
    <definedName name="bs40medppi2">#REF!</definedName>
    <definedName name="bs40medppi2.5">#REF!</definedName>
    <definedName name="bs40medppi3">#REF!</definedName>
    <definedName name="bs40medppi4">#REF!</definedName>
    <definedName name="bs40medppi5">#REF!</definedName>
    <definedName name="bs40medppi6">#REF!</definedName>
    <definedName name="bs40medppi8">#REF!</definedName>
    <definedName name="bs40ppi0.5">#REF!</definedName>
    <definedName name="bs40ppi0.75">#REF!</definedName>
    <definedName name="bs40ppi1">#REF!</definedName>
    <definedName name="bs40ppi1.25">#REF!</definedName>
    <definedName name="bs40ppi1.5">#REF!</definedName>
    <definedName name="bs40ppi2">#REF!</definedName>
    <definedName name="bs40ppi2.5">#REF!</definedName>
    <definedName name="bs40ppi3">#REF!</definedName>
    <definedName name="bs40ppi4">#REF!</definedName>
    <definedName name="bs40ppi5">#REF!</definedName>
    <definedName name="bs40ppi6">#REF!</definedName>
    <definedName name="bs40ppi8">#REF!</definedName>
    <definedName name="bs40ppib0.5">#REF!</definedName>
    <definedName name="bs40ppib0.75">#REF!</definedName>
    <definedName name="bs40ppib1">#REF!</definedName>
    <definedName name="bs40ppib1.25">#REF!</definedName>
    <definedName name="bs40ppib1.5">#REF!</definedName>
    <definedName name="bs40ppib2">#REF!</definedName>
    <definedName name="bs40ppib2.5">#REF!</definedName>
    <definedName name="bs40ppib3">#REF!</definedName>
    <definedName name="bs40ppib4">#REF!</definedName>
    <definedName name="bs40ppib5">#REF!</definedName>
    <definedName name="bs40ppib6">#REF!</definedName>
    <definedName name="bs40ppib8">#REF!</definedName>
    <definedName name="bs40ppiw0.5">#REF!</definedName>
    <definedName name="bs40ppiw0.75">#REF!</definedName>
    <definedName name="bs40ppiw1">#REF!</definedName>
    <definedName name="bs40ppiw1.25">#REF!</definedName>
    <definedName name="bs40ppiw1.5">#REF!</definedName>
    <definedName name="bs40ppiw2">#REF!</definedName>
    <definedName name="bs40ppiw2.5">#REF!</definedName>
    <definedName name="bs40ppiw3">#REF!</definedName>
    <definedName name="bs40ppiw4">#REF!</definedName>
    <definedName name="bs40ppiw5">#REF!</definedName>
    <definedName name="bs40ppiw6">#REF!</definedName>
    <definedName name="bs40ppiw8">#REF!</definedName>
    <definedName name="bs40spindo0.5">#REF!</definedName>
    <definedName name="bs40spindo0.75">#REF!</definedName>
    <definedName name="bs40spindo1">#REF!</definedName>
    <definedName name="bs40spindo1.25">#REF!</definedName>
    <definedName name="bs40spindo1.5">#REF!</definedName>
    <definedName name="bs40spindo2">#REF!</definedName>
    <definedName name="bs40spindo2.5">#REF!</definedName>
    <definedName name="bs40spindo3">#REF!</definedName>
    <definedName name="bs40spindo4">#REF!</definedName>
    <definedName name="bs40spindo5">#REF!</definedName>
    <definedName name="bs40spindo6">#REF!</definedName>
    <definedName name="bs40spindo8">#REF!</definedName>
    <definedName name="bsbtn">#REF!</definedName>
    <definedName name="bsbtn10">#REF!</definedName>
    <definedName name="bsbtn12">#REF!</definedName>
    <definedName name="bsbtn13">#REF!</definedName>
    <definedName name="bsbtn16">#REF!</definedName>
    <definedName name="bsbtn19">#REF!</definedName>
    <definedName name="bsbtn22">#REF!</definedName>
    <definedName name="bsc">#REF!</definedName>
    <definedName name="bsmedspindo0.5">#REF!</definedName>
    <definedName name="bsmedspindo0.75">#REF!</definedName>
    <definedName name="bsmedspindo1">#REF!</definedName>
    <definedName name="bsmedspindo1.25">#REF!</definedName>
    <definedName name="bsmedspindo1.5">#REF!</definedName>
    <definedName name="bsmedspindo2">#REF!</definedName>
    <definedName name="bsmedspindo2.5">#REF!</definedName>
    <definedName name="bsmedspindo3">#REF!</definedName>
    <definedName name="bsmedspindo4">#REF!</definedName>
    <definedName name="bsmedspindo5">#REF!</definedName>
    <definedName name="bsmedspindo6">#REF!</definedName>
    <definedName name="bsmedspindo8">#REF!</definedName>
    <definedName name="bsplat">#REF!</definedName>
    <definedName name="bssiku">#REF!</definedName>
    <definedName name="BsSikuDN">#REF!</definedName>
    <definedName name="bswf">#REF!</definedName>
    <definedName name="bswf150">#REF!</definedName>
    <definedName name="bt_kali">#REF!</definedName>
    <definedName name="btangga">#REF!</definedName>
    <definedName name="btbl">#REF!</definedName>
    <definedName name="btblh">#REF!</definedName>
    <definedName name="btgebal">#REF!</definedName>
    <definedName name="btkali">#REF!</definedName>
    <definedName name="btko">#REF!</definedName>
    <definedName name="btmerah">#REF!</definedName>
    <definedName name="btn">#REF!</definedName>
    <definedName name="btn_8">#REF!</definedName>
    <definedName name="btn300p">#REF!</definedName>
    <definedName name="bton250">#REF!</definedName>
    <definedName name="bton300">#REF!</definedName>
    <definedName name="bton350">#REF!</definedName>
    <definedName name="bttempel">#REF!</definedName>
    <definedName name="btul24">#REF!</definedName>
    <definedName name="btul39">#REF!</definedName>
    <definedName name="buang" localSheetId="8">'Back Up Vol Plat Lt.'!HAJIME:OWARI</definedName>
    <definedName name="buang" localSheetId="7">'Backup Balok'!HAJIME:OWARI</definedName>
    <definedName name="buang" localSheetId="4">'Backup Fondasi'!HAJIME:OWARI</definedName>
    <definedName name="buang" localSheetId="6">'Backup Kolom'!HAJIME:OWARI</definedName>
    <definedName name="buang" localSheetId="9">'Backup Pintu'!HAJIME:OWARI</definedName>
    <definedName name="buang" localSheetId="5">'Backup Sloof'!HAJIME:OWARI</definedName>
    <definedName name="buang" localSheetId="14">BALOK!HAJIME:OWARI</definedName>
    <definedName name="buang" localSheetId="3">'Daftar Harga'!HAJIME:OWARI</definedName>
    <definedName name="buang" localSheetId="11">Dinding!HAJIME:OWARI</definedName>
    <definedName name="buang" localSheetId="13">KOLOM!HAJIME:OWARI</definedName>
    <definedName name="buang" localSheetId="12">HAJIME:OWARI</definedName>
    <definedName name="buang" localSheetId="10">PONDASI!HAJIME:OWARI</definedName>
    <definedName name="buang" localSheetId="0">'Rekap RAB'!HAJIME:OWARI</definedName>
    <definedName name="buang" localSheetId="2">'Time Schedule'!HAJIME:[0]!OWARI</definedName>
    <definedName name="buang">HAJIME:OWARI</definedName>
    <definedName name="Buangan_air_bak_mandi_dari_kuningan" localSheetId="8">#REF!</definedName>
    <definedName name="Buangan_air_bak_mandi_dari_kuningan" localSheetId="7">#REF!</definedName>
    <definedName name="Buangan_air_bak_mandi_dari_kuningan" localSheetId="4">#REF!</definedName>
    <definedName name="Buangan_air_bak_mandi_dari_kuningan" localSheetId="6">#REF!</definedName>
    <definedName name="Buangan_air_bak_mandi_dari_kuningan" localSheetId="9">#REF!</definedName>
    <definedName name="Buangan_air_bak_mandi_dari_kuningan" localSheetId="5">#REF!</definedName>
    <definedName name="Buangan_air_bak_mandi_dari_kuningan" localSheetId="14">#REF!</definedName>
    <definedName name="Buangan_air_bak_mandi_dari_kuningan" localSheetId="3">#REF!</definedName>
    <definedName name="Buangan_air_bak_mandi_dari_kuningan" localSheetId="11">#REF!</definedName>
    <definedName name="Buangan_air_bak_mandi_dari_kuningan" localSheetId="13">#REF!</definedName>
    <definedName name="Buangan_air_bak_mandi_dari_kuningan" localSheetId="10">#REF!</definedName>
    <definedName name="Buangan_air_bak_mandi_dari_kuningan" localSheetId="0">#REF!</definedName>
    <definedName name="Buangan_air_bak_mandi_dari_kuningan" localSheetId="2">#REF!</definedName>
    <definedName name="Buangan_air_bak_mandi_dari_kuningan">#REF!</definedName>
    <definedName name="buangtnh" localSheetId="8">#REF!</definedName>
    <definedName name="buangtnh" localSheetId="14">#REF!</definedName>
    <definedName name="buangtnh" localSheetId="11">#REF!</definedName>
    <definedName name="buangtnh" localSheetId="13">#REF!</definedName>
    <definedName name="buangtnh" localSheetId="10">#REF!</definedName>
    <definedName name="buangtnh" localSheetId="0">#REF!</definedName>
    <definedName name="buangtnh" localSheetId="2">#REF!</definedName>
    <definedName name="buangtnh">#REF!</definedName>
    <definedName name="BUANGTNHGAL" localSheetId="8">#REF!</definedName>
    <definedName name="BUANGTNHGAL" localSheetId="14">#REF!</definedName>
    <definedName name="BUANGTNHGAL" localSheetId="11">#REF!</definedName>
    <definedName name="BUANGTNHGAL" localSheetId="13">#REF!</definedName>
    <definedName name="BUANGTNHGAL" localSheetId="10">#REF!</definedName>
    <definedName name="BUANGTNHGAL" localSheetId="0">#REF!</definedName>
    <definedName name="BUANGTNHGAL" localSheetId="2">#REF!</definedName>
    <definedName name="BUANGTNHGAL">#REF!</definedName>
    <definedName name="Bubungan">#REF!</definedName>
    <definedName name="bubungbtn">#REF!</definedName>
    <definedName name="budi">#REF!</definedName>
    <definedName name="buiso100">#REF!</definedName>
    <definedName name="buiso20">#REF!</definedName>
    <definedName name="buiso40">#REF!</definedName>
    <definedName name="buiso50">#REF!</definedName>
    <definedName name="buiso80">#REF!</definedName>
    <definedName name="buisu20">#REF!</definedName>
    <definedName name="buisu30">#REF!</definedName>
    <definedName name="buisu60">#REF!</definedName>
    <definedName name="bul">#REF!</definedName>
    <definedName name="bulan">#REF!</definedName>
    <definedName name="buletin">#REF!</definedName>
    <definedName name="BULLDOZER">#REF!</definedName>
    <definedName name="bunga">#REF!</definedName>
    <definedName name="buruh">#REF!</definedName>
    <definedName name="BURUH.TERAMPIL">#REF!</definedName>
    <definedName name="bus_50">#REF!</definedName>
    <definedName name="busduct">#REF!</definedName>
    <definedName name="Bust">#N/A</definedName>
    <definedName name="bvd0.5_10">NA()</definedName>
    <definedName name="bvd0.5_12">NA()</definedName>
    <definedName name="bvd0.5_13">NA()</definedName>
    <definedName name="bvd0.5_5">NA()</definedName>
    <definedName name="bvd0.5_7">NA()</definedName>
    <definedName name="bvd0.5_8">NA()</definedName>
    <definedName name="bvd1_1" localSheetId="8">#REF!</definedName>
    <definedName name="bvd1_1" localSheetId="7">#REF!</definedName>
    <definedName name="bvd1_1" localSheetId="4">#REF!</definedName>
    <definedName name="bvd1_1" localSheetId="6">#REF!</definedName>
    <definedName name="bvd1_1" localSheetId="9">#REF!</definedName>
    <definedName name="bvd1_1" localSheetId="5">#REF!</definedName>
    <definedName name="bvd1_1" localSheetId="14">#REF!</definedName>
    <definedName name="bvd1_1" localSheetId="3">#REF!</definedName>
    <definedName name="bvd1_1" localSheetId="11">#REF!</definedName>
    <definedName name="bvd1_1" localSheetId="13">#REF!</definedName>
    <definedName name="bvd1_1" localSheetId="10">#REF!</definedName>
    <definedName name="bvd1_1" localSheetId="0">#REF!</definedName>
    <definedName name="bvd1_1" localSheetId="2">#REF!</definedName>
    <definedName name="bvd1_1">#REF!</definedName>
    <definedName name="bvd1_2" localSheetId="8">#REF!</definedName>
    <definedName name="bvd1_2" localSheetId="14">#REF!</definedName>
    <definedName name="bvd1_2" localSheetId="11">#REF!</definedName>
    <definedName name="bvd1_2" localSheetId="13">#REF!</definedName>
    <definedName name="bvd1_2" localSheetId="10">#REF!</definedName>
    <definedName name="bvd1_2" localSheetId="0">#REF!</definedName>
    <definedName name="bvd1_2" localSheetId="2">#REF!</definedName>
    <definedName name="bvd1_2">#REF!</definedName>
    <definedName name="bvd1_3" localSheetId="8">#REF!</definedName>
    <definedName name="bvd1_3" localSheetId="14">#REF!</definedName>
    <definedName name="bvd1_3" localSheetId="11">#REF!</definedName>
    <definedName name="bvd1_3" localSheetId="13">#REF!</definedName>
    <definedName name="bvd1_3" localSheetId="10">#REF!</definedName>
    <definedName name="bvd1_3" localSheetId="0">#REF!</definedName>
    <definedName name="bvd1_3" localSheetId="2">#REF!</definedName>
    <definedName name="bvd1_3">#REF!</definedName>
    <definedName name="bvd1_4">#REF!</definedName>
    <definedName name="bvd1.25_10">NA()</definedName>
    <definedName name="bvd1.25_12">NA()</definedName>
    <definedName name="bvd1.25_13">NA()</definedName>
    <definedName name="bvd1.25_5">NA()</definedName>
    <definedName name="bvd1.25_7">NA()</definedName>
    <definedName name="bvd1.25_8">NA()</definedName>
    <definedName name="bvd1.5_10">NA()</definedName>
    <definedName name="bvd1.5_12">NA()</definedName>
    <definedName name="bvd1.5_13">NA()</definedName>
    <definedName name="bvd1.5_5">NA()</definedName>
    <definedName name="bvd1.5_7">NA()</definedName>
    <definedName name="bvd1.5_8">NA()</definedName>
    <definedName name="bvd2_1" localSheetId="8">#REF!</definedName>
    <definedName name="bvd2_1" localSheetId="7">#REF!</definedName>
    <definedName name="bvd2_1" localSheetId="4">#REF!</definedName>
    <definedName name="bvd2_1" localSheetId="6">#REF!</definedName>
    <definedName name="bvd2_1" localSheetId="9">#REF!</definedName>
    <definedName name="bvd2_1" localSheetId="5">#REF!</definedName>
    <definedName name="bvd2_1" localSheetId="14">#REF!</definedName>
    <definedName name="bvd2_1" localSheetId="11">#REF!</definedName>
    <definedName name="bvd2_1" localSheetId="13">#REF!</definedName>
    <definedName name="bvd2_1">#REF!</definedName>
    <definedName name="bvd2_2" localSheetId="8">#REF!</definedName>
    <definedName name="bvd2_2" localSheetId="7">#REF!</definedName>
    <definedName name="bvd2_2" localSheetId="4">#REF!</definedName>
    <definedName name="bvd2_2" localSheetId="6">#REF!</definedName>
    <definedName name="bvd2_2" localSheetId="9">#REF!</definedName>
    <definedName name="bvd2_2" localSheetId="5">#REF!</definedName>
    <definedName name="bvd2_2" localSheetId="14">#REF!</definedName>
    <definedName name="bvd2_2" localSheetId="13">#REF!</definedName>
    <definedName name="bvd2_2">#REF!</definedName>
    <definedName name="bvd2_3" localSheetId="8">#REF!</definedName>
    <definedName name="bvd2_3" localSheetId="7">#REF!</definedName>
    <definedName name="bvd2_3" localSheetId="4">#REF!</definedName>
    <definedName name="bvd2_3" localSheetId="6">#REF!</definedName>
    <definedName name="bvd2_3" localSheetId="9">#REF!</definedName>
    <definedName name="bvd2_3" localSheetId="5">#REF!</definedName>
    <definedName name="bvd2_3" localSheetId="14">#REF!</definedName>
    <definedName name="bvd2_3" localSheetId="13">#REF!</definedName>
    <definedName name="bvd2_3">#REF!</definedName>
    <definedName name="bvd2_4">#REF!</definedName>
    <definedName name="bvd2.5">#REF!</definedName>
    <definedName name="bvd2.5_1">#REF!</definedName>
    <definedName name="bvd2.5_2">#REF!</definedName>
    <definedName name="bvd2.5_3">#REF!</definedName>
    <definedName name="bvd2.5_4">#REF!</definedName>
    <definedName name="bvd3_1">#REF!</definedName>
    <definedName name="bvd3_2">#REF!</definedName>
    <definedName name="bvd3_3">#REF!</definedName>
    <definedName name="bvd3_4">#REF!</definedName>
    <definedName name="bvd34_1">#REF!</definedName>
    <definedName name="bvd34_2">#REF!</definedName>
    <definedName name="bvd34_3">#REF!</definedName>
    <definedName name="bvd34_4">#REF!</definedName>
    <definedName name="bvd4_1">#REF!</definedName>
    <definedName name="bvd4_2">#REF!</definedName>
    <definedName name="bvd4_3">#REF!</definedName>
    <definedName name="bvd4_4">#REF!</definedName>
    <definedName name="bvd5_1">#REF!</definedName>
    <definedName name="bvd5_2">#REF!</definedName>
    <definedName name="bvd5_3">#REF!</definedName>
    <definedName name="bvd5_4">#REF!</definedName>
    <definedName name="bvd8_1">#REF!</definedName>
    <definedName name="bvd8_2">#REF!</definedName>
    <definedName name="bvd8_3">#REF!</definedName>
    <definedName name="bvd8_4">#REF!</definedName>
    <definedName name="BVI">#REF!</definedName>
    <definedName name="BVII">#REF!</definedName>
    <definedName name="BVIII">#REF!</definedName>
    <definedName name="bvnbv">#REF!</definedName>
    <definedName name="bvnbv___0">#REF!</definedName>
    <definedName name="bvnbv___1">#REF!</definedName>
    <definedName name="bvnbv___2">#REF!</definedName>
    <definedName name="bvnbv___3">#REF!</definedName>
    <definedName name="bvnbv_1">#REF!</definedName>
    <definedName name="bvnbv_2">#REF!</definedName>
    <definedName name="bvnbv_3">#REF!</definedName>
    <definedName name="bvnbv_4">#REF!</definedName>
    <definedName name="bwic_a">#REF!</definedName>
    <definedName name="bwic_a_1">#REF!</definedName>
    <definedName name="bwic_a_2">#REF!</definedName>
    <definedName name="bwic_a_3">#REF!</definedName>
    <definedName name="bwic_a_4">#REF!</definedName>
    <definedName name="bwic_b">#REF!</definedName>
    <definedName name="bwic_b_1">#REF!</definedName>
    <definedName name="bwic_b_2">#REF!</definedName>
    <definedName name="bwic_b_3">#REF!</definedName>
    <definedName name="bwic_b_4">#REF!</definedName>
    <definedName name="bwic_c">#REF!</definedName>
    <definedName name="bwic_c_1">#REF!</definedName>
    <definedName name="bwic_c_2">#REF!</definedName>
    <definedName name="bwic_c_3">#REF!</definedName>
    <definedName name="bwic_c_4">#REF!</definedName>
    <definedName name="C_">#REF!</definedName>
    <definedName name="C_1">#REF!</definedName>
    <definedName name="C_1_1">#REF!</definedName>
    <definedName name="C_1_2">#REF!</definedName>
    <definedName name="C_1_3">#REF!</definedName>
    <definedName name="C_10">#REF!</definedName>
    <definedName name="C_14">#REF!</definedName>
    <definedName name="C_19">#REF!</definedName>
    <definedName name="C_2">#REF!</definedName>
    <definedName name="C_2_1">#REF!</definedName>
    <definedName name="C_2_2">#REF!</definedName>
    <definedName name="C_2_3">#REF!</definedName>
    <definedName name="C_20">#REF!</definedName>
    <definedName name="C_21">#REF!</definedName>
    <definedName name="C_22">#REF!</definedName>
    <definedName name="C_3">#REF!</definedName>
    <definedName name="C_4">#REF!</definedName>
    <definedName name="C_436">#REF!</definedName>
    <definedName name="c_6">#REF!</definedName>
    <definedName name="C_9">#REF!</definedName>
    <definedName name="C_AGREGATE">#REF!</definedName>
    <definedName name="C_Prelims">#REF!</definedName>
    <definedName name="C_STEEL">#REF!</definedName>
    <definedName name="C.">#REF!</definedName>
    <definedName name="C..">#REF!</definedName>
    <definedName name="C...">#REF!</definedName>
    <definedName name="C....">#REF!</definedName>
    <definedName name="C150.50">#REF!</definedName>
    <definedName name="CA">#REF!</definedName>
    <definedName name="cabang">#REF!</definedName>
    <definedName name="CABE">#REF!</definedName>
    <definedName name="Cabinet">#REF!</definedName>
    <definedName name="CABLE">#REF!</definedName>
    <definedName name="Cabutsheet">#REF!</definedName>
    <definedName name="CAL">#REF!</definedName>
    <definedName name="CALDATA1">#REF!</definedName>
    <definedName name="calsium">#REF!</definedName>
    <definedName name="CAME">#REF!</definedName>
    <definedName name="canal_c">#REF!</definedName>
    <definedName name="canal150">#REF!</definedName>
    <definedName name="CANDI40">#REF!</definedName>
    <definedName name="Cansteen_12_15_x_28_x_40">#REF!</definedName>
    <definedName name="Cansteen_9_x_20_x_40">#REF!</definedName>
    <definedName name="CARE">#REF!</definedName>
    <definedName name="Carlist">#REF!</definedName>
    <definedName name="carpet">#REF!</definedName>
    <definedName name="cas80_1_1">#REF!</definedName>
    <definedName name="cas80_10">"$#REF!.$#REF!$#REF!"</definedName>
    <definedName name="cas80_12">"$#REF!.$#REF!$#REF!"</definedName>
    <definedName name="cas80_13">"$#REF!.$#REF!$#REF!"</definedName>
    <definedName name="cas80_2_1" localSheetId="8">#REF!</definedName>
    <definedName name="cas80_2_1" localSheetId="7">#REF!</definedName>
    <definedName name="cas80_2_1" localSheetId="4">#REF!</definedName>
    <definedName name="cas80_2_1" localSheetId="6">#REF!</definedName>
    <definedName name="cas80_2_1" localSheetId="9">#REF!</definedName>
    <definedName name="cas80_2_1" localSheetId="5">#REF!</definedName>
    <definedName name="cas80_2_1" localSheetId="14">#REF!</definedName>
    <definedName name="cas80_2_1" localSheetId="3">#REF!</definedName>
    <definedName name="cas80_2_1" localSheetId="11">#REF!</definedName>
    <definedName name="cas80_2_1" localSheetId="13">#REF!</definedName>
    <definedName name="cas80_2_1" localSheetId="10">#REF!</definedName>
    <definedName name="cas80_2_1" localSheetId="0">#REF!</definedName>
    <definedName name="cas80_2_1" localSheetId="2">#REF!</definedName>
    <definedName name="cas80_2_1">#REF!</definedName>
    <definedName name="cas80_3_1" localSheetId="8">#REF!</definedName>
    <definedName name="cas80_3_1" localSheetId="14">#REF!</definedName>
    <definedName name="cas80_3_1" localSheetId="11">#REF!</definedName>
    <definedName name="cas80_3_1" localSheetId="13">#REF!</definedName>
    <definedName name="cas80_3_1" localSheetId="10">#REF!</definedName>
    <definedName name="cas80_3_1" localSheetId="0">#REF!</definedName>
    <definedName name="cas80_3_1" localSheetId="2">#REF!</definedName>
    <definedName name="cas80_3_1">#REF!</definedName>
    <definedName name="cas80_3_2" localSheetId="8">#REF!</definedName>
    <definedName name="cas80_3_2" localSheetId="14">#REF!</definedName>
    <definedName name="cas80_3_2" localSheetId="11">#REF!</definedName>
    <definedName name="cas80_3_2" localSheetId="13">#REF!</definedName>
    <definedName name="cas80_3_2" localSheetId="10">#REF!</definedName>
    <definedName name="cas80_3_2" localSheetId="0">#REF!</definedName>
    <definedName name="cas80_3_2" localSheetId="2">#REF!</definedName>
    <definedName name="cas80_3_2">#REF!</definedName>
    <definedName name="cas80_5">#REF!</definedName>
    <definedName name="cas80_7">"$#REF!.$#REF!$#REF!"</definedName>
    <definedName name="cas80_8">"$#REF!.$#REF!$#REF!"</definedName>
    <definedName name="casf80" localSheetId="8">#REF!</definedName>
    <definedName name="casf80" localSheetId="7">#REF!</definedName>
    <definedName name="casf80" localSheetId="4">#REF!</definedName>
    <definedName name="casf80" localSheetId="6">#REF!</definedName>
    <definedName name="casf80" localSheetId="9">#REF!</definedName>
    <definedName name="casf80" localSheetId="5">#REF!</definedName>
    <definedName name="casf80" localSheetId="14">#REF!</definedName>
    <definedName name="casf80" localSheetId="3">#REF!</definedName>
    <definedName name="casf80" localSheetId="11">#REF!</definedName>
    <definedName name="casf80" localSheetId="13">#REF!</definedName>
    <definedName name="casf80" localSheetId="10">#REF!</definedName>
    <definedName name="casf80" localSheetId="0">#REF!</definedName>
    <definedName name="casf80" localSheetId="2">#REF!</definedName>
    <definedName name="casf80">#REF!</definedName>
    <definedName name="casf80_1_1" localSheetId="8">#REF!</definedName>
    <definedName name="casf80_1_1" localSheetId="14">#REF!</definedName>
    <definedName name="casf80_1_1" localSheetId="11">#REF!</definedName>
    <definedName name="casf80_1_1" localSheetId="13">#REF!</definedName>
    <definedName name="casf80_1_1" localSheetId="10">#REF!</definedName>
    <definedName name="casf80_1_1" localSheetId="0">#REF!</definedName>
    <definedName name="casf80_1_1" localSheetId="2">#REF!</definedName>
    <definedName name="casf80_1_1">#REF!</definedName>
    <definedName name="casf80_10">"$#REF!.$#REF!$#REF!"</definedName>
    <definedName name="casf80_12">"$#REF!.$#REF!$#REF!"</definedName>
    <definedName name="casf80_13">"$#REF!.$#REF!$#REF!"</definedName>
    <definedName name="casf80_2_1" localSheetId="8">#REF!</definedName>
    <definedName name="casf80_2_1" localSheetId="7">#REF!</definedName>
    <definedName name="casf80_2_1" localSheetId="4">#REF!</definedName>
    <definedName name="casf80_2_1" localSheetId="6">#REF!</definedName>
    <definedName name="casf80_2_1" localSheetId="9">#REF!</definedName>
    <definedName name="casf80_2_1" localSheetId="5">#REF!</definedName>
    <definedName name="casf80_2_1" localSheetId="14">#REF!</definedName>
    <definedName name="casf80_2_1" localSheetId="3">#REF!</definedName>
    <definedName name="casf80_2_1" localSheetId="11">#REF!</definedName>
    <definedName name="casf80_2_1" localSheetId="13">#REF!</definedName>
    <definedName name="casf80_2_1" localSheetId="10">#REF!</definedName>
    <definedName name="casf80_2_1" localSheetId="0">#REF!</definedName>
    <definedName name="casf80_2_1" localSheetId="2">#REF!</definedName>
    <definedName name="casf80_2_1">#REF!</definedName>
    <definedName name="casf80_3_1" localSheetId="8">#REF!</definedName>
    <definedName name="casf80_3_1" localSheetId="14">#REF!</definedName>
    <definedName name="casf80_3_1" localSheetId="11">#REF!</definedName>
    <definedName name="casf80_3_1" localSheetId="13">#REF!</definedName>
    <definedName name="casf80_3_1" localSheetId="10">#REF!</definedName>
    <definedName name="casf80_3_1" localSheetId="0">#REF!</definedName>
    <definedName name="casf80_3_1" localSheetId="2">#REF!</definedName>
    <definedName name="casf80_3_1">#REF!</definedName>
    <definedName name="casf80_3_2" localSheetId="8">#REF!</definedName>
    <definedName name="casf80_3_2" localSheetId="14">#REF!</definedName>
    <definedName name="casf80_3_2" localSheetId="11">#REF!</definedName>
    <definedName name="casf80_3_2" localSheetId="13">#REF!</definedName>
    <definedName name="casf80_3_2" localSheetId="10">#REF!</definedName>
    <definedName name="casf80_3_2" localSheetId="0">#REF!</definedName>
    <definedName name="casf80_3_2" localSheetId="2">#REF!</definedName>
    <definedName name="casf80_3_2">#REF!</definedName>
    <definedName name="casf80_5">#REF!</definedName>
    <definedName name="casf80_7">"$#REF!.$#REF!$#REF!"</definedName>
    <definedName name="casf80_8">"$#REF!.$#REF!$#REF!"</definedName>
    <definedName name="CAT" localSheetId="8">#REF!</definedName>
    <definedName name="CAT" localSheetId="7">#REF!</definedName>
    <definedName name="CAT" localSheetId="4">#REF!</definedName>
    <definedName name="CAT" localSheetId="6">#REF!</definedName>
    <definedName name="CAT" localSheetId="9">#REF!</definedName>
    <definedName name="CAT" localSheetId="5">#REF!</definedName>
    <definedName name="CAT" localSheetId="14">#REF!</definedName>
    <definedName name="CAT" localSheetId="3">#REF!</definedName>
    <definedName name="CAT" localSheetId="11">#REF!</definedName>
    <definedName name="CAT" localSheetId="13">#REF!</definedName>
    <definedName name="CAT" localSheetId="10">#REF!</definedName>
    <definedName name="CAT" localSheetId="0">#REF!</definedName>
    <definedName name="CAT" localSheetId="2">#REF!</definedName>
    <definedName name="CAT">#REF!</definedName>
    <definedName name="Cat_besi_merk_platon" localSheetId="8">#REF!</definedName>
    <definedName name="Cat_besi_merk_platon" localSheetId="14">#REF!</definedName>
    <definedName name="Cat_besi_merk_platon" localSheetId="11">#REF!</definedName>
    <definedName name="Cat_besi_merk_platon" localSheetId="13">#REF!</definedName>
    <definedName name="Cat_besi_merk_platon" localSheetId="10">#REF!</definedName>
    <definedName name="Cat_besi_merk_platon" localSheetId="0">#REF!</definedName>
    <definedName name="Cat_besi_merk_platon" localSheetId="2">#REF!</definedName>
    <definedName name="Cat_besi_merk_platon">#REF!</definedName>
    <definedName name="cat_dasar" localSheetId="8">#REF!</definedName>
    <definedName name="cat_dasar" localSheetId="14">#REF!</definedName>
    <definedName name="cat_dasar" localSheetId="11">#REF!</definedName>
    <definedName name="cat_dasar" localSheetId="13">#REF!</definedName>
    <definedName name="cat_dasar" localSheetId="10">#REF!</definedName>
    <definedName name="cat_dasar" localSheetId="0">#REF!</definedName>
    <definedName name="cat_dasar" localSheetId="2">#REF!</definedName>
    <definedName name="cat_dasar">#REF!</definedName>
    <definedName name="Cat_Dulux">#REF!</definedName>
    <definedName name="Cat_manie_besi__kayu">#REF!</definedName>
    <definedName name="CAT_MARKA">#REF!</definedName>
    <definedName name="Cat_Mowilex">#REF!</definedName>
    <definedName name="cat_tembok">#REF!</definedName>
    <definedName name="Cat_tembok_merk_platon">#REF!</definedName>
    <definedName name="Cat_Vinilex">#REF!</definedName>
    <definedName name="catbes">#REF!</definedName>
    <definedName name="catbesi">#REF!</definedName>
    <definedName name="catbj">#REF!</definedName>
    <definedName name="catdlm">#REF!</definedName>
    <definedName name="CATE">#REF!</definedName>
    <definedName name="catexter">#REF!</definedName>
    <definedName name="CATGENT">#REF!</definedName>
    <definedName name="catgenteng">#REF!</definedName>
    <definedName name="catinter">#REF!</definedName>
    <definedName name="catkay">#REF!</definedName>
    <definedName name="catkayu">#REF!</definedName>
    <definedName name="catky001">#REF!</definedName>
    <definedName name="catluar">#REF!</definedName>
    <definedName name="CATMARKA">#REF!</definedName>
    <definedName name="catmeni">#REF!</definedName>
    <definedName name="catminyak">#REF!</definedName>
    <definedName name="catplaf">#REF!</definedName>
    <definedName name="cattbk">#REF!</definedName>
    <definedName name="CATTEMBOK">#REF!</definedName>
    <definedName name="CATYLAC">#REF!</definedName>
    <definedName name="cb">#REF!</definedName>
    <definedName name="CBL">#REF!</definedName>
    <definedName name="cc">#REF!</definedName>
    <definedName name="CC_01">#REF!</definedName>
    <definedName name="CC_01A">#REF!</definedName>
    <definedName name="CC_02">#REF!</definedName>
    <definedName name="CC_03">#REF!</definedName>
    <definedName name="CC_04">#REF!</definedName>
    <definedName name="CC_04A">#REF!</definedName>
    <definedName name="CC_05">#REF!</definedName>
    <definedName name="CC_05A">#REF!</definedName>
    <definedName name="CC_06A">#REF!</definedName>
    <definedName name="CC_07">#REF!</definedName>
    <definedName name="CC_08">#REF!</definedName>
    <definedName name="CC_09">#REF!</definedName>
    <definedName name="CC_09A">#REF!</definedName>
    <definedName name="CC_10">#REF!</definedName>
    <definedName name="cc_11">#REF!</definedName>
    <definedName name="cc_11_6">#REF!</definedName>
    <definedName name="CC_11A">#REF!</definedName>
    <definedName name="CC_12">#REF!</definedName>
    <definedName name="CC_13">#REF!</definedName>
    <definedName name="CC_13A">#REF!</definedName>
    <definedName name="CC_14">#REF!</definedName>
    <definedName name="CC_14A">#REF!</definedName>
    <definedName name="CC_15">#REF!</definedName>
    <definedName name="CC_16">#REF!</definedName>
    <definedName name="CC_17">#REF!</definedName>
    <definedName name="CC_17A">#REF!</definedName>
    <definedName name="CC_18">#REF!</definedName>
    <definedName name="CC_18A">#REF!</definedName>
    <definedName name="CC_19">#REF!</definedName>
    <definedName name="CC_20">#REF!</definedName>
    <definedName name="CC_21">#REF!</definedName>
    <definedName name="CC_22">#REF!</definedName>
    <definedName name="CC_22A">#REF!</definedName>
    <definedName name="CC_23">#REF!</definedName>
    <definedName name="CC_24">#REF!</definedName>
    <definedName name="CC_24A">#REF!</definedName>
    <definedName name="CC_25">#REF!</definedName>
    <definedName name="CC_26">#REF!</definedName>
    <definedName name="cc_6">#REF!</definedName>
    <definedName name="cc_8">#REF!</definedName>
    <definedName name="cc_8_6">#REF!</definedName>
    <definedName name="cc_9">#REF!</definedName>
    <definedName name="cc_9_6">#REF!</definedName>
    <definedName name="ccc">#REF!</definedName>
    <definedName name="CCF">#REF!</definedName>
    <definedName name="CCF2___0">#REF!</definedName>
    <definedName name="CCF2___1">#REF!</definedName>
    <definedName name="CCF2___2">#REF!</definedName>
    <definedName name="CCS">#REF!</definedName>
    <definedName name="cd">#REF!</definedName>
    <definedName name="CDD">#REF!</definedName>
    <definedName name="CDL">#REF!</definedName>
    <definedName name="ce">#REF!</definedName>
    <definedName name="ce_6">#REF!</definedName>
    <definedName name="CE_7">#REF!</definedName>
    <definedName name="ce_9">#REF!</definedName>
    <definedName name="cek_me">#REF!</definedName>
    <definedName name="CELCON">#REF!</definedName>
    <definedName name="CEMENT">#REF!</definedName>
    <definedName name="cenposalm">#REF!</definedName>
    <definedName name="cenposstel">#REF!</definedName>
    <definedName name="Cerucuk__Gelam_0_8__10_cm">#REF!</definedName>
    <definedName name="cf">#REF!</definedName>
    <definedName name="CF_BUSC">#REF!</definedName>
    <definedName name="CFP">#REF!</definedName>
    <definedName name="CH">#REF!</definedName>
    <definedName name="CHAIN" hidden="1">#REF!</definedName>
    <definedName name="CHECK_UNIT">#REF!</definedName>
    <definedName name="CHECK_UNIT___0">#REF!</definedName>
    <definedName name="CHECKLIST">#REF!</definedName>
    <definedName name="CHF">#REF!</definedName>
    <definedName name="CHL">#REF!</definedName>
    <definedName name="CI">#REF!</definedName>
    <definedName name="cip1.25">#REF!</definedName>
    <definedName name="cip1.5">#REF!</definedName>
    <definedName name="cipf10">#REF!</definedName>
    <definedName name="cipf3">#REF!</definedName>
    <definedName name="cipf4">#REF!</definedName>
    <definedName name="cipf6">#REF!</definedName>
    <definedName name="cipf8">#REF!</definedName>
    <definedName name="City">#REF!</definedName>
    <definedName name="CK">#REF!</definedName>
    <definedName name="cl">#REF!</definedName>
    <definedName name="Clam">#REF!</definedName>
    <definedName name="CLEANING">#REF!</definedName>
    <definedName name="ClientState">"'file:///D:/Data/My Project/mmc.xls'#$'Fill this out first___'.$#REF!$#REF!"</definedName>
    <definedName name="ClientZip">"'file:///D:/Data/My Project/mmc.xls'#$'Fill this out first___'.$#REF!$#REF!"</definedName>
    <definedName name="CLOSET" localSheetId="8">#REF!</definedName>
    <definedName name="CLOSET" localSheetId="7">#REF!</definedName>
    <definedName name="CLOSET" localSheetId="4">#REF!</definedName>
    <definedName name="CLOSET" localSheetId="6">#REF!</definedName>
    <definedName name="CLOSET" localSheetId="9">#REF!</definedName>
    <definedName name="CLOSET" localSheetId="5">#REF!</definedName>
    <definedName name="CLOSET" localSheetId="14">#REF!</definedName>
    <definedName name="CLOSET" localSheetId="3">#REF!</definedName>
    <definedName name="CLOSET" localSheetId="11">#REF!</definedName>
    <definedName name="CLOSET" localSheetId="13">#REF!</definedName>
    <definedName name="CLOSET" localSheetId="10">#REF!</definedName>
    <definedName name="CLOSET" localSheetId="0">#REF!</definedName>
    <definedName name="CLOSET" localSheetId="2">#REF!</definedName>
    <definedName name="CLOSET">#REF!</definedName>
    <definedName name="closet_jongkok" localSheetId="8">#REF!</definedName>
    <definedName name="closet_jongkok" localSheetId="14">#REF!</definedName>
    <definedName name="closet_jongkok" localSheetId="11">#REF!</definedName>
    <definedName name="closet_jongkok" localSheetId="13">#REF!</definedName>
    <definedName name="closet_jongkok" localSheetId="10">#REF!</definedName>
    <definedName name="closet_jongkok" localSheetId="0">#REF!</definedName>
    <definedName name="closet_jongkok" localSheetId="2">#REF!</definedName>
    <definedName name="closet_jongkok">#REF!</definedName>
    <definedName name="closet_toto" localSheetId="8">#REF!</definedName>
    <definedName name="closet_toto" localSheetId="14">#REF!</definedName>
    <definedName name="closet_toto" localSheetId="11">#REF!</definedName>
    <definedName name="closet_toto" localSheetId="13">#REF!</definedName>
    <definedName name="closet_toto" localSheetId="10">#REF!</definedName>
    <definedName name="closet_toto" localSheetId="0">#REF!</definedName>
    <definedName name="closet_toto" localSheetId="2">#REF!</definedName>
    <definedName name="closet_toto">#REF!</definedName>
    <definedName name="CLOSET420">#REF!</definedName>
    <definedName name="CLOSET436">#REF!</definedName>
    <definedName name="CLOSETJONG">#REF!</definedName>
    <definedName name="CLP">#REF!</definedName>
    <definedName name="CLP.1W1G">#REF!</definedName>
    <definedName name="CLP.1W2G">#REF!</definedName>
    <definedName name="CLP.COND20">#REF!</definedName>
    <definedName name="CLP.FLEKS20">#REF!</definedName>
    <definedName name="CLP.KLEM20">#REF!</definedName>
    <definedName name="CLP.SK">#REF!</definedName>
    <definedName name="CLP.SOCK20">#REF!</definedName>
    <definedName name="CLP.TDOS20">#REF!</definedName>
    <definedName name="CLP.TELP">#REF!</definedName>
    <definedName name="CLP2___0">#REF!</definedName>
    <definedName name="CLP2___1">#REF!</definedName>
    <definedName name="CLP2___2">#REF!</definedName>
    <definedName name="clscw420j">#REF!</definedName>
    <definedName name="CLUBHOUSE">#REF!</definedName>
    <definedName name="CLVC3">0.1</definedName>
    <definedName name="CLVCTB" localSheetId="8">#REF!</definedName>
    <definedName name="CLVCTB" localSheetId="7">#REF!</definedName>
    <definedName name="CLVCTB" localSheetId="4">#REF!</definedName>
    <definedName name="CLVCTB" localSheetId="6">#REF!</definedName>
    <definedName name="CLVCTB" localSheetId="9">#REF!</definedName>
    <definedName name="CLVCTB" localSheetId="5">#REF!</definedName>
    <definedName name="CLVCTB" localSheetId="14">#REF!</definedName>
    <definedName name="CLVCTB" localSheetId="3">#REF!</definedName>
    <definedName name="CLVCTB" localSheetId="11">#REF!</definedName>
    <definedName name="CLVCTB" localSheetId="13">#REF!</definedName>
    <definedName name="CLVCTB" localSheetId="10">#REF!</definedName>
    <definedName name="CLVCTB" localSheetId="0">#REF!</definedName>
    <definedName name="CLVCTB" localSheetId="2">#REF!</definedName>
    <definedName name="CLVCTB">#REF!</definedName>
    <definedName name="CMFA" localSheetId="8">#REF!</definedName>
    <definedName name="CMFA" localSheetId="14">#REF!</definedName>
    <definedName name="CMFA" localSheetId="11">#REF!</definedName>
    <definedName name="CMFA" localSheetId="13">#REF!</definedName>
    <definedName name="CMFA" localSheetId="10">#REF!</definedName>
    <definedName name="CMFA" localSheetId="0">#REF!</definedName>
    <definedName name="CMFA" localSheetId="2">#REF!</definedName>
    <definedName name="CMFA">#REF!</definedName>
    <definedName name="CMLA" localSheetId="8">#REF!</definedName>
    <definedName name="CMLA" localSheetId="14">#REF!</definedName>
    <definedName name="CMLA" localSheetId="11">#REF!</definedName>
    <definedName name="CMLA" localSheetId="13">#REF!</definedName>
    <definedName name="CMLA" localSheetId="10">#REF!</definedName>
    <definedName name="CMLA" localSheetId="0">#REF!</definedName>
    <definedName name="CMLA" localSheetId="2">#REF!</definedName>
    <definedName name="CMLA">#REF!</definedName>
    <definedName name="CN">#REF!</definedName>
    <definedName name="CNL">#REF!</definedName>
    <definedName name="CNONPERSON1">#REF!</definedName>
    <definedName name="CNONPERSON2">#REF!</definedName>
    <definedName name="cnp">#REF!</definedName>
    <definedName name="CNT">#REF!</definedName>
    <definedName name="CO">#REF!</definedName>
    <definedName name="COARSE_AGGREGAT">#REF!</definedName>
    <definedName name="COAT">#REF!</definedName>
    <definedName name="Coating">#REF!</definedName>
    <definedName name="COAXRG6">#REF!</definedName>
    <definedName name="cod4_1">#REF!</definedName>
    <definedName name="cod4_2">#REF!</definedName>
    <definedName name="cod4_3">#REF!</definedName>
    <definedName name="cod4_4">#REF!</definedName>
    <definedName name="Code" hidden="1">#REF!</definedName>
    <definedName name="CÖÏ_LY_VAÄN_CHUYEÅN">#REF!</definedName>
    <definedName name="Cöï_ly_vaän_chuyeãn">#REF!</definedName>
    <definedName name="COL_035">#REF!</definedName>
    <definedName name="COL_VOLUME">#REF!</definedName>
    <definedName name="COM">#REF!</definedName>
    <definedName name="COM_SG">#REF!</definedName>
    <definedName name="comlocal">#REF!</definedName>
    <definedName name="COMM._TRAVELING">#REF!</definedName>
    <definedName name="comp">#REF!</definedName>
    <definedName name="COMPANY">#REF!</definedName>
    <definedName name="COMPOUND">#REF!</definedName>
    <definedName name="compresor">#REF!</definedName>
    <definedName name="COMPRESSOR">#REF!</definedName>
    <definedName name="COMSUMABLE">#REF!</definedName>
    <definedName name="CON">#REF!</definedName>
    <definedName name="con_fab">#REF!</definedName>
    <definedName name="con_ins">#REF!</definedName>
    <definedName name="CON_VIBRATOR">#REF!</definedName>
    <definedName name="CONB">#REF!</definedName>
    <definedName name="Conblock">#REF!</definedName>
    <definedName name="Conblok">#REF!</definedName>
    <definedName name="CONC_1">#REF!</definedName>
    <definedName name="concrete">#REF!</definedName>
    <definedName name="CONCRETE_MIXER">#REF!</definedName>
    <definedName name="concrete_nail">#REF!</definedName>
    <definedName name="concrete_vibrator">#REF!</definedName>
    <definedName name="CONCRETEMIXER">#REF!</definedName>
    <definedName name="Concretepump">#REF!</definedName>
    <definedName name="CONCRETEVIBRO">#REF!</definedName>
    <definedName name="CONDITION">#REF!</definedName>
    <definedName name="CONDITION___0">#REF!</definedName>
    <definedName name="CONDITION___1">#REF!</definedName>
    <definedName name="CONDITION___2">#REF!</definedName>
    <definedName name="Conn">#REF!</definedName>
    <definedName name="Conn_Type">#REF!</definedName>
    <definedName name="CONS_PROG">#REF!</definedName>
    <definedName name="CONSSERV_PROG">#REF!</definedName>
    <definedName name="CONSTRUCTION">#REF!</definedName>
    <definedName name="Consumable_mate">#REF!</definedName>
    <definedName name="Consumable_tool">#REF!</definedName>
    <definedName name="Contingencies">#REF!</definedName>
    <definedName name="Continue">#N/A</definedName>
    <definedName name="contract_elec" localSheetId="8">#REF!</definedName>
    <definedName name="contract_elec" localSheetId="7">#REF!</definedName>
    <definedName name="contract_elec" localSheetId="4">#REF!</definedName>
    <definedName name="contract_elec" localSheetId="6">#REF!</definedName>
    <definedName name="contract_elec" localSheetId="9">#REF!</definedName>
    <definedName name="contract_elec" localSheetId="5">#REF!</definedName>
    <definedName name="contract_elec" localSheetId="14">#REF!</definedName>
    <definedName name="contract_elec" localSheetId="3">#REF!</definedName>
    <definedName name="contract_elec" localSheetId="11">#REF!</definedName>
    <definedName name="contract_elec" localSheetId="13">#REF!</definedName>
    <definedName name="contract_elec" localSheetId="10">#REF!</definedName>
    <definedName name="contract_elec" localSheetId="0">#REF!</definedName>
    <definedName name="contract_elec" localSheetId="2">#REF!</definedName>
    <definedName name="contract_elec">#REF!</definedName>
    <definedName name="COOP" localSheetId="8">#REF!</definedName>
    <definedName name="COOP" localSheetId="14">#REF!</definedName>
    <definedName name="COOP" localSheetId="11">#REF!</definedName>
    <definedName name="COOP" localSheetId="13">#REF!</definedName>
    <definedName name="COOP" localSheetId="10">#REF!</definedName>
    <definedName name="COOP" localSheetId="0">#REF!</definedName>
    <definedName name="COOP" localSheetId="2">#REF!</definedName>
    <definedName name="COOP">#REF!</definedName>
    <definedName name="COP" localSheetId="8">#REF!</definedName>
    <definedName name="COP" localSheetId="14">#REF!</definedName>
    <definedName name="COP" localSheetId="11">#REF!</definedName>
    <definedName name="COP" localSheetId="13">#REF!</definedName>
    <definedName name="COP" localSheetId="10">#REF!</definedName>
    <definedName name="COP" localSheetId="0">#REF!</definedName>
    <definedName name="COP" localSheetId="2">#REF!</definedName>
    <definedName name="COP">#REF!</definedName>
    <definedName name="cor">#REF!</definedName>
    <definedName name="cor_b">#REF!</definedName>
    <definedName name="cor_d">#REF!</definedName>
    <definedName name="cor_k">#REF!</definedName>
    <definedName name="corbeton">#REF!</definedName>
    <definedName name="Cornice_7_12">#REF!</definedName>
    <definedName name="Country">#REF!</definedName>
    <definedName name="cov">#REF!</definedName>
    <definedName name="cover">#REF!</definedName>
    <definedName name="cover___0">#REF!</definedName>
    <definedName name="cover___1">#REF!</definedName>
    <definedName name="cover___2">#REF!</definedName>
    <definedName name="cover___3">#REF!</definedName>
    <definedName name="cover_1">#REF!</definedName>
    <definedName name="cover_2">#REF!</definedName>
    <definedName name="cover_3">#REF!</definedName>
    <definedName name="cover_4">#REF!</definedName>
    <definedName name="CP">#REF!</definedName>
    <definedName name="cpump">#REF!</definedName>
    <definedName name="CPVC100">#REF!</definedName>
    <definedName name="CR">#REF!</definedName>
    <definedName name="CR_ALL">#REF!</definedName>
    <definedName name="cr100k">#REF!</definedName>
    <definedName name="cr10k">#REF!</definedName>
    <definedName name="cr300k">#REF!</definedName>
    <definedName name="cr5k">#REF!</definedName>
    <definedName name="cr600k">#REF!</definedName>
    <definedName name="cr60k">#REF!</definedName>
    <definedName name="CRANE">#REF!</definedName>
    <definedName name="Crane35">#REF!</definedName>
    <definedName name="CRD">#REF!</definedName>
    <definedName name="crew">#REF!</definedName>
    <definedName name="crf100k">#REF!</definedName>
    <definedName name="crf10k">#REF!</definedName>
    <definedName name="crf300k">#REF!</definedName>
    <definedName name="crf5k">#REF!</definedName>
    <definedName name="crf600k">#REF!</definedName>
    <definedName name="crf60k">#REF!</definedName>
    <definedName name="CRS">#REF!</definedName>
    <definedName name="crs100k">#REF!</definedName>
    <definedName name="crs10k">#REF!</definedName>
    <definedName name="crs300k">#REF!</definedName>
    <definedName name="crs5k">#REF!</definedName>
    <definedName name="crs600k">#REF!</definedName>
    <definedName name="crs60k">#REF!</definedName>
    <definedName name="CRT">#REF!</definedName>
    <definedName name="CS">#REF!</definedName>
    <definedName name="CS.BASE">#REF!</definedName>
    <definedName name="cs3w">#REF!</definedName>
    <definedName name="csanlex">#REF!</definedName>
    <definedName name="csd3p">#REF!</definedName>
    <definedName name="csddg1p">#REF!</definedName>
    <definedName name="csddt1p">#REF!</definedName>
    <definedName name="csDesignMode">1</definedName>
    <definedName name="csht3p" localSheetId="8">#REF!</definedName>
    <definedName name="csht3p" localSheetId="7">#REF!</definedName>
    <definedName name="csht3p" localSheetId="4">#REF!</definedName>
    <definedName name="csht3p" localSheetId="6">#REF!</definedName>
    <definedName name="csht3p" localSheetId="9">#REF!</definedName>
    <definedName name="csht3p" localSheetId="5">#REF!</definedName>
    <definedName name="csht3p" localSheetId="14">#REF!</definedName>
    <definedName name="csht3p" localSheetId="3">#REF!</definedName>
    <definedName name="csht3p" localSheetId="11">#REF!</definedName>
    <definedName name="csht3p" localSheetId="13">#REF!</definedName>
    <definedName name="csht3p" localSheetId="10">#REF!</definedName>
    <definedName name="csht3p" localSheetId="0">#REF!</definedName>
    <definedName name="csht3p" localSheetId="2">#REF!</definedName>
    <definedName name="csht3p">#REF!</definedName>
    <definedName name="CSP" localSheetId="8">#REF!</definedName>
    <definedName name="CSP" localSheetId="14">#REF!</definedName>
    <definedName name="CSP" localSheetId="11">#REF!</definedName>
    <definedName name="CSP" localSheetId="13">#REF!</definedName>
    <definedName name="CSP" localSheetId="10">#REF!</definedName>
    <definedName name="CSP" localSheetId="0">#REF!</definedName>
    <definedName name="CSP" localSheetId="2">#REF!</definedName>
    <definedName name="CSP">#REF!</definedName>
    <definedName name="CSSSSSS" localSheetId="8">#REF!</definedName>
    <definedName name="CSSSSSS" localSheetId="14">#REF!</definedName>
    <definedName name="CSSSSSS" localSheetId="11">#REF!</definedName>
    <definedName name="CSSSSSS" localSheetId="13">#REF!</definedName>
    <definedName name="CSSSSSS" localSheetId="10">#REF!</definedName>
    <definedName name="CSSSSSS" localSheetId="0">#REF!</definedName>
    <definedName name="CSSSSSS" localSheetId="2">#REF!</definedName>
    <definedName name="CSSSSSS">#REF!</definedName>
    <definedName name="cstw">#REF!</definedName>
    <definedName name="CSUM.BASE">#REF!</definedName>
    <definedName name="ct">#REF!</definedName>
    <definedName name="CUL">#REF!</definedName>
    <definedName name="cupper">#REF!</definedName>
    <definedName name="cur_c">#REF!</definedName>
    <definedName name="Currency">#REF!</definedName>
    <definedName name="Cutter">#REF!</definedName>
    <definedName name="Cutting_Pipe">#REF!</definedName>
    <definedName name="Cutting_Wheel">#REF!</definedName>
    <definedName name="cv16toyo10">#REF!</definedName>
    <definedName name="cv16toyo12">#REF!</definedName>
    <definedName name="cvbersih0.5">#REF!</definedName>
    <definedName name="cvbersih0.75">#REF!</definedName>
    <definedName name="cvbersih1">#REF!</definedName>
    <definedName name="cvbersih1.25">#REF!</definedName>
    <definedName name="cvbersih1.5">#REF!</definedName>
    <definedName name="cvbersih2">#REF!</definedName>
    <definedName name="cvbersih2.5">#REF!</definedName>
    <definedName name="cvbersih3">#REF!</definedName>
    <definedName name="cvbersih4">#REF!</definedName>
    <definedName name="cvbersihkitz0.5">#REF!</definedName>
    <definedName name="cvbersihkitz0.75">#REF!</definedName>
    <definedName name="cvbersihkitz1">#REF!</definedName>
    <definedName name="cvbersihkitz1.25">#REF!</definedName>
    <definedName name="cvbersihkitz1.5">#REF!</definedName>
    <definedName name="cvbersihkitz2">#REF!</definedName>
    <definedName name="cvbersihkitz2.5">#REF!</definedName>
    <definedName name="cvbersihkitz3">#REF!</definedName>
    <definedName name="cvbersihkitz4">#REF!</definedName>
    <definedName name="cvbersihty0.5">#REF!</definedName>
    <definedName name="cvbersihty0.75">#REF!</definedName>
    <definedName name="cvbersihty1">#REF!</definedName>
    <definedName name="cvbersihty1.25">#REF!</definedName>
    <definedName name="cvbersihty1.5">#REF!</definedName>
    <definedName name="cvbersihty2">#REF!</definedName>
    <definedName name="cvbersihty2.5">#REF!</definedName>
    <definedName name="cvbersihty3">#REF!</definedName>
    <definedName name="cvbersihty4">#REF!</definedName>
    <definedName name="cvd100_1">#REF!</definedName>
    <definedName name="cvd100_2">#REF!</definedName>
    <definedName name="cvd100_3">#REF!</definedName>
    <definedName name="cvd100_5">#REF!</definedName>
    <definedName name="cvd15_1">#REF!</definedName>
    <definedName name="cvd15_2">#REF!</definedName>
    <definedName name="cvd15_3">#REF!</definedName>
    <definedName name="cvd15_5">#REF!</definedName>
    <definedName name="cvd150___0">#REF!</definedName>
    <definedName name="cvd150___1">#REF!</definedName>
    <definedName name="cvd150___2">#REF!</definedName>
    <definedName name="cvd150___3">#REF!</definedName>
    <definedName name="cvd150_1">#REF!</definedName>
    <definedName name="cvd150_2">#REF!</definedName>
    <definedName name="cvd150_3">#REF!</definedName>
    <definedName name="cvd150_5">#REF!</definedName>
    <definedName name="cvd50_1">#REF!</definedName>
    <definedName name="cvd50_2">#REF!</definedName>
    <definedName name="cvd50_3">#REF!</definedName>
    <definedName name="cvd50_5">#REF!</definedName>
    <definedName name="cvd65___0">#REF!</definedName>
    <definedName name="cvd65___1">#REF!</definedName>
    <definedName name="cvd65___2">#REF!</definedName>
    <definedName name="cvd65___3">#REF!</definedName>
    <definedName name="cvd65_1">#REF!</definedName>
    <definedName name="cvd65_2">#REF!</definedName>
    <definedName name="cvd65_3">#REF!</definedName>
    <definedName name="cvd65_5">#REF!</definedName>
    <definedName name="cvhydrant1.5">#REF!</definedName>
    <definedName name="cvhydrant10">#REF!</definedName>
    <definedName name="cvhydrant12">#REF!</definedName>
    <definedName name="cvhydrant2">#REF!</definedName>
    <definedName name="cvhydrant2.5">#REF!</definedName>
    <definedName name="cvhydrant3">#REF!</definedName>
    <definedName name="cvhydrant4">#REF!</definedName>
    <definedName name="cvhydrant5">#REF!</definedName>
    <definedName name="cvhydrant6">#REF!</definedName>
    <definedName name="cvhydrant8">#REF!</definedName>
    <definedName name="cvhydrantkitz1.5">#REF!</definedName>
    <definedName name="cvhydrantkitz2">#REF!</definedName>
    <definedName name="cvhydrantkitz2.5">#REF!</definedName>
    <definedName name="cvhydrantkitz3">#REF!</definedName>
    <definedName name="cvhydrantkitz4">#REF!</definedName>
    <definedName name="cvhydranty0.5">#REF!</definedName>
    <definedName name="cvhydranty0.75">#REF!</definedName>
    <definedName name="cvhydranty1">#REF!</definedName>
    <definedName name="cvhydranty1.25">#REF!</definedName>
    <definedName name="cvhydranty1.5">#REF!</definedName>
    <definedName name="cvhydranty10">#REF!</definedName>
    <definedName name="cvhydranty12">#REF!</definedName>
    <definedName name="cvhydranty2">#REF!</definedName>
    <definedName name="cvhydranty2.5">#REF!</definedName>
    <definedName name="cvhydranty3">#REF!</definedName>
    <definedName name="cvhydranty4">#REF!</definedName>
    <definedName name="cvhydranty5">#REF!</definedName>
    <definedName name="cvhydranty6">#REF!</definedName>
    <definedName name="cvhydranty8">#REF!</definedName>
    <definedName name="CW_1">#REF!</definedName>
    <definedName name="CW_2">#REF!</definedName>
    <definedName name="CW_3">#REF!</definedName>
    <definedName name="CW_4">#REF!</definedName>
    <definedName name="CW_6">#REF!</definedName>
    <definedName name="cw_661">#REF!</definedName>
    <definedName name="CX">#REF!</definedName>
    <definedName name="cz">#REF!</definedName>
    <definedName name="D">#REF!</definedName>
    <definedName name="D_1">#REF!</definedName>
    <definedName name="D_1_1">#REF!</definedName>
    <definedName name="D_1_2">#REF!</definedName>
    <definedName name="D_1_3">#REF!</definedName>
    <definedName name="D_12">#REF!</definedName>
    <definedName name="D_13">#REF!</definedName>
    <definedName name="D_14">#REF!</definedName>
    <definedName name="D_14_15">#REF!</definedName>
    <definedName name="D_14_15_1">#REF!</definedName>
    <definedName name="D_14_15_16">#REF!</definedName>
    <definedName name="D_14_15_7">#REF!</definedName>
    <definedName name="D_14_16">#REF!</definedName>
    <definedName name="D_15">#REF!</definedName>
    <definedName name="D_15_1">#REF!</definedName>
    <definedName name="D_15_16">#REF!</definedName>
    <definedName name="D_15_7">#REF!</definedName>
    <definedName name="D_16">#REF!</definedName>
    <definedName name="D_17">#REF!</definedName>
    <definedName name="D_18">#REF!</definedName>
    <definedName name="D_2">#REF!</definedName>
    <definedName name="D_21">#REF!</definedName>
    <definedName name="D_22">#REF!</definedName>
    <definedName name="D_25">#REF!</definedName>
    <definedName name="D_29">#REF!</definedName>
    <definedName name="D_3">#REF!</definedName>
    <definedName name="D_3_1">#REF!</definedName>
    <definedName name="D_3_2">#REF!</definedName>
    <definedName name="d_3a">#REF!</definedName>
    <definedName name="D_4a">#REF!</definedName>
    <definedName name="D_5">#REF!</definedName>
    <definedName name="D_5_15">#REF!</definedName>
    <definedName name="D_5_15_1">#REF!</definedName>
    <definedName name="D_5_15_16">#REF!</definedName>
    <definedName name="D_5_15_7">#REF!</definedName>
    <definedName name="D_5_16">#REF!</definedName>
    <definedName name="D_6">#REF!</definedName>
    <definedName name="D_6_15">#REF!</definedName>
    <definedName name="D_6_15_1">#REF!</definedName>
    <definedName name="D_6_15_16">#REF!</definedName>
    <definedName name="D_6_15_7">#REF!</definedName>
    <definedName name="D_6_16">#REF!</definedName>
    <definedName name="D_7">#REF!</definedName>
    <definedName name="D_7_15">#REF!</definedName>
    <definedName name="D_7_15_1">#REF!</definedName>
    <definedName name="D_7_15_16">#REF!</definedName>
    <definedName name="D_7_15_7">#REF!</definedName>
    <definedName name="D_7_16">#REF!</definedName>
    <definedName name="D_7a">#REF!</definedName>
    <definedName name="D_9a">#REF!</definedName>
    <definedName name="D_ABC">#REF!</definedName>
    <definedName name="d_bataco">#REF!</definedName>
    <definedName name="d_gw">#REF!</definedName>
    <definedName name="D.001">#REF!</definedName>
    <definedName name="D.001a">#REF!</definedName>
    <definedName name="D.001b">#REF!</definedName>
    <definedName name="D.001c">#REF!</definedName>
    <definedName name="D.001d">#REF!</definedName>
    <definedName name="D.001e">#REF!</definedName>
    <definedName name="D.001e1">#REF!</definedName>
    <definedName name="D.001f">#REF!</definedName>
    <definedName name="D.001f1">#REF!</definedName>
    <definedName name="D.001f2">#REF!</definedName>
    <definedName name="D.001f3">#REF!</definedName>
    <definedName name="D.001f4">#REF!</definedName>
    <definedName name="D.001g">#REF!</definedName>
    <definedName name="D.001h">#REF!</definedName>
    <definedName name="D.001i">#REF!</definedName>
    <definedName name="D.001i1">#REF!</definedName>
    <definedName name="D.001i2">#REF!</definedName>
    <definedName name="D.001i3">#REF!</definedName>
    <definedName name="D.001i4">#REF!</definedName>
    <definedName name="D.001j">#REF!</definedName>
    <definedName name="D.001k">#REF!</definedName>
    <definedName name="D.001l">#REF!</definedName>
    <definedName name="D.001m">#REF!</definedName>
    <definedName name="D.001n">#REF!</definedName>
    <definedName name="D.001o">#REF!</definedName>
    <definedName name="D.001p">#REF!</definedName>
    <definedName name="D.001q">#REF!</definedName>
    <definedName name="D.002">#REF!</definedName>
    <definedName name="D.002a">#REF!</definedName>
    <definedName name="D.002b">#REF!</definedName>
    <definedName name="D.003">#REF!</definedName>
    <definedName name="D.003a">#REF!</definedName>
    <definedName name="D.003b">#REF!</definedName>
    <definedName name="D.003b1">#REF!</definedName>
    <definedName name="D.003c">#REF!</definedName>
    <definedName name="D.003d">#REF!</definedName>
    <definedName name="D.003d2">#REF!</definedName>
    <definedName name="D.003e">#REF!</definedName>
    <definedName name="D.003f">#REF!</definedName>
    <definedName name="D.003g">#REF!</definedName>
    <definedName name="D.003h">#REF!</definedName>
    <definedName name="D.004">#REF!</definedName>
    <definedName name="D.004a">#REF!</definedName>
    <definedName name="D.004b">#REF!</definedName>
    <definedName name="D.004c">#REF!</definedName>
    <definedName name="D.004d">#REF!</definedName>
    <definedName name="D.004e">#REF!</definedName>
    <definedName name="D.004e.1">#REF!</definedName>
    <definedName name="D.004e.2">#REF!</definedName>
    <definedName name="D.004e1">#REF!</definedName>
    <definedName name="D.004f">#REF!</definedName>
    <definedName name="D.004g">#REF!</definedName>
    <definedName name="D.004g.1">#REF!</definedName>
    <definedName name="D.004g.2">#REF!</definedName>
    <definedName name="D.004h">#REF!</definedName>
    <definedName name="D.004i">#REF!</definedName>
    <definedName name="D.004j">#REF!</definedName>
    <definedName name="D.004j.1">#REF!</definedName>
    <definedName name="D.004j.2">#REF!</definedName>
    <definedName name="D.004k">#REF!</definedName>
    <definedName name="D.004l">#REF!</definedName>
    <definedName name="D.004l.1">#REF!</definedName>
    <definedName name="D.004l.2">#REF!</definedName>
    <definedName name="D.004m">#REF!</definedName>
    <definedName name="D.004n">#REF!</definedName>
    <definedName name="D.004o">#REF!</definedName>
    <definedName name="D.004o.1">#REF!</definedName>
    <definedName name="D.004o.2">#REF!</definedName>
    <definedName name="D.004o.3">#REF!</definedName>
    <definedName name="D.004o.4">#REF!</definedName>
    <definedName name="D.004p">#REF!</definedName>
    <definedName name="D.004q">#REF!</definedName>
    <definedName name="D.004q1">#REF!</definedName>
    <definedName name="D.004q2">#REF!</definedName>
    <definedName name="D.004q3">#REF!</definedName>
    <definedName name="D.004q4">#REF!</definedName>
    <definedName name="D.004r">#REF!</definedName>
    <definedName name="D.004s">#REF!</definedName>
    <definedName name="D.004t">#REF!</definedName>
    <definedName name="D.004u">#REF!</definedName>
    <definedName name="D.005">#REF!</definedName>
    <definedName name="D.005a">#REF!</definedName>
    <definedName name="D.005b">#REF!</definedName>
    <definedName name="D.005c">#REF!</definedName>
    <definedName name="D.005d">#REF!</definedName>
    <definedName name="D.005d1">#REF!</definedName>
    <definedName name="D.005d2">#REF!</definedName>
    <definedName name="D.005e">#REF!</definedName>
    <definedName name="D.005f">#REF!</definedName>
    <definedName name="D.005f1">#REF!</definedName>
    <definedName name="D.005f2">#REF!</definedName>
    <definedName name="D.005f3">#REF!</definedName>
    <definedName name="D.005g">#REF!</definedName>
    <definedName name="D.005h">#REF!</definedName>
    <definedName name="D.005i">#REF!</definedName>
    <definedName name="D.005j">#REF!</definedName>
    <definedName name="D.005k">#REF!</definedName>
    <definedName name="D.005l">#REF!</definedName>
    <definedName name="D.005m">#REF!</definedName>
    <definedName name="D.005n">#REF!</definedName>
    <definedName name="D.005o">#REF!</definedName>
    <definedName name="D.005p">#REF!</definedName>
    <definedName name="D.005p1">#REF!</definedName>
    <definedName name="D.005p2">#REF!</definedName>
    <definedName name="D.005q">#REF!</definedName>
    <definedName name="D.005r">#REF!</definedName>
    <definedName name="D.005s">#REF!</definedName>
    <definedName name="D.005t">#REF!</definedName>
    <definedName name="D.005u">#REF!</definedName>
    <definedName name="D.005v">#REF!</definedName>
    <definedName name="D.005v1">#REF!</definedName>
    <definedName name="D.005v2">#REF!</definedName>
    <definedName name="D.005v3">#REF!</definedName>
    <definedName name="D.005v4">#REF!</definedName>
    <definedName name="D.005v5">#REF!</definedName>
    <definedName name="D.005v6">#REF!</definedName>
    <definedName name="D.005v7">#REF!</definedName>
    <definedName name="D.006">#REF!</definedName>
    <definedName name="D.006a">#REF!</definedName>
    <definedName name="D.006b">#REF!</definedName>
    <definedName name="D.006c">#REF!</definedName>
    <definedName name="D.006d">#REF!</definedName>
    <definedName name="D.006e">#REF!</definedName>
    <definedName name="D.006f">#REF!</definedName>
    <definedName name="D.006g">#REF!</definedName>
    <definedName name="D.006h">#REF!</definedName>
    <definedName name="D.006i">#REF!</definedName>
    <definedName name="D.007">#REF!</definedName>
    <definedName name="D.007a">#REF!</definedName>
    <definedName name="D.007b">#REF!</definedName>
    <definedName name="D.007c">#REF!</definedName>
    <definedName name="D.008">#REF!</definedName>
    <definedName name="D.008a">#REF!</definedName>
    <definedName name="D.008b">#REF!</definedName>
    <definedName name="D.008c">#REF!</definedName>
    <definedName name="D.008d">#REF!</definedName>
    <definedName name="D.008e">#REF!</definedName>
    <definedName name="D.008f">#REF!</definedName>
    <definedName name="D.008g">#REF!</definedName>
    <definedName name="D.008h">#REF!</definedName>
    <definedName name="D.008i">#REF!</definedName>
    <definedName name="D.009a">#REF!</definedName>
    <definedName name="D.009b">#REF!</definedName>
    <definedName name="D.009c">#REF!</definedName>
    <definedName name="D.009d">#REF!</definedName>
    <definedName name="D.010">#REF!</definedName>
    <definedName name="D.010a">#REF!</definedName>
    <definedName name="D.010b">#REF!</definedName>
    <definedName name="D.010c">#REF!</definedName>
    <definedName name="D.010d">#REF!</definedName>
    <definedName name="D.010e">#REF!</definedName>
    <definedName name="D.010f">#REF!</definedName>
    <definedName name="D.010g">#REF!</definedName>
    <definedName name="D.010h">#REF!</definedName>
    <definedName name="D.010i">#REF!</definedName>
    <definedName name="D.010j">#REF!</definedName>
    <definedName name="D.010k">#REF!</definedName>
    <definedName name="D.010k1">#REF!</definedName>
    <definedName name="D.010l">#REF!</definedName>
    <definedName name="D.010m">#REF!</definedName>
    <definedName name="D.010n">#REF!</definedName>
    <definedName name="D.010o">#REF!</definedName>
    <definedName name="D.010p">#REF!</definedName>
    <definedName name="D.010q">#REF!</definedName>
    <definedName name="D.010r">#REF!</definedName>
    <definedName name="D.010s">#REF!</definedName>
    <definedName name="D.010t">#REF!</definedName>
    <definedName name="D.010u">#REF!</definedName>
    <definedName name="D.010v">#REF!</definedName>
    <definedName name="D.011">#REF!</definedName>
    <definedName name="D.011a">#REF!</definedName>
    <definedName name="D.011a.1">#REF!</definedName>
    <definedName name="D.011a.2">#REF!</definedName>
    <definedName name="D.011b">#REF!</definedName>
    <definedName name="D.011c">#REF!</definedName>
    <definedName name="D.011d">#REF!</definedName>
    <definedName name="D.011e">#REF!</definedName>
    <definedName name="D.011e1">#REF!</definedName>
    <definedName name="D.011f">#REF!</definedName>
    <definedName name="D.011g">#REF!</definedName>
    <definedName name="D.011h">#REF!</definedName>
    <definedName name="D.011n">#REF!</definedName>
    <definedName name="D.011o">#REF!</definedName>
    <definedName name="D.012">#REF!</definedName>
    <definedName name="D.012a">#REF!</definedName>
    <definedName name="D.012b">#REF!</definedName>
    <definedName name="D.012c">#REF!</definedName>
    <definedName name="D.012d">#REF!</definedName>
    <definedName name="D.012e">#REF!</definedName>
    <definedName name="D.012f">#REF!</definedName>
    <definedName name="D.012g">#REF!</definedName>
    <definedName name="D.012h">#REF!</definedName>
    <definedName name="D.012i">#REF!</definedName>
    <definedName name="D.012j">#REF!</definedName>
    <definedName name="D.012k">#REF!</definedName>
    <definedName name="D.012l">#REF!</definedName>
    <definedName name="D.012m">#REF!</definedName>
    <definedName name="D.012n">#REF!</definedName>
    <definedName name="D.012o">#REF!</definedName>
    <definedName name="D.012p">#REF!</definedName>
    <definedName name="D.012q">#REF!</definedName>
    <definedName name="D.012r">#REF!</definedName>
    <definedName name="D.012s">#REF!</definedName>
    <definedName name="D.012t">#REF!</definedName>
    <definedName name="D.012u">#REF!</definedName>
    <definedName name="D.013">#REF!</definedName>
    <definedName name="D.013a">#REF!</definedName>
    <definedName name="D.013b">#REF!</definedName>
    <definedName name="D.013c">#REF!</definedName>
    <definedName name="D.013d">#REF!</definedName>
    <definedName name="D.013e">#REF!</definedName>
    <definedName name="D.013f">#REF!</definedName>
    <definedName name="D.014">#REF!</definedName>
    <definedName name="D.014a">#REF!</definedName>
    <definedName name="D.014b">#REF!</definedName>
    <definedName name="D.014c">#REF!</definedName>
    <definedName name="D.014d">#REF!</definedName>
    <definedName name="D.014e">#REF!</definedName>
    <definedName name="D.014f">#REF!</definedName>
    <definedName name="D.014f.1">#REF!</definedName>
    <definedName name="D.014g">#REF!</definedName>
    <definedName name="D.014h">#REF!</definedName>
    <definedName name="D.014i">#REF!</definedName>
    <definedName name="D.014j">#REF!</definedName>
    <definedName name="D.014k">#REF!</definedName>
    <definedName name="D.014l">#REF!</definedName>
    <definedName name="D.014l1">#REF!</definedName>
    <definedName name="D.014m">#REF!</definedName>
    <definedName name="D.014m1">#REF!</definedName>
    <definedName name="D.014m2">#REF!</definedName>
    <definedName name="D.014n">#REF!</definedName>
    <definedName name="D.014o">#REF!</definedName>
    <definedName name="D.014p">#REF!</definedName>
    <definedName name="D.014p1">#REF!</definedName>
    <definedName name="D.014p2">#REF!</definedName>
    <definedName name="D.014p3">#REF!</definedName>
    <definedName name="D.014p4">#REF!</definedName>
    <definedName name="D.014p5">#REF!</definedName>
    <definedName name="D.014p6">#REF!</definedName>
    <definedName name="D.014p7">#REF!</definedName>
    <definedName name="D.014p8">#REF!</definedName>
    <definedName name="D.014q">#REF!</definedName>
    <definedName name="D.014q1">#REF!</definedName>
    <definedName name="D.015">#REF!</definedName>
    <definedName name="D.015a">#REF!</definedName>
    <definedName name="D.015b">#REF!</definedName>
    <definedName name="D.015c">#REF!</definedName>
    <definedName name="D.015d">#REF!</definedName>
    <definedName name="D.015d.1">#REF!</definedName>
    <definedName name="D.015e">#REF!</definedName>
    <definedName name="D.015f">#REF!</definedName>
    <definedName name="D.015g">#REF!</definedName>
    <definedName name="D.015h">#REF!</definedName>
    <definedName name="D.015h.1">#REF!</definedName>
    <definedName name="D.015i">#REF!</definedName>
    <definedName name="D.015j">#REF!</definedName>
    <definedName name="D.016">#REF!</definedName>
    <definedName name="D.016a">#REF!</definedName>
    <definedName name="D.016b">#REF!</definedName>
    <definedName name="D.016c">#REF!</definedName>
    <definedName name="D.016d">#REF!</definedName>
    <definedName name="D.016e">#REF!</definedName>
    <definedName name="D.016f">#REF!</definedName>
    <definedName name="D.016g">#REF!</definedName>
    <definedName name="D.016h">#REF!</definedName>
    <definedName name="D.016i">#REF!</definedName>
    <definedName name="D.016j">#REF!</definedName>
    <definedName name="D.016k">#REF!</definedName>
    <definedName name="D.016l">#REF!</definedName>
    <definedName name="D.016m">#REF!</definedName>
    <definedName name="D.017">#REF!</definedName>
    <definedName name="D.017a">#REF!</definedName>
    <definedName name="D.017b">#REF!</definedName>
    <definedName name="D.017c">#REF!</definedName>
    <definedName name="D.017d">#REF!</definedName>
    <definedName name="D.017e">#REF!</definedName>
    <definedName name="D.018">#REF!</definedName>
    <definedName name="D.018a">#REF!</definedName>
    <definedName name="D.018b">#REF!</definedName>
    <definedName name="D.018c">#REF!</definedName>
    <definedName name="D.018d">#REF!</definedName>
    <definedName name="D.018e">#REF!</definedName>
    <definedName name="D.018f">#REF!</definedName>
    <definedName name="D.018g">#REF!</definedName>
    <definedName name="D.019">#REF!</definedName>
    <definedName name="D.019a">#REF!</definedName>
    <definedName name="D.BC">#REF!</definedName>
    <definedName name="D.CLIPS">#REF!</definedName>
    <definedName name="D.EGA">#REF!</definedName>
    <definedName name="D.KBARU">#REF!</definedName>
    <definedName name="D.KMULTIB">#REF!</definedName>
    <definedName name="D.KMULTIK">#REF!</definedName>
    <definedName name="D.KSINGLE">#REF!</definedName>
    <definedName name="D.LEGRAND">#REF!</definedName>
    <definedName name="D.PNL.JT.10001">#REF!</definedName>
    <definedName name="daa">#REF!</definedName>
    <definedName name="daa_1">#REF!</definedName>
    <definedName name="daa_2">#REF!</definedName>
    <definedName name="daa_3">#REF!</definedName>
    <definedName name="DAERAH">#REF!</definedName>
    <definedName name="DAF" hidden="1">#REF!</definedName>
    <definedName name="DAF_10">#REF!</definedName>
    <definedName name="DAF_10___0">#REF!</definedName>
    <definedName name="DAF_10___1">#REF!</definedName>
    <definedName name="DAF_10___2">#REF!</definedName>
    <definedName name="DAF_10___3">#REF!</definedName>
    <definedName name="DAF_10_1">#REF!</definedName>
    <definedName name="DAF_10_2">#REF!</definedName>
    <definedName name="DAF_10_3">#REF!</definedName>
    <definedName name="DAF_10_4">#REF!</definedName>
    <definedName name="DAF_4">#REF!</definedName>
    <definedName name="DAF_4___0">#REF!</definedName>
    <definedName name="DAF_4___1">#REF!</definedName>
    <definedName name="DAF_4___2">#REF!</definedName>
    <definedName name="DAF_4___3">#REF!</definedName>
    <definedName name="Daf.4">#REF!</definedName>
    <definedName name="Daf.4___0">#REF!</definedName>
    <definedName name="Daf.4___1">#REF!</definedName>
    <definedName name="Daf.4___2">#REF!</definedName>
    <definedName name="Daf.4___3">#REF!</definedName>
    <definedName name="Daf.4_1">#REF!</definedName>
    <definedName name="Daf.4_2">#REF!</definedName>
    <definedName name="Daf.4_3">#REF!</definedName>
    <definedName name="daf1_1">#REF!</definedName>
    <definedName name="daf1_2">#REF!</definedName>
    <definedName name="daf1_3">#REF!</definedName>
    <definedName name="DAF10___0">#REF!</definedName>
    <definedName name="DAF10___1">#REF!</definedName>
    <definedName name="DAF10___2">#REF!</definedName>
    <definedName name="DAF10___3">#REF!</definedName>
    <definedName name="DAF10_1">#REF!</definedName>
    <definedName name="DAF10_2">#REF!</definedName>
    <definedName name="DAF10_3">#REF!</definedName>
    <definedName name="DAF10_4">#REF!</definedName>
    <definedName name="daf2_1">#REF!</definedName>
    <definedName name="daf2_2">#REF!</definedName>
    <definedName name="daf2_3">#REF!</definedName>
    <definedName name="DAF3_1">#REF!</definedName>
    <definedName name="DAF3_10">#REF!</definedName>
    <definedName name="DAF3_11">#REF!</definedName>
    <definedName name="DAF3_12">#REF!</definedName>
    <definedName name="DAF3_13">#REF!</definedName>
    <definedName name="DAF3_14">#REF!</definedName>
    <definedName name="DAF3_15">#REF!</definedName>
    <definedName name="DAF3_16">#REF!</definedName>
    <definedName name="DAF3_17">#REF!</definedName>
    <definedName name="DAF3_18">#REF!</definedName>
    <definedName name="DAF3_19">#REF!</definedName>
    <definedName name="DAF3_2">#REF!</definedName>
    <definedName name="DAF3_20">#REF!</definedName>
    <definedName name="DAF3_21">#REF!</definedName>
    <definedName name="DAF3_3">#REF!</definedName>
    <definedName name="DAF3_4">#REF!</definedName>
    <definedName name="DAF3_5">#REF!</definedName>
    <definedName name="DAF3_6">#REF!</definedName>
    <definedName name="DAF3_7">#REF!</definedName>
    <definedName name="DAF3_8">#REF!</definedName>
    <definedName name="DAF3_9">#REF!</definedName>
    <definedName name="daf31_1">#REF!</definedName>
    <definedName name="daf31_2">#REF!</definedName>
    <definedName name="daf31_3">#REF!</definedName>
    <definedName name="daf32___0">#REF!</definedName>
    <definedName name="daf32___1">#REF!</definedName>
    <definedName name="daf32___2">#REF!</definedName>
    <definedName name="daf32___3">#REF!</definedName>
    <definedName name="daf32_1">#REF!</definedName>
    <definedName name="daf32_2">#REF!</definedName>
    <definedName name="daf32_3">#REF!</definedName>
    <definedName name="daf33___0">#REF!</definedName>
    <definedName name="daf33___1">#REF!</definedName>
    <definedName name="daf33___2">#REF!</definedName>
    <definedName name="daf33___3">#REF!</definedName>
    <definedName name="daf33_1">#REF!</definedName>
    <definedName name="daf33_2">#REF!</definedName>
    <definedName name="daf33_3">#REF!</definedName>
    <definedName name="Daftar">#N/A</definedName>
    <definedName name="DAFTAR_MATERIAL" localSheetId="8">#REF!</definedName>
    <definedName name="DAFTAR_MATERIAL" localSheetId="7">#REF!</definedName>
    <definedName name="DAFTAR_MATERIAL" localSheetId="4">#REF!</definedName>
    <definedName name="DAFTAR_MATERIAL" localSheetId="6">#REF!</definedName>
    <definedName name="DAFTAR_MATERIAL" localSheetId="9">#REF!</definedName>
    <definedName name="DAFTAR_MATERIAL" localSheetId="5">#REF!</definedName>
    <definedName name="DAFTAR_MATERIAL" localSheetId="14">#REF!</definedName>
    <definedName name="DAFTAR_MATERIAL" localSheetId="3">#REF!</definedName>
    <definedName name="DAFTAR_MATERIAL" localSheetId="11">#REF!</definedName>
    <definedName name="DAFTAR_MATERIAL" localSheetId="13">#REF!</definedName>
    <definedName name="DAFTAR_MATERIAL" localSheetId="10">#REF!</definedName>
    <definedName name="DAFTAR_MATERIAL" localSheetId="0">#REF!</definedName>
    <definedName name="DAFTAR_MATERIAL" localSheetId="2">#REF!</definedName>
    <definedName name="DAFTAR_MATERIAL">#REF!</definedName>
    <definedName name="DAFTARPERSONIL" localSheetId="8">#REF!</definedName>
    <definedName name="DAFTARPERSONIL" localSheetId="14">#REF!</definedName>
    <definedName name="DAFTARPERSONIL" localSheetId="11">#REF!</definedName>
    <definedName name="DAFTARPERSONIL" localSheetId="13">#REF!</definedName>
    <definedName name="DAFTARPERSONIL" localSheetId="10">#REF!</definedName>
    <definedName name="DAFTARPERSONIL" localSheetId="0">#REF!</definedName>
    <definedName name="DAFTARPERSONIL" localSheetId="2">#REF!</definedName>
    <definedName name="DAFTARPERSONIL">#REF!</definedName>
    <definedName name="DAFTARSEWA" localSheetId="8">#REF!</definedName>
    <definedName name="DAFTARSEWA" localSheetId="14">#REF!</definedName>
    <definedName name="DAFTARSEWA" localSheetId="11">#REF!</definedName>
    <definedName name="DAFTARSEWA" localSheetId="13">#REF!</definedName>
    <definedName name="DAFTARSEWA" localSheetId="10">#REF!</definedName>
    <definedName name="DAFTARSEWA" localSheetId="0">#REF!</definedName>
    <definedName name="DAFTARSEWA" localSheetId="2">#REF!</definedName>
    <definedName name="DAFTARSEWA">#REF!</definedName>
    <definedName name="dak">#REF!</definedName>
    <definedName name="dak_1">#REF!</definedName>
    <definedName name="dak_2">#REF!</definedName>
    <definedName name="dak_3">#REF!</definedName>
    <definedName name="danan">#N/A</definedName>
    <definedName name="danan___0">NA()</definedName>
    <definedName name="danan___1">NA()</definedName>
    <definedName name="danan___2">NA()</definedName>
    <definedName name="dapat" localSheetId="8">#REF!</definedName>
    <definedName name="dapat" localSheetId="7">#REF!</definedName>
    <definedName name="dapat" localSheetId="4">#REF!</definedName>
    <definedName name="dapat" localSheetId="6">#REF!</definedName>
    <definedName name="dapat" localSheetId="9">#REF!</definedName>
    <definedName name="dapat" localSheetId="5">#REF!</definedName>
    <definedName name="dapat" localSheetId="14">#REF!</definedName>
    <definedName name="dapat" localSheetId="3">#REF!</definedName>
    <definedName name="dapat" localSheetId="11">#REF!</definedName>
    <definedName name="dapat" localSheetId="13">#REF!</definedName>
    <definedName name="dapat" localSheetId="10">#REF!</definedName>
    <definedName name="dapat" localSheetId="0">#REF!</definedName>
    <definedName name="dapat" localSheetId="2">#REF!</definedName>
    <definedName name="dapat">#REF!</definedName>
    <definedName name="data" localSheetId="8">#REF!</definedName>
    <definedName name="data" localSheetId="14">#REF!</definedName>
    <definedName name="data" localSheetId="11">#REF!</definedName>
    <definedName name="data" localSheetId="13">#REF!</definedName>
    <definedName name="data" localSheetId="10">#REF!</definedName>
    <definedName name="data" localSheetId="0">#REF!</definedName>
    <definedName name="data" localSheetId="2">#REF!</definedName>
    <definedName name="data">#REF!</definedName>
    <definedName name="DATA_1" localSheetId="14">#REF!</definedName>
    <definedName name="DATA_1" localSheetId="11">#REF!</definedName>
    <definedName name="DATA_1" localSheetId="13">#REF!</definedName>
    <definedName name="DATA_1" localSheetId="10">#REF!</definedName>
    <definedName name="DATA_1" localSheetId="0">#REF!</definedName>
    <definedName name="DATA_1" localSheetId="2">#REF!</definedName>
    <definedName name="DATA_1">#REF!</definedName>
    <definedName name="DATA_2">#N/A</definedName>
    <definedName name="DATA_3">#N/A</definedName>
    <definedName name="data1" localSheetId="8" hidden="1">#REF!</definedName>
    <definedName name="data1" localSheetId="7" hidden="1">#REF!</definedName>
    <definedName name="data1" localSheetId="4" hidden="1">#REF!</definedName>
    <definedName name="data1" localSheetId="6" hidden="1">#REF!</definedName>
    <definedName name="data1" localSheetId="9" hidden="1">#REF!</definedName>
    <definedName name="data1" localSheetId="5" hidden="1">#REF!</definedName>
    <definedName name="data1" localSheetId="14" hidden="1">#REF!</definedName>
    <definedName name="data1" localSheetId="3" hidden="1">#REF!</definedName>
    <definedName name="data1" localSheetId="11" hidden="1">#REF!</definedName>
    <definedName name="data1" localSheetId="13" hidden="1">#REF!</definedName>
    <definedName name="data1" localSheetId="10" hidden="1">#REF!</definedName>
    <definedName name="data1" localSheetId="0" hidden="1">#REF!</definedName>
    <definedName name="data1" localSheetId="2" hidden="1">#REF!</definedName>
    <definedName name="data1" hidden="1">#REF!</definedName>
    <definedName name="data2" localSheetId="8" hidden="1">#REF!</definedName>
    <definedName name="data2" localSheetId="14" hidden="1">#REF!</definedName>
    <definedName name="data2" localSheetId="11" hidden="1">#REF!</definedName>
    <definedName name="data2" localSheetId="13" hidden="1">#REF!</definedName>
    <definedName name="data2" localSheetId="10" hidden="1">#REF!</definedName>
    <definedName name="data2" localSheetId="0" hidden="1">#REF!</definedName>
    <definedName name="data2" localSheetId="2" hidden="1">#REF!</definedName>
    <definedName name="data2" hidden="1">#REF!</definedName>
    <definedName name="data3" localSheetId="8" hidden="1">#REF!</definedName>
    <definedName name="data3" localSheetId="14" hidden="1">#REF!</definedName>
    <definedName name="data3" localSheetId="11" hidden="1">#REF!</definedName>
    <definedName name="data3" localSheetId="13" hidden="1">#REF!</definedName>
    <definedName name="data3" localSheetId="10" hidden="1">#REF!</definedName>
    <definedName name="data3" localSheetId="0" hidden="1">#REF!</definedName>
    <definedName name="data3" localSheetId="2" hidden="1">#REF!</definedName>
    <definedName name="data3" hidden="1">#REF!</definedName>
    <definedName name="_xlnm.Database">#REF!</definedName>
    <definedName name="DatabaseBarang">#REF!</definedName>
    <definedName name="DataDatabaseBarang">#REF!</definedName>
    <definedName name="DataKeuangan">#REF!</definedName>
    <definedName name="DataPivot">#REF!</definedName>
    <definedName name="DataTeknik">#REF!</definedName>
    <definedName name="Date">#REF!</definedName>
    <definedName name="DAX">#REF!</definedName>
    <definedName name="DAX_1">#REF!</definedName>
    <definedName name="DAX_2">#REF!</definedName>
    <definedName name="DAX_3">#REF!</definedName>
    <definedName name="daya">#REF!</definedName>
    <definedName name="DBX">#REF!</definedName>
    <definedName name="DBX_1">#REF!</definedName>
    <definedName name="DBX_2">#REF!</definedName>
    <definedName name="DBX_3">#REF!</definedName>
    <definedName name="dc">#REF!</definedName>
    <definedName name="dcdstf4" localSheetId="8">FST:(FSB)</definedName>
    <definedName name="dcdstf4" localSheetId="7">FST:(FSB)</definedName>
    <definedName name="dcdstf4" localSheetId="4">FST:(FSB)</definedName>
    <definedName name="dcdstf4" localSheetId="6">FST:(FSB)</definedName>
    <definedName name="dcdstf4" localSheetId="9">FST:(FSB)</definedName>
    <definedName name="dcdstf4" localSheetId="5">FST:(FSB)</definedName>
    <definedName name="dcdstf4" localSheetId="14">FST:(FSB)</definedName>
    <definedName name="dcdstf4" localSheetId="3">FST:(FSB)</definedName>
    <definedName name="dcdstf4" localSheetId="11">FST:(FSB)</definedName>
    <definedName name="dcdstf4" localSheetId="13">FST:(FSB)</definedName>
    <definedName name="dcdstf4" localSheetId="12">FST:(FSB)</definedName>
    <definedName name="dcdstf4" localSheetId="10">FST:(FSB)</definedName>
    <definedName name="dcdstf4" localSheetId="0">FST:(FSB)</definedName>
    <definedName name="dcdstf4" localSheetId="2">[0]!FST:([0]!FSB)</definedName>
    <definedName name="dcdstf4">FST:(FSB)</definedName>
    <definedName name="DCK" localSheetId="8">#REF!</definedName>
    <definedName name="DCK" localSheetId="7">#REF!</definedName>
    <definedName name="DCK" localSheetId="4">#REF!</definedName>
    <definedName name="DCK" localSheetId="6">#REF!</definedName>
    <definedName name="DCK" localSheetId="9">#REF!</definedName>
    <definedName name="DCK" localSheetId="5">#REF!</definedName>
    <definedName name="DCK" localSheetId="14">#REF!</definedName>
    <definedName name="DCK" localSheetId="3">#REF!</definedName>
    <definedName name="DCK" localSheetId="11">#REF!</definedName>
    <definedName name="DCK" localSheetId="13">#REF!</definedName>
    <definedName name="DCK" localSheetId="10">#REF!</definedName>
    <definedName name="DCK" localSheetId="0">#REF!</definedName>
    <definedName name="DCK" localSheetId="2">#REF!</definedName>
    <definedName name="DCK">#REF!</definedName>
    <definedName name="DCUL" localSheetId="8">#REF!</definedName>
    <definedName name="DCUL" localSheetId="14">#REF!</definedName>
    <definedName name="DCUL" localSheetId="11">#REF!</definedName>
    <definedName name="DCUL" localSheetId="13">#REF!</definedName>
    <definedName name="DCUL" localSheetId="10">#REF!</definedName>
    <definedName name="DCUL" localSheetId="0">#REF!</definedName>
    <definedName name="DCUL" localSheetId="2">#REF!</definedName>
    <definedName name="DCUL">#REF!</definedName>
    <definedName name="DCX" localSheetId="8">#REF!</definedName>
    <definedName name="DCX" localSheetId="14">#REF!</definedName>
    <definedName name="DCX" localSheetId="11">#REF!</definedName>
    <definedName name="DCX" localSheetId="13">#REF!</definedName>
    <definedName name="DCX" localSheetId="10">#REF!</definedName>
    <definedName name="DCX" localSheetId="0">#REF!</definedName>
    <definedName name="DCX" localSheetId="2">#REF!</definedName>
    <definedName name="DCX">#REF!</definedName>
    <definedName name="DCX_1">#REF!</definedName>
    <definedName name="DCX_2">#REF!</definedName>
    <definedName name="DCX_3">#REF!</definedName>
    <definedName name="dd">#REF!</definedName>
    <definedName name="DD_01">#REF!</definedName>
    <definedName name="DD_01A">#REF!</definedName>
    <definedName name="DD_01B">#REF!</definedName>
    <definedName name="DD_02">#REF!</definedName>
    <definedName name="DD_03">#REF!</definedName>
    <definedName name="DD_04">#REF!</definedName>
    <definedName name="DD_05">#REF!</definedName>
    <definedName name="DD_05A">#REF!</definedName>
    <definedName name="DD_05B">#REF!</definedName>
    <definedName name="DD_06">#REF!</definedName>
    <definedName name="DD_07">#REF!</definedName>
    <definedName name="DD_08">#REF!</definedName>
    <definedName name="DD_08A">#REF!</definedName>
    <definedName name="DD_09">#REF!</definedName>
    <definedName name="DDD">#REF!</definedName>
    <definedName name="ddg">#REF!</definedName>
    <definedName name="DDX">#REF!</definedName>
    <definedName name="DDX_1">#REF!</definedName>
    <definedName name="DDX_2">#REF!</definedName>
    <definedName name="DDX_3">#REF!</definedName>
    <definedName name="deb">#REF!</definedName>
    <definedName name="Debu_batu">#REF!</definedName>
    <definedName name="decking">#REF!</definedName>
    <definedName name="Deckslab316">#REF!</definedName>
    <definedName name="Deckslab400">#REF!</definedName>
    <definedName name="dede">#REF!</definedName>
    <definedName name="def">#REF!</definedName>
    <definedName name="Dekor">#REF!</definedName>
    <definedName name="Demolish" hidden="1">#N/A</definedName>
    <definedName name="dempul" localSheetId="8">#REF!</definedName>
    <definedName name="dempul" localSheetId="7">#REF!</definedName>
    <definedName name="dempul" localSheetId="4">#REF!</definedName>
    <definedName name="dempul" localSheetId="6">#REF!</definedName>
    <definedName name="dempul" localSheetId="9">#REF!</definedName>
    <definedName name="dempul" localSheetId="5">#REF!</definedName>
    <definedName name="dempul" localSheetId="14">#REF!</definedName>
    <definedName name="dempul" localSheetId="3">#REF!</definedName>
    <definedName name="dempul" localSheetId="11">#REF!</definedName>
    <definedName name="dempul" localSheetId="13">#REF!</definedName>
    <definedName name="dempul" localSheetId="10">#REF!</definedName>
    <definedName name="dempul" localSheetId="0">#REF!</definedName>
    <definedName name="dempul" localSheetId="2">#REF!</definedName>
    <definedName name="dempul">#REF!</definedName>
    <definedName name="Dempul_kayu" localSheetId="8">#REF!</definedName>
    <definedName name="Dempul_kayu" localSheetId="14">#REF!</definedName>
    <definedName name="Dempul_kayu" localSheetId="11">#REF!</definedName>
    <definedName name="Dempul_kayu" localSheetId="13">#REF!</definedName>
    <definedName name="Dempul_kayu" localSheetId="10">#REF!</definedName>
    <definedName name="Dempul_kayu" localSheetId="0">#REF!</definedName>
    <definedName name="Dempul_kayu" localSheetId="2">#REF!</definedName>
    <definedName name="Dempul_kayu">#REF!</definedName>
    <definedName name="dempul001" localSheetId="8">#REF!</definedName>
    <definedName name="dempul001" localSheetId="14">#REF!</definedName>
    <definedName name="dempul001" localSheetId="11">#REF!</definedName>
    <definedName name="dempul001" localSheetId="13">#REF!</definedName>
    <definedName name="dempul001" localSheetId="10">#REF!</definedName>
    <definedName name="dempul001" localSheetId="0">#REF!</definedName>
    <definedName name="dempul001" localSheetId="2">#REF!</definedName>
    <definedName name="dempul001">#REF!</definedName>
    <definedName name="DENI">#REF!</definedName>
    <definedName name="deniac">#REF!</definedName>
    <definedName name="depan">#N/A</definedName>
    <definedName name="deposito" localSheetId="8">#REF!</definedName>
    <definedName name="deposito" localSheetId="7">#REF!</definedName>
    <definedName name="deposito" localSheetId="4">#REF!</definedName>
    <definedName name="deposito" localSheetId="6">#REF!</definedName>
    <definedName name="deposito" localSheetId="9">#REF!</definedName>
    <definedName name="deposito" localSheetId="5">#REF!</definedName>
    <definedName name="deposito" localSheetId="14">#REF!</definedName>
    <definedName name="deposito" localSheetId="3">#REF!</definedName>
    <definedName name="deposito" localSheetId="11">#REF!</definedName>
    <definedName name="deposito" localSheetId="13">#REF!</definedName>
    <definedName name="deposito" localSheetId="10">#REF!</definedName>
    <definedName name="deposito" localSheetId="0">#REF!</definedName>
    <definedName name="deposito" localSheetId="2">#REF!</definedName>
    <definedName name="deposito">#REF!</definedName>
    <definedName name="DETASIR" localSheetId="8">#REF!</definedName>
    <definedName name="DETASIR" localSheetId="14">#REF!</definedName>
    <definedName name="DETASIR" localSheetId="11">#REF!</definedName>
    <definedName name="DETASIR" localSheetId="13">#REF!</definedName>
    <definedName name="DETASIR" localSheetId="10">#REF!</definedName>
    <definedName name="DETASIR" localSheetId="0">#REF!</definedName>
    <definedName name="DETASIR" localSheetId="2">#REF!</definedName>
    <definedName name="DETASIR">#REF!</definedName>
    <definedName name="DetasirNew" localSheetId="8">#REF!</definedName>
    <definedName name="DetasirNew" localSheetId="14">#REF!</definedName>
    <definedName name="DetasirNew" localSheetId="11">#REF!</definedName>
    <definedName name="DetasirNew" localSheetId="13">#REF!</definedName>
    <definedName name="DetasirNew" localSheetId="10">#REF!</definedName>
    <definedName name="DetasirNew" localSheetId="0">#REF!</definedName>
    <definedName name="DetasirNew" localSheetId="2">#REF!</definedName>
    <definedName name="DetasirNew">#REF!</definedName>
    <definedName name="detib2100">#REF!</definedName>
    <definedName name="detib2100___0">#REF!</definedName>
    <definedName name="detib2100___1">#REF!</definedName>
    <definedName name="detib2100___2">#REF!</definedName>
    <definedName name="detib2100___3">#REF!</definedName>
    <definedName name="detib2100___4">#REF!</definedName>
    <definedName name="detib2100___5">#REF!</definedName>
    <definedName name="detib2100_1">#REF!</definedName>
    <definedName name="detib2100_1_1">#REF!</definedName>
    <definedName name="detib2100_10">#REF!</definedName>
    <definedName name="detib2100_11">#REF!</definedName>
    <definedName name="detib2100_12">"$#REF!.#REF!$#REF!"</definedName>
    <definedName name="detib2100_13">"$#REF!.#REF!$#REF!"</definedName>
    <definedName name="detib2100_14" localSheetId="8">#REF!</definedName>
    <definedName name="detib2100_14" localSheetId="7">#REF!</definedName>
    <definedName name="detib2100_14" localSheetId="4">#REF!</definedName>
    <definedName name="detib2100_14" localSheetId="6">#REF!</definedName>
    <definedName name="detib2100_14" localSheetId="9">#REF!</definedName>
    <definedName name="detib2100_14" localSheetId="5">#REF!</definedName>
    <definedName name="detib2100_14" localSheetId="14">#REF!</definedName>
    <definedName name="detib2100_14" localSheetId="3">#REF!</definedName>
    <definedName name="detib2100_14" localSheetId="11">#REF!</definedName>
    <definedName name="detib2100_14" localSheetId="13">#REF!</definedName>
    <definedName name="detib2100_14" localSheetId="10">#REF!</definedName>
    <definedName name="detib2100_14" localSheetId="0">#REF!</definedName>
    <definedName name="detib2100_14" localSheetId="2">#REF!</definedName>
    <definedName name="detib2100_14">#REF!</definedName>
    <definedName name="detib2100_16" localSheetId="8">#REF!</definedName>
    <definedName name="detib2100_16" localSheetId="14">#REF!</definedName>
    <definedName name="detib2100_16" localSheetId="11">#REF!</definedName>
    <definedName name="detib2100_16" localSheetId="13">#REF!</definedName>
    <definedName name="detib2100_16" localSheetId="10">#REF!</definedName>
    <definedName name="detib2100_16" localSheetId="0">#REF!</definedName>
    <definedName name="detib2100_16" localSheetId="2">#REF!</definedName>
    <definedName name="detib2100_16">#REF!</definedName>
    <definedName name="detib2100_2" localSheetId="8">#REF!</definedName>
    <definedName name="detib2100_2" localSheetId="14">#REF!</definedName>
    <definedName name="detib2100_2" localSheetId="11">#REF!</definedName>
    <definedName name="detib2100_2" localSheetId="13">#REF!</definedName>
    <definedName name="detib2100_2" localSheetId="10">#REF!</definedName>
    <definedName name="detib2100_2" localSheetId="0">#REF!</definedName>
    <definedName name="detib2100_2" localSheetId="2">#REF!</definedName>
    <definedName name="detib2100_2">#REF!</definedName>
    <definedName name="detib2100_2_1">#REF!</definedName>
    <definedName name="detib2100_3">#REF!</definedName>
    <definedName name="detib2100_4">#REF!</definedName>
    <definedName name="detib2100_5">"$#REF!.#REF!$#REF!"</definedName>
    <definedName name="detib2100_6" localSheetId="8">#REF!</definedName>
    <definedName name="detib2100_6" localSheetId="7">#REF!</definedName>
    <definedName name="detib2100_6" localSheetId="4">#REF!</definedName>
    <definedName name="detib2100_6" localSheetId="6">#REF!</definedName>
    <definedName name="detib2100_6" localSheetId="9">#REF!</definedName>
    <definedName name="detib2100_6" localSheetId="5">#REF!</definedName>
    <definedName name="detib2100_6" localSheetId="14">#REF!</definedName>
    <definedName name="detib2100_6" localSheetId="3">#REF!</definedName>
    <definedName name="detib2100_6" localSheetId="11">#REF!</definedName>
    <definedName name="detib2100_6" localSheetId="13">#REF!</definedName>
    <definedName name="detib2100_6" localSheetId="10">#REF!</definedName>
    <definedName name="detib2100_6" localSheetId="0">#REF!</definedName>
    <definedName name="detib2100_6" localSheetId="2">#REF!</definedName>
    <definedName name="detib2100_6">#REF!</definedName>
    <definedName name="detib2100_7" localSheetId="8">#REF!</definedName>
    <definedName name="detib2100_7" localSheetId="14">#REF!</definedName>
    <definedName name="detib2100_7" localSheetId="11">#REF!</definedName>
    <definedName name="detib2100_7" localSheetId="13">#REF!</definedName>
    <definedName name="detib2100_7" localSheetId="10">#REF!</definedName>
    <definedName name="detib2100_7" localSheetId="0">#REF!</definedName>
    <definedName name="detib2100_7" localSheetId="2">#REF!</definedName>
    <definedName name="detib2100_7">#REF!</definedName>
    <definedName name="detib2100_8" localSheetId="8">#REF!</definedName>
    <definedName name="detib2100_8" localSheetId="14">#REF!</definedName>
    <definedName name="detib2100_8" localSheetId="11">#REF!</definedName>
    <definedName name="detib2100_8" localSheetId="13">#REF!</definedName>
    <definedName name="detib2100_8" localSheetId="10">#REF!</definedName>
    <definedName name="detib2100_8" localSheetId="0">#REF!</definedName>
    <definedName name="detib2100_8" localSheetId="2">#REF!</definedName>
    <definedName name="detib2100_8">#REF!</definedName>
    <definedName name="detib2100_9">#REF!</definedName>
    <definedName name="detib2120">#REF!</definedName>
    <definedName name="detib2120___0">#REF!</definedName>
    <definedName name="detib2120___1">#REF!</definedName>
    <definedName name="detib2120___2">#REF!</definedName>
    <definedName name="detib2120___3">#REF!</definedName>
    <definedName name="detib2120___4">#REF!</definedName>
    <definedName name="detib2120___5">#REF!</definedName>
    <definedName name="detib2120_1">#REF!</definedName>
    <definedName name="detib2120_1_1">#REF!</definedName>
    <definedName name="detib2120_10">#REF!</definedName>
    <definedName name="detib2120_11">#REF!</definedName>
    <definedName name="detib2120_12">"$#REF!.#REF!$#REF!"</definedName>
    <definedName name="detib2120_13">"$#REF!.#REF!$#REF!"</definedName>
    <definedName name="detib2120_14" localSheetId="8">#REF!</definedName>
    <definedName name="detib2120_14" localSheetId="7">#REF!</definedName>
    <definedName name="detib2120_14" localSheetId="4">#REF!</definedName>
    <definedName name="detib2120_14" localSheetId="6">#REF!</definedName>
    <definedName name="detib2120_14" localSheetId="9">#REF!</definedName>
    <definedName name="detib2120_14" localSheetId="5">#REF!</definedName>
    <definedName name="detib2120_14" localSheetId="14">#REF!</definedName>
    <definedName name="detib2120_14" localSheetId="3">#REF!</definedName>
    <definedName name="detib2120_14" localSheetId="11">#REF!</definedName>
    <definedName name="detib2120_14" localSheetId="13">#REF!</definedName>
    <definedName name="detib2120_14" localSheetId="10">#REF!</definedName>
    <definedName name="detib2120_14" localSheetId="0">#REF!</definedName>
    <definedName name="detib2120_14" localSheetId="2">#REF!</definedName>
    <definedName name="detib2120_14">#REF!</definedName>
    <definedName name="detib2120_16" localSheetId="8">#REF!</definedName>
    <definedName name="detib2120_16" localSheetId="14">#REF!</definedName>
    <definedName name="detib2120_16" localSheetId="11">#REF!</definedName>
    <definedName name="detib2120_16" localSheetId="13">#REF!</definedName>
    <definedName name="detib2120_16" localSheetId="10">#REF!</definedName>
    <definedName name="detib2120_16" localSheetId="0">#REF!</definedName>
    <definedName name="detib2120_16" localSheetId="2">#REF!</definedName>
    <definedName name="detib2120_16">#REF!</definedName>
    <definedName name="detib2120_2" localSheetId="8">#REF!</definedName>
    <definedName name="detib2120_2" localSheetId="14">#REF!</definedName>
    <definedName name="detib2120_2" localSheetId="11">#REF!</definedName>
    <definedName name="detib2120_2" localSheetId="13">#REF!</definedName>
    <definedName name="detib2120_2" localSheetId="10">#REF!</definedName>
    <definedName name="detib2120_2" localSheetId="0">#REF!</definedName>
    <definedName name="detib2120_2" localSheetId="2">#REF!</definedName>
    <definedName name="detib2120_2">#REF!</definedName>
    <definedName name="detib2120_2_1">#REF!</definedName>
    <definedName name="detib2120_3">#REF!</definedName>
    <definedName name="detib2120_4">#REF!</definedName>
    <definedName name="detib2120_5">"$#REF!.#REF!$#REF!"</definedName>
    <definedName name="detib2120_6" localSheetId="8">#REF!</definedName>
    <definedName name="detib2120_6" localSheetId="7">#REF!</definedName>
    <definedName name="detib2120_6" localSheetId="4">#REF!</definedName>
    <definedName name="detib2120_6" localSheetId="6">#REF!</definedName>
    <definedName name="detib2120_6" localSheetId="9">#REF!</definedName>
    <definedName name="detib2120_6" localSheetId="5">#REF!</definedName>
    <definedName name="detib2120_6" localSheetId="14">#REF!</definedName>
    <definedName name="detib2120_6" localSheetId="3">#REF!</definedName>
    <definedName name="detib2120_6" localSheetId="11">#REF!</definedName>
    <definedName name="detib2120_6" localSheetId="13">#REF!</definedName>
    <definedName name="detib2120_6" localSheetId="10">#REF!</definedName>
    <definedName name="detib2120_6" localSheetId="0">#REF!</definedName>
    <definedName name="detib2120_6" localSheetId="2">#REF!</definedName>
    <definedName name="detib2120_6">#REF!</definedName>
    <definedName name="detib2120_7" localSheetId="8">#REF!</definedName>
    <definedName name="detib2120_7" localSheetId="14">#REF!</definedName>
    <definedName name="detib2120_7" localSheetId="11">#REF!</definedName>
    <definedName name="detib2120_7" localSheetId="13">#REF!</definedName>
    <definedName name="detib2120_7" localSheetId="10">#REF!</definedName>
    <definedName name="detib2120_7" localSheetId="0">#REF!</definedName>
    <definedName name="detib2120_7" localSheetId="2">#REF!</definedName>
    <definedName name="detib2120_7">#REF!</definedName>
    <definedName name="detib2120_8" localSheetId="8">#REF!</definedName>
    <definedName name="detib2120_8" localSheetId="14">#REF!</definedName>
    <definedName name="detib2120_8" localSheetId="11">#REF!</definedName>
    <definedName name="detib2120_8" localSheetId="13">#REF!</definedName>
    <definedName name="detib2120_8" localSheetId="10">#REF!</definedName>
    <definedName name="detib2120_8" localSheetId="0">#REF!</definedName>
    <definedName name="detib2120_8" localSheetId="2">#REF!</definedName>
    <definedName name="detib2120_8">#REF!</definedName>
    <definedName name="detib2120_9">#REF!</definedName>
    <definedName name="detib250">#REF!</definedName>
    <definedName name="detib250___0">#REF!</definedName>
    <definedName name="detib250___1">#REF!</definedName>
    <definedName name="detib250___2">#REF!</definedName>
    <definedName name="detib250___3">#REF!</definedName>
    <definedName name="detib250___4">#REF!</definedName>
    <definedName name="detib250___5">#REF!</definedName>
    <definedName name="detib250_1">#REF!</definedName>
    <definedName name="detib250_1_1">#REF!</definedName>
    <definedName name="detib250_10">#REF!</definedName>
    <definedName name="detib250_11">#REF!</definedName>
    <definedName name="detib250_12">"$#REF!.#REF!$#REF!"</definedName>
    <definedName name="detib250_13">"$#REF!.#REF!$#REF!"</definedName>
    <definedName name="detib250_14" localSheetId="8">#REF!</definedName>
    <definedName name="detib250_14" localSheetId="7">#REF!</definedName>
    <definedName name="detib250_14" localSheetId="4">#REF!</definedName>
    <definedName name="detib250_14" localSheetId="6">#REF!</definedName>
    <definedName name="detib250_14" localSheetId="9">#REF!</definedName>
    <definedName name="detib250_14" localSheetId="5">#REF!</definedName>
    <definedName name="detib250_14" localSheetId="14">#REF!</definedName>
    <definedName name="detib250_14" localSheetId="3">#REF!</definedName>
    <definedName name="detib250_14" localSheetId="11">#REF!</definedName>
    <definedName name="detib250_14" localSheetId="13">#REF!</definedName>
    <definedName name="detib250_14" localSheetId="10">#REF!</definedName>
    <definedName name="detib250_14" localSheetId="0">#REF!</definedName>
    <definedName name="detib250_14" localSheetId="2">#REF!</definedName>
    <definedName name="detib250_14">#REF!</definedName>
    <definedName name="detib250_16" localSheetId="8">#REF!</definedName>
    <definedName name="detib250_16" localSheetId="14">#REF!</definedName>
    <definedName name="detib250_16" localSheetId="11">#REF!</definedName>
    <definedName name="detib250_16" localSheetId="13">#REF!</definedName>
    <definedName name="detib250_16" localSheetId="10">#REF!</definedName>
    <definedName name="detib250_16" localSheetId="0">#REF!</definedName>
    <definedName name="detib250_16" localSheetId="2">#REF!</definedName>
    <definedName name="detib250_16">#REF!</definedName>
    <definedName name="detib250_2" localSheetId="8">#REF!</definedName>
    <definedName name="detib250_2" localSheetId="14">#REF!</definedName>
    <definedName name="detib250_2" localSheetId="11">#REF!</definedName>
    <definedName name="detib250_2" localSheetId="13">#REF!</definedName>
    <definedName name="detib250_2" localSheetId="10">#REF!</definedName>
    <definedName name="detib250_2" localSheetId="0">#REF!</definedName>
    <definedName name="detib250_2" localSheetId="2">#REF!</definedName>
    <definedName name="detib250_2">#REF!</definedName>
    <definedName name="detib250_2_1">#REF!</definedName>
    <definedName name="detib250_3">#REF!</definedName>
    <definedName name="detib250_4">#REF!</definedName>
    <definedName name="detib250_5">"$#REF!.#REF!$#REF!"</definedName>
    <definedName name="detib250_6" localSheetId="8">#REF!</definedName>
    <definedName name="detib250_6" localSheetId="7">#REF!</definedName>
    <definedName name="detib250_6" localSheetId="4">#REF!</definedName>
    <definedName name="detib250_6" localSheetId="6">#REF!</definedName>
    <definedName name="detib250_6" localSheetId="9">#REF!</definedName>
    <definedName name="detib250_6" localSheetId="5">#REF!</definedName>
    <definedName name="detib250_6" localSheetId="14">#REF!</definedName>
    <definedName name="detib250_6" localSheetId="3">#REF!</definedName>
    <definedName name="detib250_6" localSheetId="11">#REF!</definedName>
    <definedName name="detib250_6" localSheetId="13">#REF!</definedName>
    <definedName name="detib250_6" localSheetId="10">#REF!</definedName>
    <definedName name="detib250_6" localSheetId="0">#REF!</definedName>
    <definedName name="detib250_6" localSheetId="2">#REF!</definedName>
    <definedName name="detib250_6">#REF!</definedName>
    <definedName name="detib250_7" localSheetId="8">#REF!</definedName>
    <definedName name="detib250_7" localSheetId="14">#REF!</definedName>
    <definedName name="detib250_7" localSheetId="11">#REF!</definedName>
    <definedName name="detib250_7" localSheetId="13">#REF!</definedName>
    <definedName name="detib250_7" localSheetId="10">#REF!</definedName>
    <definedName name="detib250_7" localSheetId="0">#REF!</definedName>
    <definedName name="detib250_7" localSheetId="2">#REF!</definedName>
    <definedName name="detib250_7">#REF!</definedName>
    <definedName name="detib250_8" localSheetId="8">#REF!</definedName>
    <definedName name="detib250_8" localSheetId="14">#REF!</definedName>
    <definedName name="detib250_8" localSheetId="11">#REF!</definedName>
    <definedName name="detib250_8" localSheetId="13">#REF!</definedName>
    <definedName name="detib250_8" localSheetId="10">#REF!</definedName>
    <definedName name="detib250_8" localSheetId="0">#REF!</definedName>
    <definedName name="detib250_8" localSheetId="2">#REF!</definedName>
    <definedName name="detib250_8">#REF!</definedName>
    <definedName name="detib250_9">#REF!</definedName>
    <definedName name="detib260">#REF!</definedName>
    <definedName name="detib260___0">#REF!</definedName>
    <definedName name="detib260___1">#REF!</definedName>
    <definedName name="detib260___2">#REF!</definedName>
    <definedName name="detib260___3">#REF!</definedName>
    <definedName name="detib260___4">#REF!</definedName>
    <definedName name="detib260___5">#REF!</definedName>
    <definedName name="detib260_1">#REF!</definedName>
    <definedName name="detib260_1_1">#REF!</definedName>
    <definedName name="detib260_10">#REF!</definedName>
    <definedName name="detib260_11">#REF!</definedName>
    <definedName name="detib260_12">"$#REF!.#REF!$#REF!"</definedName>
    <definedName name="detib260_13">"$#REF!.#REF!$#REF!"</definedName>
    <definedName name="detib260_14" localSheetId="8">#REF!</definedName>
    <definedName name="detib260_14" localSheetId="7">#REF!</definedName>
    <definedName name="detib260_14" localSheetId="4">#REF!</definedName>
    <definedName name="detib260_14" localSheetId="6">#REF!</definedName>
    <definedName name="detib260_14" localSheetId="9">#REF!</definedName>
    <definedName name="detib260_14" localSheetId="5">#REF!</definedName>
    <definedName name="detib260_14" localSheetId="14">#REF!</definedName>
    <definedName name="detib260_14" localSheetId="3">#REF!</definedName>
    <definedName name="detib260_14" localSheetId="11">#REF!</definedName>
    <definedName name="detib260_14" localSheetId="13">#REF!</definedName>
    <definedName name="detib260_14" localSheetId="10">#REF!</definedName>
    <definedName name="detib260_14" localSheetId="0">#REF!</definedName>
    <definedName name="detib260_14" localSheetId="2">#REF!</definedName>
    <definedName name="detib260_14">#REF!</definedName>
    <definedName name="detib260_16" localSheetId="8">#REF!</definedName>
    <definedName name="detib260_16" localSheetId="14">#REF!</definedName>
    <definedName name="detib260_16" localSheetId="11">#REF!</definedName>
    <definedName name="detib260_16" localSheetId="13">#REF!</definedName>
    <definedName name="detib260_16" localSheetId="10">#REF!</definedName>
    <definedName name="detib260_16" localSheetId="0">#REF!</definedName>
    <definedName name="detib260_16" localSheetId="2">#REF!</definedName>
    <definedName name="detib260_16">#REF!</definedName>
    <definedName name="detib260_2" localSheetId="8">#REF!</definedName>
    <definedName name="detib260_2" localSheetId="14">#REF!</definedName>
    <definedName name="detib260_2" localSheetId="11">#REF!</definedName>
    <definedName name="detib260_2" localSheetId="13">#REF!</definedName>
    <definedName name="detib260_2" localSheetId="10">#REF!</definedName>
    <definedName name="detib260_2" localSheetId="0">#REF!</definedName>
    <definedName name="detib260_2" localSheetId="2">#REF!</definedName>
    <definedName name="detib260_2">#REF!</definedName>
    <definedName name="detib260_2_1">#REF!</definedName>
    <definedName name="detib260_3">#REF!</definedName>
    <definedName name="detib260_4">#REF!</definedName>
    <definedName name="detib260_5">"$#REF!.#REF!$#REF!"</definedName>
    <definedName name="detib260_6" localSheetId="8">#REF!</definedName>
    <definedName name="detib260_6" localSheetId="7">#REF!</definedName>
    <definedName name="detib260_6" localSheetId="4">#REF!</definedName>
    <definedName name="detib260_6" localSheetId="6">#REF!</definedName>
    <definedName name="detib260_6" localSheetId="9">#REF!</definedName>
    <definedName name="detib260_6" localSheetId="5">#REF!</definedName>
    <definedName name="detib260_6" localSheetId="14">#REF!</definedName>
    <definedName name="detib260_6" localSheetId="3">#REF!</definedName>
    <definedName name="detib260_6" localSheetId="11">#REF!</definedName>
    <definedName name="detib260_6" localSheetId="13">#REF!</definedName>
    <definedName name="detib260_6" localSheetId="10">#REF!</definedName>
    <definedName name="detib260_6" localSheetId="0">#REF!</definedName>
    <definedName name="detib260_6" localSheetId="2">#REF!</definedName>
    <definedName name="detib260_6">#REF!</definedName>
    <definedName name="detib260_7" localSheetId="8">#REF!</definedName>
    <definedName name="detib260_7" localSheetId="14">#REF!</definedName>
    <definedName name="detib260_7" localSheetId="11">#REF!</definedName>
    <definedName name="detib260_7" localSheetId="13">#REF!</definedName>
    <definedName name="detib260_7" localSheetId="10">#REF!</definedName>
    <definedName name="detib260_7" localSheetId="0">#REF!</definedName>
    <definedName name="detib260_7" localSheetId="2">#REF!</definedName>
    <definedName name="detib260_7">#REF!</definedName>
    <definedName name="detib260_8" localSheetId="8">#REF!</definedName>
    <definedName name="detib260_8" localSheetId="14">#REF!</definedName>
    <definedName name="detib260_8" localSheetId="11">#REF!</definedName>
    <definedName name="detib260_8" localSheetId="13">#REF!</definedName>
    <definedName name="detib260_8" localSheetId="10">#REF!</definedName>
    <definedName name="detib260_8" localSheetId="0">#REF!</definedName>
    <definedName name="detib260_8" localSheetId="2">#REF!</definedName>
    <definedName name="detib260_8">#REF!</definedName>
    <definedName name="detib260_9">#REF!</definedName>
    <definedName name="detib280">#REF!</definedName>
    <definedName name="detib280___0">#REF!</definedName>
    <definedName name="detib280___1">#REF!</definedName>
    <definedName name="detib280___2">#REF!</definedName>
    <definedName name="detib280___3">#REF!</definedName>
    <definedName name="detib280___4">#REF!</definedName>
    <definedName name="detib280___5">#REF!</definedName>
    <definedName name="detib280_1">#REF!</definedName>
    <definedName name="detib280_1_1">#REF!</definedName>
    <definedName name="detib280_10">#REF!</definedName>
    <definedName name="detib280_11">#REF!</definedName>
    <definedName name="detib280_12">"$#REF!.#REF!$#REF!"</definedName>
    <definedName name="detib280_13">"$#REF!.#REF!$#REF!"</definedName>
    <definedName name="detib280_14" localSheetId="8">#REF!</definedName>
    <definedName name="detib280_14" localSheetId="7">#REF!</definedName>
    <definedName name="detib280_14" localSheetId="4">#REF!</definedName>
    <definedName name="detib280_14" localSheetId="6">#REF!</definedName>
    <definedName name="detib280_14" localSheetId="9">#REF!</definedName>
    <definedName name="detib280_14" localSheetId="5">#REF!</definedName>
    <definedName name="detib280_14" localSheetId="14">#REF!</definedName>
    <definedName name="detib280_14" localSheetId="3">#REF!</definedName>
    <definedName name="detib280_14" localSheetId="11">#REF!</definedName>
    <definedName name="detib280_14" localSheetId="13">#REF!</definedName>
    <definedName name="detib280_14" localSheetId="10">#REF!</definedName>
    <definedName name="detib280_14" localSheetId="0">#REF!</definedName>
    <definedName name="detib280_14" localSheetId="2">#REF!</definedName>
    <definedName name="detib280_14">#REF!</definedName>
    <definedName name="detib280_16" localSheetId="8">#REF!</definedName>
    <definedName name="detib280_16" localSheetId="14">#REF!</definedName>
    <definedName name="detib280_16" localSheetId="11">#REF!</definedName>
    <definedName name="detib280_16" localSheetId="13">#REF!</definedName>
    <definedName name="detib280_16" localSheetId="10">#REF!</definedName>
    <definedName name="detib280_16" localSheetId="0">#REF!</definedName>
    <definedName name="detib280_16" localSheetId="2">#REF!</definedName>
    <definedName name="detib280_16">#REF!</definedName>
    <definedName name="detib280_2" localSheetId="8">#REF!</definedName>
    <definedName name="detib280_2" localSheetId="14">#REF!</definedName>
    <definedName name="detib280_2" localSheetId="11">#REF!</definedName>
    <definedName name="detib280_2" localSheetId="13">#REF!</definedName>
    <definedName name="detib280_2" localSheetId="10">#REF!</definedName>
    <definedName name="detib280_2" localSheetId="0">#REF!</definedName>
    <definedName name="detib280_2" localSheetId="2">#REF!</definedName>
    <definedName name="detib280_2">#REF!</definedName>
    <definedName name="detib280_2_1">#REF!</definedName>
    <definedName name="detib280_3">#REF!</definedName>
    <definedName name="detib280_4">#REF!</definedName>
    <definedName name="detib280_5">"$#REF!.#REF!$#REF!"</definedName>
    <definedName name="detib280_6" localSheetId="8">#REF!</definedName>
    <definedName name="detib280_6" localSheetId="7">#REF!</definedName>
    <definedName name="detib280_6" localSheetId="4">#REF!</definedName>
    <definedName name="detib280_6" localSheetId="6">#REF!</definedName>
    <definedName name="detib280_6" localSheetId="9">#REF!</definedName>
    <definedName name="detib280_6" localSheetId="5">#REF!</definedName>
    <definedName name="detib280_6" localSheetId="14">#REF!</definedName>
    <definedName name="detib280_6" localSheetId="3">#REF!</definedName>
    <definedName name="detib280_6" localSheetId="11">#REF!</definedName>
    <definedName name="detib280_6" localSheetId="13">#REF!</definedName>
    <definedName name="detib280_6" localSheetId="10">#REF!</definedName>
    <definedName name="detib280_6" localSheetId="0">#REF!</definedName>
    <definedName name="detib280_6" localSheetId="2">#REF!</definedName>
    <definedName name="detib280_6">#REF!</definedName>
    <definedName name="detib280_7" localSheetId="8">#REF!</definedName>
    <definedName name="detib280_7" localSheetId="14">#REF!</definedName>
    <definedName name="detib280_7" localSheetId="11">#REF!</definedName>
    <definedName name="detib280_7" localSheetId="13">#REF!</definedName>
    <definedName name="detib280_7" localSheetId="10">#REF!</definedName>
    <definedName name="detib280_7" localSheetId="0">#REF!</definedName>
    <definedName name="detib280_7" localSheetId="2">#REF!</definedName>
    <definedName name="detib280_7">#REF!</definedName>
    <definedName name="detib280_8" localSheetId="8">#REF!</definedName>
    <definedName name="detib280_8" localSheetId="14">#REF!</definedName>
    <definedName name="detib280_8" localSheetId="11">#REF!</definedName>
    <definedName name="detib280_8" localSheetId="13">#REF!</definedName>
    <definedName name="detib280_8" localSheetId="10">#REF!</definedName>
    <definedName name="detib280_8" localSheetId="0">#REF!</definedName>
    <definedName name="detib280_8" localSheetId="2">#REF!</definedName>
    <definedName name="detib280_8">#REF!</definedName>
    <definedName name="detib280_9">#REF!</definedName>
    <definedName name="DETNEWDARMIL">#REF!</definedName>
    <definedName name="DETNEWDARSIPIL">#REF!</definedName>
    <definedName name="DETNEWNORMAL">#REF!</definedName>
    <definedName name="deved">#REF!</definedName>
    <definedName name="DevProjectExp">#REF!</definedName>
    <definedName name="dewa">#REF!</definedName>
    <definedName name="df">#REF!</definedName>
    <definedName name="DFDF">#REF!</definedName>
    <definedName name="DFDF_1">#REF!</definedName>
    <definedName name="DFDF_1_1">#REF!</definedName>
    <definedName name="DFDF_2">#REF!</definedName>
    <definedName name="DFDF_2_1">#REF!</definedName>
    <definedName name="DFDF_3">#REF!</definedName>
    <definedName name="DFDF_3_1">#REF!</definedName>
    <definedName name="DFDF_3_2">#REF!</definedName>
    <definedName name="dfg">#REF!</definedName>
    <definedName name="dfg___0">#REF!</definedName>
    <definedName name="DFILE">#REF!</definedName>
    <definedName name="dgk">#REF!</definedName>
    <definedName name="dgk___0">#REF!</definedName>
    <definedName name="dgk___1">#REF!</definedName>
    <definedName name="dgk___2">#REF!</definedName>
    <definedName name="dgk___3">#REF!</definedName>
    <definedName name="dgk___4">#REF!</definedName>
    <definedName name="dgk___5">#REF!</definedName>
    <definedName name="dgk_1">#REF!</definedName>
    <definedName name="dgk_2">#REF!</definedName>
    <definedName name="dgk_3">#REF!</definedName>
    <definedName name="dgn_dip">#REF!</definedName>
    <definedName name="dgnc">#REF!</definedName>
    <definedName name="dgvl">#REF!</definedName>
    <definedName name="DI">#N/A</definedName>
    <definedName name="DI___0">NA()</definedName>
    <definedName name="DI___2">NA()</definedName>
    <definedName name="DIA" localSheetId="8">#REF!</definedName>
    <definedName name="DIA" localSheetId="7">#REF!</definedName>
    <definedName name="DIA" localSheetId="4">#REF!</definedName>
    <definedName name="DIA" localSheetId="6">#REF!</definedName>
    <definedName name="DIA" localSheetId="9">#REF!</definedName>
    <definedName name="DIA" localSheetId="5">#REF!</definedName>
    <definedName name="DIA" localSheetId="14">#REF!</definedName>
    <definedName name="DIA" localSheetId="3">#REF!</definedName>
    <definedName name="DIA" localSheetId="11">#REF!</definedName>
    <definedName name="DIA" localSheetId="13">#REF!</definedName>
    <definedName name="DIA" localSheetId="10">#REF!</definedName>
    <definedName name="DIA" localSheetId="0">#REF!</definedName>
    <definedName name="DIA" localSheetId="2">#REF!</definedName>
    <definedName name="DIA">#REF!</definedName>
    <definedName name="dia.10" localSheetId="8">#REF!</definedName>
    <definedName name="dia.10" localSheetId="14">#REF!</definedName>
    <definedName name="dia.10" localSheetId="11">#REF!</definedName>
    <definedName name="dia.10" localSheetId="13">#REF!</definedName>
    <definedName name="dia.10" localSheetId="10">#REF!</definedName>
    <definedName name="dia.10" localSheetId="0">#REF!</definedName>
    <definedName name="dia.10" localSheetId="2">#REF!</definedName>
    <definedName name="dia.10">#REF!</definedName>
    <definedName name="dia.12" localSheetId="8">#REF!</definedName>
    <definedName name="dia.12" localSheetId="14">#REF!</definedName>
    <definedName name="dia.12" localSheetId="11">#REF!</definedName>
    <definedName name="dia.12" localSheetId="13">#REF!</definedName>
    <definedName name="dia.12" localSheetId="10">#REF!</definedName>
    <definedName name="dia.12" localSheetId="0">#REF!</definedName>
    <definedName name="dia.12" localSheetId="2">#REF!</definedName>
    <definedName name="dia.12">#REF!</definedName>
    <definedName name="dia.13">#REF!</definedName>
    <definedName name="dia.16">#REF!</definedName>
    <definedName name="dia.8">#REF!</definedName>
    <definedName name="dia6_1">#REF!</definedName>
    <definedName name="dia6_1_1">#REF!</definedName>
    <definedName name="dia6_10">"$#REF!.$#REF!$#REF!"</definedName>
    <definedName name="dia6_12">"$#REF!.$#REF!$#REF!"</definedName>
    <definedName name="dia6_13">"$#REF!.$#REF!$#REF!"</definedName>
    <definedName name="dia6_2" localSheetId="8">#REF!</definedName>
    <definedName name="dia6_2" localSheetId="7">#REF!</definedName>
    <definedName name="dia6_2" localSheetId="4">#REF!</definedName>
    <definedName name="dia6_2" localSheetId="6">#REF!</definedName>
    <definedName name="dia6_2" localSheetId="9">#REF!</definedName>
    <definedName name="dia6_2" localSheetId="5">#REF!</definedName>
    <definedName name="dia6_2" localSheetId="14">#REF!</definedName>
    <definedName name="dia6_2" localSheetId="3">#REF!</definedName>
    <definedName name="dia6_2" localSheetId="11">#REF!</definedName>
    <definedName name="dia6_2" localSheetId="13">#REF!</definedName>
    <definedName name="dia6_2" localSheetId="10">#REF!</definedName>
    <definedName name="dia6_2" localSheetId="0">#REF!</definedName>
    <definedName name="dia6_2" localSheetId="2">#REF!</definedName>
    <definedName name="dia6_2">#REF!</definedName>
    <definedName name="dia6_2_1" localSheetId="8">#REF!</definedName>
    <definedName name="dia6_2_1" localSheetId="14">#REF!</definedName>
    <definedName name="dia6_2_1" localSheetId="11">#REF!</definedName>
    <definedName name="dia6_2_1" localSheetId="13">#REF!</definedName>
    <definedName name="dia6_2_1" localSheetId="10">#REF!</definedName>
    <definedName name="dia6_2_1" localSheetId="0">#REF!</definedName>
    <definedName name="dia6_2_1" localSheetId="2">#REF!</definedName>
    <definedName name="dia6_2_1">#REF!</definedName>
    <definedName name="dia6_3" localSheetId="8">#REF!</definedName>
    <definedName name="dia6_3" localSheetId="14">#REF!</definedName>
    <definedName name="dia6_3" localSheetId="11">#REF!</definedName>
    <definedName name="dia6_3" localSheetId="13">#REF!</definedName>
    <definedName name="dia6_3" localSheetId="10">#REF!</definedName>
    <definedName name="dia6_3" localSheetId="0">#REF!</definedName>
    <definedName name="dia6_3" localSheetId="2">#REF!</definedName>
    <definedName name="dia6_3">#REF!</definedName>
    <definedName name="dia6_3_1">#REF!</definedName>
    <definedName name="dia6_3_2">#REF!</definedName>
    <definedName name="dia6_5">#REF!</definedName>
    <definedName name="dia6_7">"$#REF!.$#REF!$#REF!"</definedName>
    <definedName name="dia6_8">"$#REF!.$#REF!$#REF!"</definedName>
    <definedName name="Diapragma316" localSheetId="8">#REF!</definedName>
    <definedName name="Diapragma316" localSheetId="7">#REF!</definedName>
    <definedName name="Diapragma316" localSheetId="4">#REF!</definedName>
    <definedName name="Diapragma316" localSheetId="6">#REF!</definedName>
    <definedName name="Diapragma316" localSheetId="9">#REF!</definedName>
    <definedName name="Diapragma316" localSheetId="5">#REF!</definedName>
    <definedName name="Diapragma316" localSheetId="14">#REF!</definedName>
    <definedName name="Diapragma316" localSheetId="3">#REF!</definedName>
    <definedName name="Diapragma316" localSheetId="11">#REF!</definedName>
    <definedName name="Diapragma316" localSheetId="13">#REF!</definedName>
    <definedName name="Diapragma316" localSheetId="10">#REF!</definedName>
    <definedName name="Diapragma316" localSheetId="0">#REF!</definedName>
    <definedName name="Diapragma316" localSheetId="2">#REF!</definedName>
    <definedName name="Diapragma316">#REF!</definedName>
    <definedName name="Diapragma400" localSheetId="8">#REF!</definedName>
    <definedName name="Diapragma400" localSheetId="14">#REF!</definedName>
    <definedName name="Diapragma400" localSheetId="11">#REF!</definedName>
    <definedName name="Diapragma400" localSheetId="13">#REF!</definedName>
    <definedName name="Diapragma400" localSheetId="10">#REF!</definedName>
    <definedName name="Diapragma400" localSheetId="0">#REF!</definedName>
    <definedName name="Diapragma400" localSheetId="2">#REF!</definedName>
    <definedName name="Diapragma400">#REF!</definedName>
    <definedName name="diapragma405" localSheetId="8">#REF!</definedName>
    <definedName name="diapragma405" localSheetId="14">#REF!</definedName>
    <definedName name="diapragma405" localSheetId="11">#REF!</definedName>
    <definedName name="diapragma405" localSheetId="13">#REF!</definedName>
    <definedName name="diapragma405" localSheetId="10">#REF!</definedName>
    <definedName name="diapragma405" localSheetId="0">#REF!</definedName>
    <definedName name="diapragma405" localSheetId="2">#REF!</definedName>
    <definedName name="diapragma405">#REF!</definedName>
    <definedName name="dibet30">#REF!</definedName>
    <definedName name="diesel_hammer">#REF!</definedName>
    <definedName name="diffuser">#REF!</definedName>
    <definedName name="DIHIT">#REF!</definedName>
    <definedName name="DIHIT_PARTISI">#REF!</definedName>
    <definedName name="dim">#REF!</definedName>
    <definedName name="din">#REF!</definedName>
    <definedName name="dind30b220">#REF!</definedName>
    <definedName name="dindgrc">#REF!</definedName>
    <definedName name="dinding_zincalume">#REF!</definedName>
    <definedName name="dinding1">#REF!</definedName>
    <definedName name="dinker20">#REF!</definedName>
    <definedName name="DIP.A">#REF!</definedName>
    <definedName name="DIP.B">#REF!</definedName>
    <definedName name="DIP2.A">#REF!</definedName>
    <definedName name="DIP2.B">#REF!</definedName>
    <definedName name="DIPS.A">#REF!</definedName>
    <definedName name="DIPS.B">#REF!</definedName>
    <definedName name="direct">#REF!</definedName>
    <definedName name="dirkit">#REF!</definedName>
    <definedName name="Disam">#REF!</definedName>
    <definedName name="DISC">#REF!</definedName>
    <definedName name="DISC1">#REF!</definedName>
    <definedName name="disc2">#REF!</definedName>
    <definedName name="discbaja">#REF!</definedName>
    <definedName name="disceuro">#REF!</definedName>
    <definedName name="discmbb">#REF!</definedName>
    <definedName name="Discount" hidden="1">#REF!</definedName>
    <definedName name="discount1">#REF!</definedName>
    <definedName name="discount2">#REF!</definedName>
    <definedName name="discpel">#REF!</definedName>
    <definedName name="DISCRM">#REF!</definedName>
    <definedName name="discsan">#REF!</definedName>
    <definedName name="discseis">#REF!</definedName>
    <definedName name="disdir">#REF!</definedName>
    <definedName name="disenza">#REF!</definedName>
    <definedName name="disgran">#REF!</definedName>
    <definedName name="Dismon">#REF!</definedName>
    <definedName name="display_area_2" hidden="1">#REF!</definedName>
    <definedName name="DISPOSAL">#REF!</definedName>
    <definedName name="disrom">#REF!</definedName>
    <definedName name="disromes">#REF!</definedName>
    <definedName name="Disromgres">#REF!</definedName>
    <definedName name="dka">#REF!</definedName>
    <definedName name="dka_1">#REF!</definedName>
    <definedName name="dka_2">#REF!</definedName>
    <definedName name="dka_3">#REF!</definedName>
    <definedName name="dker20">#REF!</definedName>
    <definedName name="dkk">#REF!</definedName>
    <definedName name="dkk_1">#REF!</definedName>
    <definedName name="dkk_2">#REF!</definedName>
    <definedName name="dkk_3">#REF!</definedName>
    <definedName name="dl">#REF!</definedName>
    <definedName name="dl20dl">#REF!</definedName>
    <definedName name="dlh20c">#REF!</definedName>
    <definedName name="dlh20nb">#REF!</definedName>
    <definedName name="dlh50nb">#REF!</definedName>
    <definedName name="DLL">#REF!</definedName>
    <definedName name="dlpar150">#REF!</definedName>
    <definedName name="dlpar38120">#REF!</definedName>
    <definedName name="dlpar38120___0">#REF!</definedName>
    <definedName name="dlpar38120___1">#REF!</definedName>
    <definedName name="dlpar38120___2">#REF!</definedName>
    <definedName name="dlpar38120___3">#REF!</definedName>
    <definedName name="dlpar38120___4">#REF!</definedName>
    <definedName name="dlpar38120___5">#REF!</definedName>
    <definedName name="dlpar38120_1">#REF!</definedName>
    <definedName name="dlpar38120_10">"$#REF!.$#REF!$#REF!"</definedName>
    <definedName name="dlpar38120_12">"$#REF!.$#REF!$#REF!"</definedName>
    <definedName name="dlpar38120_13">"$#REF!.$#REF!$#REF!"</definedName>
    <definedName name="dlpar38120_2" localSheetId="8">#REF!</definedName>
    <definedName name="dlpar38120_2" localSheetId="7">#REF!</definedName>
    <definedName name="dlpar38120_2" localSheetId="4">#REF!</definedName>
    <definedName name="dlpar38120_2" localSheetId="6">#REF!</definedName>
    <definedName name="dlpar38120_2" localSheetId="9">#REF!</definedName>
    <definedName name="dlpar38120_2" localSheetId="5">#REF!</definedName>
    <definedName name="dlpar38120_2" localSheetId="14">#REF!</definedName>
    <definedName name="dlpar38120_2" localSheetId="3">#REF!</definedName>
    <definedName name="dlpar38120_2" localSheetId="11">#REF!</definedName>
    <definedName name="dlpar38120_2" localSheetId="13">#REF!</definedName>
    <definedName name="dlpar38120_2" localSheetId="10">#REF!</definedName>
    <definedName name="dlpar38120_2" localSheetId="0">#REF!</definedName>
    <definedName name="dlpar38120_2" localSheetId="2">#REF!</definedName>
    <definedName name="dlpar38120_2">#REF!</definedName>
    <definedName name="dlpar38120_4" localSheetId="8">#REF!</definedName>
    <definedName name="dlpar38120_4" localSheetId="14">#REF!</definedName>
    <definedName name="dlpar38120_4" localSheetId="11">#REF!</definedName>
    <definedName name="dlpar38120_4" localSheetId="13">#REF!</definedName>
    <definedName name="dlpar38120_4" localSheetId="10">#REF!</definedName>
    <definedName name="dlpar38120_4" localSheetId="0">#REF!</definedName>
    <definedName name="dlpar38120_4" localSheetId="2">#REF!</definedName>
    <definedName name="dlpar38120_4">#REF!</definedName>
    <definedName name="dlpar38120_5">"$#REF!.$#REF!$#REF!"</definedName>
    <definedName name="dlpar38120_7">"$#REF!.$#REF!$#REF!"</definedName>
    <definedName name="dlpar38120_8">"$#REF!.$#REF!$#REF!"</definedName>
    <definedName name="dlpar56150" localSheetId="8">#REF!</definedName>
    <definedName name="dlpar56150" localSheetId="7">#REF!</definedName>
    <definedName name="dlpar56150" localSheetId="4">#REF!</definedName>
    <definedName name="dlpar56150" localSheetId="6">#REF!</definedName>
    <definedName name="dlpar56150" localSheetId="9">#REF!</definedName>
    <definedName name="dlpar56150" localSheetId="5">#REF!</definedName>
    <definedName name="dlpar56150" localSheetId="14">#REF!</definedName>
    <definedName name="dlpar56150" localSheetId="3">#REF!</definedName>
    <definedName name="dlpar56150" localSheetId="11">#REF!</definedName>
    <definedName name="dlpar56150" localSheetId="13">#REF!</definedName>
    <definedName name="dlpar56150" localSheetId="10">#REF!</definedName>
    <definedName name="dlpar56150" localSheetId="0">#REF!</definedName>
    <definedName name="dlpar56150" localSheetId="2">#REF!</definedName>
    <definedName name="dlpar56150">#REF!</definedName>
    <definedName name="dlpar75" localSheetId="8">#REF!</definedName>
    <definedName name="dlpar75" localSheetId="14">#REF!</definedName>
    <definedName name="dlpar75" localSheetId="11">#REF!</definedName>
    <definedName name="dlpar75" localSheetId="13">#REF!</definedName>
    <definedName name="dlpar75" localSheetId="10">#REF!</definedName>
    <definedName name="dlpar75" localSheetId="0">#REF!</definedName>
    <definedName name="dlpar75" localSheetId="2">#REF!</definedName>
    <definedName name="dlpar75">#REF!</definedName>
    <definedName name="dlpl18" localSheetId="8">#REF!</definedName>
    <definedName name="dlpl18" localSheetId="14">#REF!</definedName>
    <definedName name="dlpl18" localSheetId="11">#REF!</definedName>
    <definedName name="dlpl18" localSheetId="13">#REF!</definedName>
    <definedName name="dlpl18" localSheetId="10">#REF!</definedName>
    <definedName name="dlpl18" localSheetId="0">#REF!</definedName>
    <definedName name="dlpl18" localSheetId="2">#REF!</definedName>
    <definedName name="dlpl18">#REF!</definedName>
    <definedName name="dlpl18nb">#REF!</definedName>
    <definedName name="dlpl1x13">#REF!</definedName>
    <definedName name="dlpl1x13nb">#REF!</definedName>
    <definedName name="dlpl2x18">#REF!</definedName>
    <definedName name="dlpl2x18nb">#REF!</definedName>
    <definedName name="dlpl9">#REF!</definedName>
    <definedName name="dlpl9nb">#REF!</definedName>
    <definedName name="DLPLC">#REF!</definedName>
    <definedName name="dlplc13w">#REF!</definedName>
    <definedName name="dlplc13w___0">#REF!</definedName>
    <definedName name="dlplc13w___1">#REF!</definedName>
    <definedName name="dlplc13w___2">#REF!</definedName>
    <definedName name="dlplc13w___3">#REF!</definedName>
    <definedName name="dlplc13w___4">#REF!</definedName>
    <definedName name="dlplc13w___5">#REF!</definedName>
    <definedName name="dlplc13w_1">#REF!</definedName>
    <definedName name="dlplc13w_10">"$#REF!.$#REF!$#REF!"</definedName>
    <definedName name="dlplc13w_12">"$#REF!.$#REF!$#REF!"</definedName>
    <definedName name="dlplc13w_13">"$#REF!.$#REF!$#REF!"</definedName>
    <definedName name="dlplc13w_2" localSheetId="8">#REF!</definedName>
    <definedName name="dlplc13w_2" localSheetId="7">#REF!</definedName>
    <definedName name="dlplc13w_2" localSheetId="4">#REF!</definedName>
    <definedName name="dlplc13w_2" localSheetId="6">#REF!</definedName>
    <definedName name="dlplc13w_2" localSheetId="9">#REF!</definedName>
    <definedName name="dlplc13w_2" localSheetId="5">#REF!</definedName>
    <definedName name="dlplc13w_2" localSheetId="14">#REF!</definedName>
    <definedName name="dlplc13w_2" localSheetId="3">#REF!</definedName>
    <definedName name="dlplc13w_2" localSheetId="11">#REF!</definedName>
    <definedName name="dlplc13w_2" localSheetId="13">#REF!</definedName>
    <definedName name="dlplc13w_2" localSheetId="10">#REF!</definedName>
    <definedName name="dlplc13w_2" localSheetId="0">#REF!</definedName>
    <definedName name="dlplc13w_2" localSheetId="2">#REF!</definedName>
    <definedName name="dlplc13w_2">#REF!</definedName>
    <definedName name="dlplc13w_4" localSheetId="8">#REF!</definedName>
    <definedName name="dlplc13w_4" localSheetId="14">#REF!</definedName>
    <definedName name="dlplc13w_4" localSheetId="11">#REF!</definedName>
    <definedName name="dlplc13w_4" localSheetId="13">#REF!</definedName>
    <definedName name="dlplc13w_4" localSheetId="10">#REF!</definedName>
    <definedName name="dlplc13w_4" localSheetId="0">#REF!</definedName>
    <definedName name="dlplc13w_4" localSheetId="2">#REF!</definedName>
    <definedName name="dlplc13w_4">#REF!</definedName>
    <definedName name="dlplc13w_5">"$#REF!.$#REF!$#REF!"</definedName>
    <definedName name="dlplc13w_7">"$#REF!.$#REF!$#REF!"</definedName>
    <definedName name="dlplc13w_8">"$#REF!.$#REF!$#REF!"</definedName>
    <definedName name="dlplc13wbimc" localSheetId="8">#REF!</definedName>
    <definedName name="dlplc13wbimc" localSheetId="7">#REF!</definedName>
    <definedName name="dlplc13wbimc" localSheetId="4">#REF!</definedName>
    <definedName name="dlplc13wbimc" localSheetId="6">#REF!</definedName>
    <definedName name="dlplc13wbimc" localSheetId="9">#REF!</definedName>
    <definedName name="dlplc13wbimc" localSheetId="5">#REF!</definedName>
    <definedName name="dlplc13wbimc" localSheetId="14">#REF!</definedName>
    <definedName name="dlplc13wbimc" localSheetId="3">#REF!</definedName>
    <definedName name="dlplc13wbimc" localSheetId="11">#REF!</definedName>
    <definedName name="dlplc13wbimc" localSheetId="13">#REF!</definedName>
    <definedName name="dlplc13wbimc" localSheetId="10">#REF!</definedName>
    <definedName name="dlplc13wbimc" localSheetId="0">#REF!</definedName>
    <definedName name="dlplc13wbimc" localSheetId="2">#REF!</definedName>
    <definedName name="dlplc13wbimc">#REF!</definedName>
    <definedName name="dlplc13wbimc___0" localSheetId="8">#REF!</definedName>
    <definedName name="dlplc13wbimc___0" localSheetId="14">#REF!</definedName>
    <definedName name="dlplc13wbimc___0" localSheetId="11">#REF!</definedName>
    <definedName name="dlplc13wbimc___0" localSheetId="13">#REF!</definedName>
    <definedName name="dlplc13wbimc___0" localSheetId="10">#REF!</definedName>
    <definedName name="dlplc13wbimc___0" localSheetId="0">#REF!</definedName>
    <definedName name="dlplc13wbimc___0" localSheetId="2">#REF!</definedName>
    <definedName name="dlplc13wbimc___0">#REF!</definedName>
    <definedName name="dlplc13wbimc___1" localSheetId="8">#REF!</definedName>
    <definedName name="dlplc13wbimc___1" localSheetId="14">#REF!</definedName>
    <definedName name="dlplc13wbimc___1" localSheetId="11">#REF!</definedName>
    <definedName name="dlplc13wbimc___1" localSheetId="13">#REF!</definedName>
    <definedName name="dlplc13wbimc___1" localSheetId="10">#REF!</definedName>
    <definedName name="dlplc13wbimc___1" localSheetId="0">#REF!</definedName>
    <definedName name="dlplc13wbimc___1" localSheetId="2">#REF!</definedName>
    <definedName name="dlplc13wbimc___1">#REF!</definedName>
    <definedName name="dlplc13wbimc___2">#REF!</definedName>
    <definedName name="dlplc13wbimc___3">#REF!</definedName>
    <definedName name="dlplc13wbimc___4">#REF!</definedName>
    <definedName name="dlplc13wbimc___5">#REF!</definedName>
    <definedName name="dlplc13wbimc_1">#REF!</definedName>
    <definedName name="dlplc13wbimc_10">"$#REF!.$#REF!$#REF!"</definedName>
    <definedName name="dlplc13wbimc_12">"$#REF!.$#REF!$#REF!"</definedName>
    <definedName name="dlplc13wbimc_13">"$#REF!.$#REF!$#REF!"</definedName>
    <definedName name="dlplc13wbimc_2" localSheetId="8">#REF!</definedName>
    <definedName name="dlplc13wbimc_2" localSheetId="7">#REF!</definedName>
    <definedName name="dlplc13wbimc_2" localSheetId="4">#REF!</definedName>
    <definedName name="dlplc13wbimc_2" localSheetId="6">#REF!</definedName>
    <definedName name="dlplc13wbimc_2" localSheetId="9">#REF!</definedName>
    <definedName name="dlplc13wbimc_2" localSheetId="5">#REF!</definedName>
    <definedName name="dlplc13wbimc_2" localSheetId="14">#REF!</definedName>
    <definedName name="dlplc13wbimc_2" localSheetId="3">#REF!</definedName>
    <definedName name="dlplc13wbimc_2" localSheetId="11">#REF!</definedName>
    <definedName name="dlplc13wbimc_2" localSheetId="13">#REF!</definedName>
    <definedName name="dlplc13wbimc_2" localSheetId="10">#REF!</definedName>
    <definedName name="dlplc13wbimc_2" localSheetId="0">#REF!</definedName>
    <definedName name="dlplc13wbimc_2" localSheetId="2">#REF!</definedName>
    <definedName name="dlplc13wbimc_2">#REF!</definedName>
    <definedName name="dlplc13wbimc_4" localSheetId="8">#REF!</definedName>
    <definedName name="dlplc13wbimc_4" localSheetId="14">#REF!</definedName>
    <definedName name="dlplc13wbimc_4" localSheetId="11">#REF!</definedName>
    <definedName name="dlplc13wbimc_4" localSheetId="13">#REF!</definedName>
    <definedName name="dlplc13wbimc_4" localSheetId="10">#REF!</definedName>
    <definedName name="dlplc13wbimc_4" localSheetId="0">#REF!</definedName>
    <definedName name="dlplc13wbimc_4" localSheetId="2">#REF!</definedName>
    <definedName name="dlplc13wbimc_4">#REF!</definedName>
    <definedName name="dlplc13wbimc_5">"$#REF!.$#REF!$#REF!"</definedName>
    <definedName name="dlplc13wbimc_7">"$#REF!.$#REF!$#REF!"</definedName>
    <definedName name="dlplc13wbimc_8">"$#REF!.$#REF!$#REF!"</definedName>
    <definedName name="dlplc2x13" localSheetId="8">#REF!</definedName>
    <definedName name="dlplc2x13" localSheetId="7">#REF!</definedName>
    <definedName name="dlplc2x13" localSheetId="4">#REF!</definedName>
    <definedName name="dlplc2x13" localSheetId="6">#REF!</definedName>
    <definedName name="dlplc2x13" localSheetId="9">#REF!</definedName>
    <definedName name="dlplc2x13" localSheetId="5">#REF!</definedName>
    <definedName name="dlplc2x13" localSheetId="14">#REF!</definedName>
    <definedName name="dlplc2x13" localSheetId="3">#REF!</definedName>
    <definedName name="dlplc2x13" localSheetId="11">#REF!</definedName>
    <definedName name="dlplc2x13" localSheetId="13">#REF!</definedName>
    <definedName name="dlplc2x13" localSheetId="10">#REF!</definedName>
    <definedName name="dlplc2x13" localSheetId="0">#REF!</definedName>
    <definedName name="dlplc2x13" localSheetId="2">#REF!</definedName>
    <definedName name="dlplc2x13">#REF!</definedName>
    <definedName name="dlplc2x13nb" localSheetId="8">#REF!</definedName>
    <definedName name="dlplc2x13nb" localSheetId="14">#REF!</definedName>
    <definedName name="dlplc2x13nb" localSheetId="11">#REF!</definedName>
    <definedName name="dlplc2x13nb" localSheetId="13">#REF!</definedName>
    <definedName name="dlplc2x13nb" localSheetId="10">#REF!</definedName>
    <definedName name="dlplc2x13nb" localSheetId="0">#REF!</definedName>
    <definedName name="dlplc2x13nb" localSheetId="2">#REF!</definedName>
    <definedName name="dlplc2x13nb">#REF!</definedName>
    <definedName name="DLPLCbat" localSheetId="8">#REF!</definedName>
    <definedName name="DLPLCbat" localSheetId="14">#REF!</definedName>
    <definedName name="DLPLCbat" localSheetId="11">#REF!</definedName>
    <definedName name="DLPLCbat" localSheetId="13">#REF!</definedName>
    <definedName name="DLPLCbat" localSheetId="10">#REF!</definedName>
    <definedName name="DLPLCbat" localSheetId="0">#REF!</definedName>
    <definedName name="DLPLCbat" localSheetId="2">#REF!</definedName>
    <definedName name="DLPLCbat">#REF!</definedName>
    <definedName name="dlwwh20">#REF!</definedName>
    <definedName name="dlwwh20nb">#REF!</definedName>
    <definedName name="DM">#REF!</definedName>
    <definedName name="dmaspion1.25">#REF!</definedName>
    <definedName name="dmaspion1.5">#REF!</definedName>
    <definedName name="dmaspion10">#REF!</definedName>
    <definedName name="dmaspion12">#REF!</definedName>
    <definedName name="dmaspion14">#REF!</definedName>
    <definedName name="dmaspion16">#REF!</definedName>
    <definedName name="dmaspion2">#REF!</definedName>
    <definedName name="dmaspion2.5">#REF!</definedName>
    <definedName name="dmaspion20">#REF!</definedName>
    <definedName name="dmaspion3">#REF!</definedName>
    <definedName name="dmaspion4">#REF!</definedName>
    <definedName name="dmaspion5">#REF!</definedName>
    <definedName name="dmaspion6">#REF!</definedName>
    <definedName name="dmaspion8">#REF!</definedName>
    <definedName name="Dn.Jnl.10001">#REF!</definedName>
    <definedName name="DNM">#REF!</definedName>
    <definedName name="dnpntalm">#REF!</definedName>
    <definedName name="Document_array" localSheetId="8">{"Book1","RAB PASAR 30 AUG SCRAB.xls"}</definedName>
    <definedName name="Document_array" localSheetId="7">{"Book1","RAB PASAR 30 AUG SCRAB.xls"}</definedName>
    <definedName name="Document_array" localSheetId="4">{"Book1","RAB PASAR 30 AUG SCRAB.xls"}</definedName>
    <definedName name="Document_array" localSheetId="6">{"Book1","RAB PASAR 30 AUG SCRAB.xls"}</definedName>
    <definedName name="Document_array" localSheetId="9">{"Book1","RAB PASAR 30 AUG SCRAB.xls"}</definedName>
    <definedName name="Document_array" localSheetId="5">{"Book1","RAB PASAR 30 AUG SCRAB.xls"}</definedName>
    <definedName name="Document_array" localSheetId="14">{"Book1","RAB PASAR 30 AUG SCRAB.xls"}</definedName>
    <definedName name="Document_array" localSheetId="3">{"Book1","RAB PASAR 30 AUG SCRAB.xls"}</definedName>
    <definedName name="Document_array" localSheetId="11">{"Book1","RAB PASAR 30 AUG SCRAB.xls"}</definedName>
    <definedName name="Document_array" localSheetId="13">{"Book1","RAB PASAR 30 AUG SCRAB.xls"}</definedName>
    <definedName name="Document_array" localSheetId="12">{"Book1","RAB PASAR 30 AUG SCRAB.xls"}</definedName>
    <definedName name="Document_array" localSheetId="10">{"Book1","RAB PASAR 30 AUG SCRAB.xls"}</definedName>
    <definedName name="Document_array" localSheetId="0">{"Book1","RAB PASAR 30 AUG SCRAB.xls"}</definedName>
    <definedName name="Document_array" localSheetId="2">{"Book1","RAB PASAR 30 AUG SCRAB.xls"}</definedName>
    <definedName name="Document_array">{"Book1","RAB PASAR 30 AUG SCRAB.xls"}</definedName>
    <definedName name="Documents_array">#N/A</definedName>
    <definedName name="DODOL" localSheetId="8">#REF!</definedName>
    <definedName name="DODOL" localSheetId="7">#REF!</definedName>
    <definedName name="DODOL" localSheetId="4">#REF!</definedName>
    <definedName name="DODOL" localSheetId="6">#REF!</definedName>
    <definedName name="DODOL" localSheetId="9">#REF!</definedName>
    <definedName name="DODOL" localSheetId="5">#REF!</definedName>
    <definedName name="DODOL" localSheetId="14">#REF!</definedName>
    <definedName name="DODOL" localSheetId="3">#REF!</definedName>
    <definedName name="DODOL" localSheetId="11">#REF!</definedName>
    <definedName name="DODOL" localSheetId="13">#REF!</definedName>
    <definedName name="DODOL" localSheetId="10">#REF!</definedName>
    <definedName name="DODOL" localSheetId="0">#REF!</definedName>
    <definedName name="DODOL" localSheetId="2">#REF!</definedName>
    <definedName name="DODOL">#REF!</definedName>
    <definedName name="DODOL___0" localSheetId="8">#REF!</definedName>
    <definedName name="DODOL___0" localSheetId="14">#REF!</definedName>
    <definedName name="DODOL___0" localSheetId="11">#REF!</definedName>
    <definedName name="DODOL___0" localSheetId="13">#REF!</definedName>
    <definedName name="DODOL___0" localSheetId="10">#REF!</definedName>
    <definedName name="DODOL___0" localSheetId="0">#REF!</definedName>
    <definedName name="DODOL___0" localSheetId="2">#REF!</definedName>
    <definedName name="DODOL___0">#REF!</definedName>
    <definedName name="DODOL___1" localSheetId="8">#REF!</definedName>
    <definedName name="DODOL___1" localSheetId="14">#REF!</definedName>
    <definedName name="DODOL___1" localSheetId="11">#REF!</definedName>
    <definedName name="DODOL___1" localSheetId="13">#REF!</definedName>
    <definedName name="DODOL___1" localSheetId="10">#REF!</definedName>
    <definedName name="DODOL___1" localSheetId="0">#REF!</definedName>
    <definedName name="DODOL___1" localSheetId="2">#REF!</definedName>
    <definedName name="DODOL___1">#REF!</definedName>
    <definedName name="DODOL___2">#REF!</definedName>
    <definedName name="DODOL___3">#REF!</definedName>
    <definedName name="DODOL_3">#REF!</definedName>
    <definedName name="DODOL_5">#REF!</definedName>
    <definedName name="DOI">#REF!</definedName>
    <definedName name="dol">#REF!</definedName>
    <definedName name="DOLK">#REF!</definedName>
    <definedName name="dolken">#REF!</definedName>
    <definedName name="Dolken__4___6__cm">#REF!</definedName>
    <definedName name="Dolken_7_cm">#REF!</definedName>
    <definedName name="DOLLAR">#REF!</definedName>
    <definedName name="dollar___0">#REF!</definedName>
    <definedName name="Dollar___1">#REF!</definedName>
    <definedName name="Dollar___2">#REF!</definedName>
    <definedName name="Dollar___3">#REF!</definedName>
    <definedName name="Dollar_aus">#REF!</definedName>
    <definedName name="Dollar_Australia">#REF!</definedName>
    <definedName name="DOLLAR_TAM">#REF!</definedName>
    <definedName name="Dollars">#REF!</definedName>
    <definedName name="DOLSing">#REF!</definedName>
    <definedName name="DOLSing___0">#REF!</definedName>
    <definedName name="DOLSing___1">#REF!</definedName>
    <definedName name="DOLSing___2">#REF!</definedName>
    <definedName name="DOMBA">#REF!</definedName>
    <definedName name="DOMBA___0">#REF!</definedName>
    <definedName name="DOMBA___1">#REF!</definedName>
    <definedName name="DOMBA___2">#REF!</definedName>
    <definedName name="DOMBA___3">#REF!</definedName>
    <definedName name="DOMBA_1">#REF!</definedName>
    <definedName name="DOMBA_2">#REF!</definedName>
    <definedName name="DOMBA_3">#REF!</definedName>
    <definedName name="DOMBA_4">#REF!</definedName>
    <definedName name="DOMBA_5">#REF!</definedName>
    <definedName name="DOME">#REF!</definedName>
    <definedName name="Door_Closer">#REF!</definedName>
    <definedName name="Door_Stoper">#REF!</definedName>
    <definedName name="doorm">#REF!</definedName>
    <definedName name="dozer">#REF!</definedName>
    <definedName name="Dozzer">#REF!</definedName>
    <definedName name="DP.A">#REF!</definedName>
    <definedName name="DP.B">#REF!</definedName>
    <definedName name="DP.C">#REF!</definedName>
    <definedName name="DP2.A">#REF!</definedName>
    <definedName name="DP2.B">#REF!</definedName>
    <definedName name="DP2.C">#REF!</definedName>
    <definedName name="dpa">#REF!</definedName>
    <definedName name="dpa_1">#REF!</definedName>
    <definedName name="dpa_2">#REF!</definedName>
    <definedName name="dpa_3">#REF!</definedName>
    <definedName name="dpf_op">#REF!</definedName>
    <definedName name="dpk">#REF!</definedName>
    <definedName name="dpk_1">#REF!</definedName>
    <definedName name="dpk_2">#REF!</definedName>
    <definedName name="dpk_3">#REF!</definedName>
    <definedName name="DPS.A">#REF!</definedName>
    <definedName name="DPS.B">#REF!</definedName>
    <definedName name="DPS.C">#REF!</definedName>
    <definedName name="DPUTL">#REF!</definedName>
    <definedName name="DR">#REF!</definedName>
    <definedName name="Drain">#REF!</definedName>
    <definedName name="dren25">#REF!</definedName>
    <definedName name="dren32">#REF!</definedName>
    <definedName name="dren40">#REF!</definedName>
    <definedName name="drilb2100">#REF!</definedName>
    <definedName name="drilb2100_1">#REF!</definedName>
    <definedName name="drilb2100_2">#REF!</definedName>
    <definedName name="drilb2100_3">#REF!</definedName>
    <definedName name="drilb2120">#REF!</definedName>
    <definedName name="drilb2120_1">#REF!</definedName>
    <definedName name="drilb2120_2">#REF!</definedName>
    <definedName name="drilb2120_3">#REF!</definedName>
    <definedName name="drilb250">#REF!</definedName>
    <definedName name="drilb250_1">#REF!</definedName>
    <definedName name="drilb250_2">#REF!</definedName>
    <definedName name="drilb250_3">#REF!</definedName>
    <definedName name="drilb260">#REF!</definedName>
    <definedName name="drilb260_1">#REF!</definedName>
    <definedName name="drilb260_2">#REF!</definedName>
    <definedName name="drilb260_3">#REF!</definedName>
    <definedName name="drilb280">#REF!</definedName>
    <definedName name="drilb280_1">#REF!</definedName>
    <definedName name="drilb280_2">#REF!</definedName>
    <definedName name="drilb280_3">#REF!</definedName>
    <definedName name="drildl3a100">#REF!</definedName>
    <definedName name="drildl3a100_1">#REF!</definedName>
    <definedName name="drildl3a100_2">#REF!</definedName>
    <definedName name="drildl3a100_3">#REF!</definedName>
    <definedName name="drildl3a120">#REF!</definedName>
    <definedName name="drildl3a120_1">#REF!</definedName>
    <definedName name="drildl3a120_2">#REF!</definedName>
    <definedName name="drildl3a120_3">#REF!</definedName>
    <definedName name="drildl3a50">#REF!</definedName>
    <definedName name="drildl3a50_1">#REF!</definedName>
    <definedName name="drildl3a50_2">#REF!</definedName>
    <definedName name="drildl3a50_3">#REF!</definedName>
    <definedName name="drildl3a60">#REF!</definedName>
    <definedName name="drildl3a60_1">#REF!</definedName>
    <definedName name="drildl3a60_2">#REF!</definedName>
    <definedName name="drildl3a60_3">#REF!</definedName>
    <definedName name="drildl3a80">#REF!</definedName>
    <definedName name="drildl3a80_1">#REF!</definedName>
    <definedName name="drildl3a80_2">#REF!</definedName>
    <definedName name="drildl3a80_3">#REF!</definedName>
    <definedName name="drill1100">#REF!</definedName>
    <definedName name="drill1100_1">#REF!</definedName>
    <definedName name="drill1100_10">#REF!</definedName>
    <definedName name="drill1100_11">#REF!</definedName>
    <definedName name="drill1100_14">#REF!</definedName>
    <definedName name="drill1100_2">#REF!</definedName>
    <definedName name="drill1100_3">#REF!</definedName>
    <definedName name="drill1100_6">#REF!</definedName>
    <definedName name="drill1100_7">#REF!</definedName>
    <definedName name="drill1100_8">#REF!</definedName>
    <definedName name="drill1100_9">#REF!</definedName>
    <definedName name="drill1120">#REF!</definedName>
    <definedName name="drill1120_1">#REF!</definedName>
    <definedName name="drill1120_10">#REF!</definedName>
    <definedName name="drill1120_11">#REF!</definedName>
    <definedName name="drill1120_14">#REF!</definedName>
    <definedName name="drill1120_2">#REF!</definedName>
    <definedName name="drill1120_3">#REF!</definedName>
    <definedName name="drill1120_6">#REF!</definedName>
    <definedName name="drill1120_7">#REF!</definedName>
    <definedName name="drill1120_8">#REF!</definedName>
    <definedName name="drill1120_9">#REF!</definedName>
    <definedName name="drill150">#REF!</definedName>
    <definedName name="drill150_1">#REF!</definedName>
    <definedName name="drill150_10">#REF!</definedName>
    <definedName name="drill150_11">#REF!</definedName>
    <definedName name="drill150_14">#REF!</definedName>
    <definedName name="drill150_2">#REF!</definedName>
    <definedName name="drill150_3">#REF!</definedName>
    <definedName name="drill150_6">#REF!</definedName>
    <definedName name="drill150_7">#REF!</definedName>
    <definedName name="drill150_8">#REF!</definedName>
    <definedName name="drill150_9">#REF!</definedName>
    <definedName name="drill160">#REF!</definedName>
    <definedName name="drill160_1">#REF!</definedName>
    <definedName name="drill160_10">#REF!</definedName>
    <definedName name="drill160_11">#REF!</definedName>
    <definedName name="drill160_14">#REF!</definedName>
    <definedName name="drill160_2">#REF!</definedName>
    <definedName name="drill160_3">#REF!</definedName>
    <definedName name="drill160_6">#REF!</definedName>
    <definedName name="drill160_7">#REF!</definedName>
    <definedName name="drill160_8">#REF!</definedName>
    <definedName name="drill160_9">#REF!</definedName>
    <definedName name="drill180">#REF!</definedName>
    <definedName name="drill180_1">#REF!</definedName>
    <definedName name="drill180_10">#REF!</definedName>
    <definedName name="drill180_11">#REF!</definedName>
    <definedName name="drill180_14">#REF!</definedName>
    <definedName name="drill180_2">#REF!</definedName>
    <definedName name="drill180_3">#REF!</definedName>
    <definedName name="drill180_6">#REF!</definedName>
    <definedName name="drill180_7">#REF!</definedName>
    <definedName name="drill180_8">#REF!</definedName>
    <definedName name="drill180_9">#REF!</definedName>
    <definedName name="drill3100">#REF!</definedName>
    <definedName name="drill3100_1">#REF!</definedName>
    <definedName name="drill3100_2">#REF!</definedName>
    <definedName name="drill3100_3">#REF!</definedName>
    <definedName name="drill3120">#REF!</definedName>
    <definedName name="drill3120_1">#REF!</definedName>
    <definedName name="drill3120_2">#REF!</definedName>
    <definedName name="drill3120_3">#REF!</definedName>
    <definedName name="drill350">#REF!</definedName>
    <definedName name="drill350_1">#REF!</definedName>
    <definedName name="drill350_2">#REF!</definedName>
    <definedName name="drill350_3">#REF!</definedName>
    <definedName name="drill360">#REF!</definedName>
    <definedName name="drill360_1">#REF!</definedName>
    <definedName name="drill360_2">#REF!</definedName>
    <definedName name="drill360_3">#REF!</definedName>
    <definedName name="drill380">#REF!</definedName>
    <definedName name="drill380_1">#REF!</definedName>
    <definedName name="drill380_2">#REF!</definedName>
    <definedName name="drill380_3">#REF!</definedName>
    <definedName name="drill5100">#REF!</definedName>
    <definedName name="drill5100_1">#REF!</definedName>
    <definedName name="drill5100_10">#REF!</definedName>
    <definedName name="drill5100_11">#REF!</definedName>
    <definedName name="drill5100_14">#REF!</definedName>
    <definedName name="drill5100_2">#REF!</definedName>
    <definedName name="drill5100_3">#REF!</definedName>
    <definedName name="drill5100_6">#REF!</definedName>
    <definedName name="drill5100_7">#REF!</definedName>
    <definedName name="drill5100_8">#REF!</definedName>
    <definedName name="drill5100_9">#REF!</definedName>
    <definedName name="drill5120">#REF!</definedName>
    <definedName name="drill5120_1">#REF!</definedName>
    <definedName name="drill5120_10">#REF!</definedName>
    <definedName name="drill5120_11">#REF!</definedName>
    <definedName name="drill5120_14">#REF!</definedName>
    <definedName name="drill5120_2">#REF!</definedName>
    <definedName name="drill5120_3">#REF!</definedName>
    <definedName name="drill5120_6">#REF!</definedName>
    <definedName name="drill5120_7">#REF!</definedName>
    <definedName name="drill5120_8">#REF!</definedName>
    <definedName name="drill5120_9">#REF!</definedName>
    <definedName name="drill550">#REF!</definedName>
    <definedName name="drill550_1">#REF!</definedName>
    <definedName name="drill550_10">#REF!</definedName>
    <definedName name="drill550_11">#REF!</definedName>
    <definedName name="drill550_14">#REF!</definedName>
    <definedName name="drill550_2">#REF!</definedName>
    <definedName name="drill550_3">#REF!</definedName>
    <definedName name="drill550_6">#REF!</definedName>
    <definedName name="drill550_7">#REF!</definedName>
    <definedName name="drill550_8">#REF!</definedName>
    <definedName name="drill550_9">#REF!</definedName>
    <definedName name="drill560">#REF!</definedName>
    <definedName name="drill560_1">#REF!</definedName>
    <definedName name="drill560_10">#REF!</definedName>
    <definedName name="drill560_11">#REF!</definedName>
    <definedName name="drill560_14">#REF!</definedName>
    <definedName name="drill560_2">#REF!</definedName>
    <definedName name="drill560_3">#REF!</definedName>
    <definedName name="drill560_6">#REF!</definedName>
    <definedName name="drill560_7">#REF!</definedName>
    <definedName name="drill560_8">#REF!</definedName>
    <definedName name="drill560_9">#REF!</definedName>
    <definedName name="drill580">#REF!</definedName>
    <definedName name="drill580_1">#REF!</definedName>
    <definedName name="drill580_10">#REF!</definedName>
    <definedName name="drill580_11">#REF!</definedName>
    <definedName name="drill580_14">#REF!</definedName>
    <definedName name="drill580_2">#REF!</definedName>
    <definedName name="drill580_3">#REF!</definedName>
    <definedName name="drill580_6">#REF!</definedName>
    <definedName name="drill580_7">#REF!</definedName>
    <definedName name="drill580_8">#REF!</definedName>
    <definedName name="drill580_9">#REF!</definedName>
    <definedName name="drill5a100">#REF!</definedName>
    <definedName name="drill5a100_1">#REF!</definedName>
    <definedName name="drill5a100_10">#REF!</definedName>
    <definedName name="drill5a100_11">#REF!</definedName>
    <definedName name="drill5a100_14">#REF!</definedName>
    <definedName name="drill5a100_2">#REF!</definedName>
    <definedName name="drill5a100_3">#REF!</definedName>
    <definedName name="drill5a100_6">#REF!</definedName>
    <definedName name="drill5a100_7">#REF!</definedName>
    <definedName name="drill5a100_8">#REF!</definedName>
    <definedName name="drill5a100_9">#REF!</definedName>
    <definedName name="drill5a120">#REF!</definedName>
    <definedName name="drill5a120_1">#REF!</definedName>
    <definedName name="drill5a120_10">#REF!</definedName>
    <definedName name="drill5a120_11">#REF!</definedName>
    <definedName name="drill5a120_14">#REF!</definedName>
    <definedName name="drill5a120_2">#REF!</definedName>
    <definedName name="drill5a120_3">#REF!</definedName>
    <definedName name="drill5a120_6">#REF!</definedName>
    <definedName name="drill5a120_7">#REF!</definedName>
    <definedName name="drill5a120_8">#REF!</definedName>
    <definedName name="drill5a120_9">#REF!</definedName>
    <definedName name="drill5a50">#REF!</definedName>
    <definedName name="drill5a50_1">#REF!</definedName>
    <definedName name="drill5a50_10">#REF!</definedName>
    <definedName name="drill5a50_11">#REF!</definedName>
    <definedName name="drill5a50_14">#REF!</definedName>
    <definedName name="drill5a50_2">#REF!</definedName>
    <definedName name="drill5a50_3">#REF!</definedName>
    <definedName name="drill5a50_6">#REF!</definedName>
    <definedName name="drill5a50_7">#REF!</definedName>
    <definedName name="drill5a50_8">#REF!</definedName>
    <definedName name="drill5a50_9">#REF!</definedName>
    <definedName name="drill5a60">#REF!</definedName>
    <definedName name="drill5a60_1">#REF!</definedName>
    <definedName name="drill5a60_10">#REF!</definedName>
    <definedName name="drill5a60_11">#REF!</definedName>
    <definedName name="drill5a60_14">#REF!</definedName>
    <definedName name="drill5a60_2">#REF!</definedName>
    <definedName name="drill5a60_3">#REF!</definedName>
    <definedName name="drill5a60_6">#REF!</definedName>
    <definedName name="drill5a60_7">#REF!</definedName>
    <definedName name="drill5a60_8">#REF!</definedName>
    <definedName name="drill5a60_9">#REF!</definedName>
    <definedName name="drill5a80">#REF!</definedName>
    <definedName name="drill5a80_1">#REF!</definedName>
    <definedName name="drill5a80_10">#REF!</definedName>
    <definedName name="drill5a80_11">#REF!</definedName>
    <definedName name="drill5a80_14">#REF!</definedName>
    <definedName name="drill5a80_2">#REF!</definedName>
    <definedName name="drill5a80_3">#REF!</definedName>
    <definedName name="drill5a80_6">#REF!</definedName>
    <definedName name="drill5a80_7">#REF!</definedName>
    <definedName name="drill5a80_8">#REF!</definedName>
    <definedName name="drill5a80_9">#REF!</definedName>
    <definedName name="drill6a100">#REF!</definedName>
    <definedName name="drill6a100_1">#REF!</definedName>
    <definedName name="drill6a100_2">#REF!</definedName>
    <definedName name="drill6a100_3">#REF!</definedName>
    <definedName name="drill6a120">#REF!</definedName>
    <definedName name="drill6a120_1">#REF!</definedName>
    <definedName name="drill6a120_2">#REF!</definedName>
    <definedName name="drill6a120_3">#REF!</definedName>
    <definedName name="drill6a50">#REF!</definedName>
    <definedName name="drill6a50_1">#REF!</definedName>
    <definedName name="drill6a50_2">#REF!</definedName>
    <definedName name="drill6a50_3">#REF!</definedName>
    <definedName name="drill6a60">#REF!</definedName>
    <definedName name="drill6a60_1">#REF!</definedName>
    <definedName name="drill6a60_2">#REF!</definedName>
    <definedName name="drill6a60_3">#REF!</definedName>
    <definedName name="drill6a80">#REF!</definedName>
    <definedName name="drill6a80_1">#REF!</definedName>
    <definedName name="drill6a80_2">#REF!</definedName>
    <definedName name="drill6a80_3">#REF!</definedName>
    <definedName name="Drilling">#REF!</definedName>
    <definedName name="drillug100">#REF!</definedName>
    <definedName name="drillug100_1">#REF!</definedName>
    <definedName name="drillug100_2">#REF!</definedName>
    <definedName name="drillug100_3">#REF!</definedName>
    <definedName name="drillug120">#REF!</definedName>
    <definedName name="drillug120_1">#REF!</definedName>
    <definedName name="drillug120_2">#REF!</definedName>
    <definedName name="drillug120_3">#REF!</definedName>
    <definedName name="drillug50">#REF!</definedName>
    <definedName name="drillug50_1">#REF!</definedName>
    <definedName name="drillug50_2">#REF!</definedName>
    <definedName name="drillug50_3">#REF!</definedName>
    <definedName name="drillug60">#REF!</definedName>
    <definedName name="drillug60_1">#REF!</definedName>
    <definedName name="drillug60_2">#REF!</definedName>
    <definedName name="drillug60_3">#REF!</definedName>
    <definedName name="drillug80">#REF!</definedName>
    <definedName name="drillug80_1">#REF!</definedName>
    <definedName name="drillug80_2">#REF!</definedName>
    <definedName name="drillug80_3">#REF!</definedName>
    <definedName name="Drop_Ceiling_L___15_cm">#REF!</definedName>
    <definedName name="Drop_Ceiling_L___30_cm">#REF!</definedName>
    <definedName name="drucika1.5">#REF!</definedName>
    <definedName name="drucika10">#REF!</definedName>
    <definedName name="drucika12">#REF!</definedName>
    <definedName name="drucika2">#REF!</definedName>
    <definedName name="drucika2.5">#REF!</definedName>
    <definedName name="drucika3">#REF!</definedName>
    <definedName name="drucika4">#REF!</definedName>
    <definedName name="drucika5">#REF!</definedName>
    <definedName name="drucika6">#REF!</definedName>
    <definedName name="drucika8">#REF!</definedName>
    <definedName name="ds">#REF!</definedName>
    <definedName name="ds1pnc">#REF!</definedName>
    <definedName name="ds1pvl">#REF!</definedName>
    <definedName name="ds3pnc">#REF!</definedName>
    <definedName name="ds3pvl">#REF!</definedName>
    <definedName name="dsaf">#REF!</definedName>
    <definedName name="dsfsda">#REF!</definedName>
    <definedName name="dsidlug62">#REF!</definedName>
    <definedName name="dsilb2100">#REF!</definedName>
    <definedName name="dsilb2100_1">#REF!</definedName>
    <definedName name="dsilb2100_2">#REF!</definedName>
    <definedName name="dsilb2100_3">#REF!</definedName>
    <definedName name="dsilb2120">#REF!</definedName>
    <definedName name="dsilb2120_1">#REF!</definedName>
    <definedName name="dsilb2120_2">#REF!</definedName>
    <definedName name="dsilb2120_3">#REF!</definedName>
    <definedName name="dsilb250">#REF!</definedName>
    <definedName name="dsilb250_1">#REF!</definedName>
    <definedName name="dsilb250_2">#REF!</definedName>
    <definedName name="dsilb250_3">#REF!</definedName>
    <definedName name="dsilb260">#REF!</definedName>
    <definedName name="dsilb260_1">#REF!</definedName>
    <definedName name="dsilb260_2">#REF!</definedName>
    <definedName name="dsilb260_3">#REF!</definedName>
    <definedName name="dsilb280">#REF!</definedName>
    <definedName name="dsilb280_1">#REF!</definedName>
    <definedName name="dsilb280_2">#REF!</definedName>
    <definedName name="dsilb280_3">#REF!</definedName>
    <definedName name="dsildb2100">#REF!</definedName>
    <definedName name="dsildb2100_1">#REF!</definedName>
    <definedName name="dsildb2100_2">#REF!</definedName>
    <definedName name="dsildb2100_3">#REF!</definedName>
    <definedName name="dsildb2120">#REF!</definedName>
    <definedName name="dsildb2120_1">#REF!</definedName>
    <definedName name="dsildb2120_2">#REF!</definedName>
    <definedName name="dsildb2120_3">#REF!</definedName>
    <definedName name="dsildb250">#REF!</definedName>
    <definedName name="dsildb250_1">#REF!</definedName>
    <definedName name="dsildb250_2">#REF!</definedName>
    <definedName name="dsildb250_3">#REF!</definedName>
    <definedName name="dsildb260">#REF!</definedName>
    <definedName name="dsildb260_1">#REF!</definedName>
    <definedName name="dsildb260_2">#REF!</definedName>
    <definedName name="dsildb260_3">#REF!</definedName>
    <definedName name="dsildb280">#REF!</definedName>
    <definedName name="dsildb280_1">#REF!</definedName>
    <definedName name="dsildb280_2">#REF!</definedName>
    <definedName name="dsildb280_3">#REF!</definedName>
    <definedName name="dsildl1100">#REF!</definedName>
    <definedName name="dsildl1100_1">#REF!</definedName>
    <definedName name="dsildl1100_10">#REF!</definedName>
    <definedName name="dsildl1100_11">#REF!</definedName>
    <definedName name="dsildl1100_14">#REF!</definedName>
    <definedName name="dsildl1100_2">#REF!</definedName>
    <definedName name="dsildl1100_3">#REF!</definedName>
    <definedName name="dsildl1100_6">#REF!</definedName>
    <definedName name="dsildl1100_7">#REF!</definedName>
    <definedName name="dsildl1100_8">#REF!</definedName>
    <definedName name="dsildl1100_9">#REF!</definedName>
    <definedName name="dsildl1120">#REF!</definedName>
    <definedName name="dsildl1120_1">#REF!</definedName>
    <definedName name="dsildl1120_10">#REF!</definedName>
    <definedName name="dsildl1120_11">#REF!</definedName>
    <definedName name="dsildl1120_14">#REF!</definedName>
    <definedName name="dsildl1120_2">#REF!</definedName>
    <definedName name="dsildl1120_3">#REF!</definedName>
    <definedName name="dsildl1120_6">#REF!</definedName>
    <definedName name="dsildl1120_7">#REF!</definedName>
    <definedName name="dsildl1120_8">#REF!</definedName>
    <definedName name="dsildl1120_9">#REF!</definedName>
    <definedName name="dsildl150">#REF!</definedName>
    <definedName name="dsildl150_1">#REF!</definedName>
    <definedName name="dsildl150_10">#REF!</definedName>
    <definedName name="dsildl150_11">#REF!</definedName>
    <definedName name="dsildl150_14">#REF!</definedName>
    <definedName name="dsildl150_2">#REF!</definedName>
    <definedName name="dsildl150_3">#REF!</definedName>
    <definedName name="dsildl150_6">#REF!</definedName>
    <definedName name="dsildl150_7">#REF!</definedName>
    <definedName name="dsildl150_8">#REF!</definedName>
    <definedName name="dsildl150_9">#REF!</definedName>
    <definedName name="dsildl160">#REF!</definedName>
    <definedName name="dsildl160_1">#REF!</definedName>
    <definedName name="dsildl160_10">#REF!</definedName>
    <definedName name="dsildl160_11">#REF!</definedName>
    <definedName name="dsildl160_14">#REF!</definedName>
    <definedName name="dsildl160_2">#REF!</definedName>
    <definedName name="dsildl160_3">#REF!</definedName>
    <definedName name="dsildl160_6">#REF!</definedName>
    <definedName name="dsildl160_7">#REF!</definedName>
    <definedName name="dsildl160_8">#REF!</definedName>
    <definedName name="dsildl160_9">#REF!</definedName>
    <definedName name="dsildl180">#REF!</definedName>
    <definedName name="dsildl180_1">#REF!</definedName>
    <definedName name="dsildl180_10">#REF!</definedName>
    <definedName name="dsildl180_11">#REF!</definedName>
    <definedName name="dsildl180_14">#REF!</definedName>
    <definedName name="dsildl180_2">#REF!</definedName>
    <definedName name="dsildl180_3">#REF!</definedName>
    <definedName name="dsildl180_6">#REF!</definedName>
    <definedName name="dsildl180_7">#REF!</definedName>
    <definedName name="dsildl180_8">#REF!</definedName>
    <definedName name="dsildl180_9">#REF!</definedName>
    <definedName name="dsildl3100">#REF!</definedName>
    <definedName name="dsildl3100_1">#REF!</definedName>
    <definedName name="dsildl3100_2">#REF!</definedName>
    <definedName name="dsildl3100_3">#REF!</definedName>
    <definedName name="dsildl3120">#REF!</definedName>
    <definedName name="dsildl3120_1">#REF!</definedName>
    <definedName name="dsildl3120_2">#REF!</definedName>
    <definedName name="dsildl3120_3">#REF!</definedName>
    <definedName name="dsildl350">#REF!</definedName>
    <definedName name="dsildl350_1">#REF!</definedName>
    <definedName name="dsildl350_2">#REF!</definedName>
    <definedName name="dsildl350_3">#REF!</definedName>
    <definedName name="dsildl360">#REF!</definedName>
    <definedName name="dsildl360_1">#REF!</definedName>
    <definedName name="dsildl360_2">#REF!</definedName>
    <definedName name="dsildl360_3">#REF!</definedName>
    <definedName name="dsildl380">#REF!</definedName>
    <definedName name="dsildl380_1">#REF!</definedName>
    <definedName name="dsildl380_2">#REF!</definedName>
    <definedName name="dsildl380_3">#REF!</definedName>
    <definedName name="dsildl3a100">#REF!</definedName>
    <definedName name="dsildl3a100_1">#REF!</definedName>
    <definedName name="dsildl3a100_10">#REF!</definedName>
    <definedName name="dsildl3a100_11">#REF!</definedName>
    <definedName name="dsildl3a100_14">#REF!</definedName>
    <definedName name="dsildl3a100_2">#REF!</definedName>
    <definedName name="dsildl3a100_3">#REF!</definedName>
    <definedName name="dsildl3a100_6">#REF!</definedName>
    <definedName name="dsildl3a100_7">#REF!</definedName>
    <definedName name="dsildl3a100_8">#REF!</definedName>
    <definedName name="dsildl3a100_9">#REF!</definedName>
    <definedName name="dsildl3a120">#REF!</definedName>
    <definedName name="dsildl3a120_1">#REF!</definedName>
    <definedName name="dsildl3a120_10">#REF!</definedName>
    <definedName name="dsildl3a120_11">#REF!</definedName>
    <definedName name="dsildl3a120_14">#REF!</definedName>
    <definedName name="dsildl3a120_2">#REF!</definedName>
    <definedName name="dsildl3a120_3">#REF!</definedName>
    <definedName name="dsildl3a120_6">#REF!</definedName>
    <definedName name="dsildl3a120_7">#REF!</definedName>
    <definedName name="dsildl3a120_8">#REF!</definedName>
    <definedName name="dsildl3a120_9">#REF!</definedName>
    <definedName name="dsildl3a50">#REF!</definedName>
    <definedName name="dsildl3a50_1">#REF!</definedName>
    <definedName name="dsildl3a50_10">#REF!</definedName>
    <definedName name="dsildl3a50_11">#REF!</definedName>
    <definedName name="dsildl3a50_14">#REF!</definedName>
    <definedName name="dsildl3a50_2">#REF!</definedName>
    <definedName name="dsildl3a50_3">#REF!</definedName>
    <definedName name="dsildl3a50_6">#REF!</definedName>
    <definedName name="dsildl3a50_7">#REF!</definedName>
    <definedName name="dsildl3a50_8">#REF!</definedName>
    <definedName name="dsildl3a50_9">#REF!</definedName>
    <definedName name="dsildl3a60">#REF!</definedName>
    <definedName name="dsildl3a60_1">#REF!</definedName>
    <definedName name="dsildl3a60_10">#REF!</definedName>
    <definedName name="dsildl3a60_11">#REF!</definedName>
    <definedName name="dsildl3a60_14">#REF!</definedName>
    <definedName name="dsildl3a60_2">#REF!</definedName>
    <definedName name="dsildl3a60_3">#REF!</definedName>
    <definedName name="dsildl3a60_6">#REF!</definedName>
    <definedName name="dsildl3a60_7">#REF!</definedName>
    <definedName name="dsildl3a60_8">#REF!</definedName>
    <definedName name="dsildl3a60_9">#REF!</definedName>
    <definedName name="dsildl3a80">#REF!</definedName>
    <definedName name="dsildl3a80_1">#REF!</definedName>
    <definedName name="dsildl3a80_10">#REF!</definedName>
    <definedName name="dsildl3a80_11">#REF!</definedName>
    <definedName name="dsildl3a80_14">#REF!</definedName>
    <definedName name="dsildl3a80_2">#REF!</definedName>
    <definedName name="dsildl3a80_3">#REF!</definedName>
    <definedName name="dsildl3a80_6">#REF!</definedName>
    <definedName name="dsildl3a80_7">#REF!</definedName>
    <definedName name="dsildl3a80_8">#REF!</definedName>
    <definedName name="dsildl3a80_9">#REF!</definedName>
    <definedName name="dsildl5100">#REF!</definedName>
    <definedName name="dsildl5100_1">#REF!</definedName>
    <definedName name="dsildl5100_10">#REF!</definedName>
    <definedName name="dsildl5100_11">#REF!</definedName>
    <definedName name="dsildl5100_14">#REF!</definedName>
    <definedName name="dsildl5100_2">#REF!</definedName>
    <definedName name="dsildl5100_3">#REF!</definedName>
    <definedName name="dsildl5100_6">#REF!</definedName>
    <definedName name="dsildl5100_7">#REF!</definedName>
    <definedName name="dsildl5100_8">#REF!</definedName>
    <definedName name="dsildl5100_9">#REF!</definedName>
    <definedName name="dsildl5120">#REF!</definedName>
    <definedName name="dsildl5120_1">#REF!</definedName>
    <definedName name="dsildl5120_10">#REF!</definedName>
    <definedName name="dsildl5120_11">#REF!</definedName>
    <definedName name="dsildl5120_14">#REF!</definedName>
    <definedName name="dsildl5120_2">#REF!</definedName>
    <definedName name="dsildl5120_3">#REF!</definedName>
    <definedName name="dsildl5120_6">#REF!</definedName>
    <definedName name="dsildl5120_7">#REF!</definedName>
    <definedName name="dsildl5120_8">#REF!</definedName>
    <definedName name="dsildl5120_9">#REF!</definedName>
    <definedName name="dsildl550">#REF!</definedName>
    <definedName name="dsildl550_1">#REF!</definedName>
    <definedName name="dsildl550_10">#REF!</definedName>
    <definedName name="dsildl550_11">#REF!</definedName>
    <definedName name="dsildl550_14">#REF!</definedName>
    <definedName name="dsildl550_2">#REF!</definedName>
    <definedName name="dsildl550_3">#REF!</definedName>
    <definedName name="dsildl550_6">#REF!</definedName>
    <definedName name="dsildl550_7">#REF!</definedName>
    <definedName name="dsildl550_8">#REF!</definedName>
    <definedName name="dsildl550_9">#REF!</definedName>
    <definedName name="dsildl560">#REF!</definedName>
    <definedName name="dsildl560_1">#REF!</definedName>
    <definedName name="dsildl560_10">#REF!</definedName>
    <definedName name="dsildl560_11">#REF!</definedName>
    <definedName name="dsildl560_14">#REF!</definedName>
    <definedName name="dsildl560_2">#REF!</definedName>
    <definedName name="dsildl560_3">#REF!</definedName>
    <definedName name="dsildl560_6">#REF!</definedName>
    <definedName name="dsildl560_7">#REF!</definedName>
    <definedName name="dsildl560_8">#REF!</definedName>
    <definedName name="dsildl560_9">#REF!</definedName>
    <definedName name="dsildl580">#REF!</definedName>
    <definedName name="dsildl580_1">#REF!</definedName>
    <definedName name="dsildl580_10">#REF!</definedName>
    <definedName name="dsildl580_11">#REF!</definedName>
    <definedName name="dsildl580_14">#REF!</definedName>
    <definedName name="dsildl580_2">#REF!</definedName>
    <definedName name="dsildl580_3">#REF!</definedName>
    <definedName name="dsildl580_6">#REF!</definedName>
    <definedName name="dsildl580_7">#REF!</definedName>
    <definedName name="dsildl580_8">#REF!</definedName>
    <definedName name="dsildl580_9">#REF!</definedName>
    <definedName name="dsildl5a100">#REF!</definedName>
    <definedName name="dsildl5a100_1">#REF!</definedName>
    <definedName name="dsildl5a100_10">#REF!</definedName>
    <definedName name="dsildl5a100_11">#REF!</definedName>
    <definedName name="dsildl5a100_14">#REF!</definedName>
    <definedName name="dsildl5a100_2">#REF!</definedName>
    <definedName name="dsildl5a100_3">#REF!</definedName>
    <definedName name="dsildl5a100_6">#REF!</definedName>
    <definedName name="dsildl5a100_7">#REF!</definedName>
    <definedName name="dsildl5a100_8">#REF!</definedName>
    <definedName name="dsildl5a100_9">#REF!</definedName>
    <definedName name="dsildl5a120">#REF!</definedName>
    <definedName name="dsildl5a120_1">#REF!</definedName>
    <definedName name="dsildl5a120_10">#REF!</definedName>
    <definedName name="dsildl5a120_11">#REF!</definedName>
    <definedName name="dsildl5a120_14">#REF!</definedName>
    <definedName name="dsildl5a120_2">#REF!</definedName>
    <definedName name="dsildl5a120_3">#REF!</definedName>
    <definedName name="dsildl5a120_6">#REF!</definedName>
    <definedName name="dsildl5a120_7">#REF!</definedName>
    <definedName name="dsildl5a120_8">#REF!</definedName>
    <definedName name="dsildl5a120_9">#REF!</definedName>
    <definedName name="dsildl5a50">#REF!</definedName>
    <definedName name="dsildl5a50_1">#REF!</definedName>
    <definedName name="dsildl5a50_10">#REF!</definedName>
    <definedName name="dsildl5a50_11">#REF!</definedName>
    <definedName name="dsildl5a50_14">#REF!</definedName>
    <definedName name="dsildl5a50_2">#REF!</definedName>
    <definedName name="dsildl5a50_3">#REF!</definedName>
    <definedName name="dsildl5a50_6">#REF!</definedName>
    <definedName name="dsildl5a50_7">#REF!</definedName>
    <definedName name="dsildl5a50_8">#REF!</definedName>
    <definedName name="dsildl5a50_9">#REF!</definedName>
    <definedName name="dsildl5a60">#REF!</definedName>
    <definedName name="dsildl5a60_1">#REF!</definedName>
    <definedName name="dsildl5a60_10">#REF!</definedName>
    <definedName name="dsildl5a60_11">#REF!</definedName>
    <definedName name="dsildl5a60_14">#REF!</definedName>
    <definedName name="dsildl5a60_2">#REF!</definedName>
    <definedName name="dsildl5a60_3">#REF!</definedName>
    <definedName name="dsildl5a60_6">#REF!</definedName>
    <definedName name="dsildl5a60_7">#REF!</definedName>
    <definedName name="dsildl5a60_8">#REF!</definedName>
    <definedName name="dsildl5a60_9">#REF!</definedName>
    <definedName name="dsildl5a80">#REF!</definedName>
    <definedName name="dsildl5a80_1">#REF!</definedName>
    <definedName name="dsildl5a80_10">#REF!</definedName>
    <definedName name="dsildl5a80_11">#REF!</definedName>
    <definedName name="dsildl5a80_14">#REF!</definedName>
    <definedName name="dsildl5a80_2">#REF!</definedName>
    <definedName name="dsildl5a80_3">#REF!</definedName>
    <definedName name="dsildl5a80_6">#REF!</definedName>
    <definedName name="dsildl5a80_7">#REF!</definedName>
    <definedName name="dsildl5a80_8">#REF!</definedName>
    <definedName name="dsildl5a80_9">#REF!</definedName>
    <definedName name="dsildl6a100">#REF!</definedName>
    <definedName name="dsildl6a100_1">#REF!</definedName>
    <definedName name="dsildl6a100_2">#REF!</definedName>
    <definedName name="dsildl6a100_3">#REF!</definedName>
    <definedName name="dsildl6a120">#REF!</definedName>
    <definedName name="dsildl6a120_1">#REF!</definedName>
    <definedName name="dsildl6a120_2">#REF!</definedName>
    <definedName name="dsildl6a120_3">#REF!</definedName>
    <definedName name="dsildl6a50">#REF!</definedName>
    <definedName name="dsildl6a50_1">#REF!</definedName>
    <definedName name="dsildl6a50_2">#REF!</definedName>
    <definedName name="dsildl6a50_3">#REF!</definedName>
    <definedName name="dsildl6a60">#REF!</definedName>
    <definedName name="dsildl6a60_1">#REF!</definedName>
    <definedName name="dsildl6a60_2">#REF!</definedName>
    <definedName name="dsildl6a60_3">#REF!</definedName>
    <definedName name="dsildl6a80">#REF!</definedName>
    <definedName name="dsildl6a80_1">#REF!</definedName>
    <definedName name="dsildl6a80_2">#REF!</definedName>
    <definedName name="dsildl6a80_3">#REF!</definedName>
    <definedName name="dsildlug100">#REF!</definedName>
    <definedName name="dsildlug100_1">#REF!</definedName>
    <definedName name="dsildlug100_2">#REF!</definedName>
    <definedName name="dsildlug100_3">#REF!</definedName>
    <definedName name="dsildlug120">#REF!</definedName>
    <definedName name="dsildlug120_1">#REF!</definedName>
    <definedName name="dsildlug120_2">#REF!</definedName>
    <definedName name="dsildlug120_3">#REF!</definedName>
    <definedName name="dsildlug50">#REF!</definedName>
    <definedName name="dsildlug50_1">#REF!</definedName>
    <definedName name="dsildlug50_2">#REF!</definedName>
    <definedName name="dsildlug50_3">#REF!</definedName>
    <definedName name="dsildlug60">#REF!</definedName>
    <definedName name="dsildlug60_1">#REF!</definedName>
    <definedName name="dsildlug60_2">#REF!</definedName>
    <definedName name="dsildlug60_3">#REF!</definedName>
    <definedName name="dsildlug80">#REF!</definedName>
    <definedName name="dsildlug80_1">#REF!</definedName>
    <definedName name="dsildlug80_2">#REF!</definedName>
    <definedName name="dsildlug80_3">#REF!</definedName>
    <definedName name="dsill1100">#REF!</definedName>
    <definedName name="dsill1100_1">#REF!</definedName>
    <definedName name="dsill1100_10">#REF!</definedName>
    <definedName name="dsill1100_11">#REF!</definedName>
    <definedName name="dsill1100_14">#REF!</definedName>
    <definedName name="dsill1100_2">#REF!</definedName>
    <definedName name="dsill1100_3">#REF!</definedName>
    <definedName name="dsill1100_6">#REF!</definedName>
    <definedName name="dsill1100_7">#REF!</definedName>
    <definedName name="dsill1100_8">#REF!</definedName>
    <definedName name="dsill1100_9">#REF!</definedName>
    <definedName name="dsill1120">#REF!</definedName>
    <definedName name="dsill1120_1">#REF!</definedName>
    <definedName name="dsill1120_10">#REF!</definedName>
    <definedName name="dsill1120_11">#REF!</definedName>
    <definedName name="dsill1120_14">#REF!</definedName>
    <definedName name="dsill1120_2">#REF!</definedName>
    <definedName name="dsill1120_3">#REF!</definedName>
    <definedName name="dsill1120_6">#REF!</definedName>
    <definedName name="dsill1120_7">#REF!</definedName>
    <definedName name="dsill1120_8">#REF!</definedName>
    <definedName name="dsill1120_9">#REF!</definedName>
    <definedName name="dsill150">#REF!</definedName>
    <definedName name="dsill150_1">#REF!</definedName>
    <definedName name="dsill150_10">#REF!</definedName>
    <definedName name="dsill150_11">#REF!</definedName>
    <definedName name="dsill150_14">#REF!</definedName>
    <definedName name="dsill150_2">#REF!</definedName>
    <definedName name="dsill150_3">#REF!</definedName>
    <definedName name="dsill150_6">#REF!</definedName>
    <definedName name="dsill150_7">#REF!</definedName>
    <definedName name="dsill150_8">#REF!</definedName>
    <definedName name="dsill150_9">#REF!</definedName>
    <definedName name="dsill160">#REF!</definedName>
    <definedName name="dsill160_1">#REF!</definedName>
    <definedName name="dsill160_10">#REF!</definedName>
    <definedName name="dsill160_11">#REF!</definedName>
    <definedName name="dsill160_14">#REF!</definedName>
    <definedName name="dsill160_2">#REF!</definedName>
    <definedName name="dsill160_3">#REF!</definedName>
    <definedName name="dsill160_6">#REF!</definedName>
    <definedName name="dsill160_7">#REF!</definedName>
    <definedName name="dsill160_8">#REF!</definedName>
    <definedName name="dsill160_9">#REF!</definedName>
    <definedName name="dsill180">#REF!</definedName>
    <definedName name="dsill180_1">#REF!</definedName>
    <definedName name="dsill180_10">#REF!</definedName>
    <definedName name="dsill180_11">#REF!</definedName>
    <definedName name="dsill180_14">#REF!</definedName>
    <definedName name="dsill180_2">#REF!</definedName>
    <definedName name="dsill180_3">#REF!</definedName>
    <definedName name="dsill180_6">#REF!</definedName>
    <definedName name="dsill180_7">#REF!</definedName>
    <definedName name="dsill180_8">#REF!</definedName>
    <definedName name="dsill180_9">#REF!</definedName>
    <definedName name="dsill3100">#REF!</definedName>
    <definedName name="dsill3100_1">#REF!</definedName>
    <definedName name="dsill3100_2">#REF!</definedName>
    <definedName name="dsill3100_3">#REF!</definedName>
    <definedName name="dsill3120">#REF!</definedName>
    <definedName name="dsill3120_1">#REF!</definedName>
    <definedName name="dsill3120_2">#REF!</definedName>
    <definedName name="dsill3120_3">#REF!</definedName>
    <definedName name="dsill350">#REF!</definedName>
    <definedName name="dsill350_1">#REF!</definedName>
    <definedName name="dsill350_2">#REF!</definedName>
    <definedName name="dsill350_3">#REF!</definedName>
    <definedName name="dsill360">#REF!</definedName>
    <definedName name="dsill360_1">#REF!</definedName>
    <definedName name="dsill360_2">#REF!</definedName>
    <definedName name="dsill360_3">#REF!</definedName>
    <definedName name="dsill380">#REF!</definedName>
    <definedName name="dsill380_1">#REF!</definedName>
    <definedName name="dsill380_2">#REF!</definedName>
    <definedName name="dsill380_3">#REF!</definedName>
    <definedName name="dsill3a100">#REF!</definedName>
    <definedName name="dsill3a100_1">#REF!</definedName>
    <definedName name="dsill3a100_2">#REF!</definedName>
    <definedName name="dsill3a100_3">#REF!</definedName>
    <definedName name="dsill3a120">#REF!</definedName>
    <definedName name="dsill3a120_1">#REF!</definedName>
    <definedName name="dsill3a120_2">#REF!</definedName>
    <definedName name="dsill3a120_3">#REF!</definedName>
    <definedName name="dsill3a50">#REF!</definedName>
    <definedName name="dsill3a50_1">#REF!</definedName>
    <definedName name="dsill3a50_2">#REF!</definedName>
    <definedName name="dsill3a50_3">#REF!</definedName>
    <definedName name="dsill3a60">#REF!</definedName>
    <definedName name="dsill3a60_1">#REF!</definedName>
    <definedName name="dsill3a60_2">#REF!</definedName>
    <definedName name="dsill3a60_3">#REF!</definedName>
    <definedName name="dsill3a80">#REF!</definedName>
    <definedName name="dsill3a80_1">#REF!</definedName>
    <definedName name="dsill3a80_2">#REF!</definedName>
    <definedName name="dsill3a80_3">#REF!</definedName>
    <definedName name="dsill5100">#REF!</definedName>
    <definedName name="dsill5100_1">#REF!</definedName>
    <definedName name="dsill5100_10">#REF!</definedName>
    <definedName name="dsill5100_11">#REF!</definedName>
    <definedName name="dsill5100_14">#REF!</definedName>
    <definedName name="dsill5100_2">#REF!</definedName>
    <definedName name="dsill5100_3">#REF!</definedName>
    <definedName name="dsill5100_6">#REF!</definedName>
    <definedName name="dsill5100_7">#REF!</definedName>
    <definedName name="dsill5100_8">#REF!</definedName>
    <definedName name="dsill5100_9">#REF!</definedName>
    <definedName name="dsill5120">#REF!</definedName>
    <definedName name="dsill5120_1">#REF!</definedName>
    <definedName name="dsill5120_10">#REF!</definedName>
    <definedName name="dsill5120_11">#REF!</definedName>
    <definedName name="dsill5120_14">#REF!</definedName>
    <definedName name="dsill5120_2">#REF!</definedName>
    <definedName name="dsill5120_3">#REF!</definedName>
    <definedName name="dsill5120_6">#REF!</definedName>
    <definedName name="dsill5120_7">#REF!</definedName>
    <definedName name="dsill5120_8">#REF!</definedName>
    <definedName name="dsill5120_9">#REF!</definedName>
    <definedName name="dsill550">#REF!</definedName>
    <definedName name="dsill550_1">#REF!</definedName>
    <definedName name="dsill550_10">#REF!</definedName>
    <definedName name="dsill550_11">#REF!</definedName>
    <definedName name="dsill550_14">#REF!</definedName>
    <definedName name="dsill550_2">#REF!</definedName>
    <definedName name="dsill550_3">#REF!</definedName>
    <definedName name="dsill550_6">#REF!</definedName>
    <definedName name="dsill550_7">#REF!</definedName>
    <definedName name="dsill550_8">#REF!</definedName>
    <definedName name="dsill550_9">#REF!</definedName>
    <definedName name="dsill560">#REF!</definedName>
    <definedName name="dsill560_1">#REF!</definedName>
    <definedName name="dsill560_10">#REF!</definedName>
    <definedName name="dsill560_11">#REF!</definedName>
    <definedName name="dsill560_14">#REF!</definedName>
    <definedName name="dsill560_2">#REF!</definedName>
    <definedName name="dsill560_3">#REF!</definedName>
    <definedName name="dsill560_6">#REF!</definedName>
    <definedName name="dsill560_7">#REF!</definedName>
    <definedName name="dsill560_8">#REF!</definedName>
    <definedName name="dsill560_9">#REF!</definedName>
    <definedName name="dsill580">#REF!</definedName>
    <definedName name="dsill580_1">#REF!</definedName>
    <definedName name="dsill580_10">#REF!</definedName>
    <definedName name="dsill580_11">#REF!</definedName>
    <definedName name="dsill580_14">#REF!</definedName>
    <definedName name="dsill580_2">#REF!</definedName>
    <definedName name="dsill580_3">#REF!</definedName>
    <definedName name="dsill580_6">#REF!</definedName>
    <definedName name="dsill580_7">#REF!</definedName>
    <definedName name="dsill580_8">#REF!</definedName>
    <definedName name="dsill580_9">#REF!</definedName>
    <definedName name="dsill5a100">#REF!</definedName>
    <definedName name="dsill5a100_1">#REF!</definedName>
    <definedName name="dsill5a100_10">#REF!</definedName>
    <definedName name="dsill5a100_11">#REF!</definedName>
    <definedName name="dsill5a100_14">#REF!</definedName>
    <definedName name="dsill5a100_2">#REF!</definedName>
    <definedName name="dsill5a100_3">#REF!</definedName>
    <definedName name="dsill5a100_6">#REF!</definedName>
    <definedName name="dsill5a100_7">#REF!</definedName>
    <definedName name="dsill5a100_8">#REF!</definedName>
    <definedName name="dsill5a100_9">#REF!</definedName>
    <definedName name="dsill5a120">#REF!</definedName>
    <definedName name="dsill5a120_1">#REF!</definedName>
    <definedName name="dsill5a120_10">#REF!</definedName>
    <definedName name="dsill5a120_11">#REF!</definedName>
    <definedName name="dsill5a120_14">#REF!</definedName>
    <definedName name="dsill5a120_2">#REF!</definedName>
    <definedName name="dsill5a120_3">#REF!</definedName>
    <definedName name="dsill5a120_6">#REF!</definedName>
    <definedName name="dsill5a120_7">#REF!</definedName>
    <definedName name="dsill5a120_8">#REF!</definedName>
    <definedName name="dsill5a120_9">#REF!</definedName>
    <definedName name="dsill5a50">#REF!</definedName>
    <definedName name="dsill5a50_1">#REF!</definedName>
    <definedName name="dsill5a50_10">#REF!</definedName>
    <definedName name="dsill5a50_11">#REF!</definedName>
    <definedName name="dsill5a50_14">#REF!</definedName>
    <definedName name="dsill5a50_2">#REF!</definedName>
    <definedName name="dsill5a50_3">#REF!</definedName>
    <definedName name="dsill5a50_6">#REF!</definedName>
    <definedName name="dsill5a50_7">#REF!</definedName>
    <definedName name="dsill5a50_8">#REF!</definedName>
    <definedName name="dsill5a50_9">#REF!</definedName>
    <definedName name="dsill5a60">#REF!</definedName>
    <definedName name="dsill5a60_1">#REF!</definedName>
    <definedName name="dsill5a60_10">#REF!</definedName>
    <definedName name="dsill5a60_11">#REF!</definedName>
    <definedName name="dsill5a60_14">#REF!</definedName>
    <definedName name="dsill5a60_2">#REF!</definedName>
    <definedName name="dsill5a60_3">#REF!</definedName>
    <definedName name="dsill5a60_6">#REF!</definedName>
    <definedName name="dsill5a60_7">#REF!</definedName>
    <definedName name="dsill5a60_8">#REF!</definedName>
    <definedName name="dsill5a60_9">#REF!</definedName>
    <definedName name="dsill5a80">#REF!</definedName>
    <definedName name="dsill5a80_1">#REF!</definedName>
    <definedName name="dsill5a80_10">#REF!</definedName>
    <definedName name="dsill5a80_11">#REF!</definedName>
    <definedName name="dsill5a80_14">#REF!</definedName>
    <definedName name="dsill5a80_2">#REF!</definedName>
    <definedName name="dsill5a80_3">#REF!</definedName>
    <definedName name="dsill5a80_6">#REF!</definedName>
    <definedName name="dsill5a80_7">#REF!</definedName>
    <definedName name="dsill5a80_8">#REF!</definedName>
    <definedName name="dsill5a80_9">#REF!</definedName>
    <definedName name="dsill6a100">#REF!</definedName>
    <definedName name="dsill6a100_1">#REF!</definedName>
    <definedName name="dsill6a100_2">#REF!</definedName>
    <definedName name="dsill6a100_3">#REF!</definedName>
    <definedName name="dsill6a120">#REF!</definedName>
    <definedName name="dsill6a120_1">#REF!</definedName>
    <definedName name="dsill6a120_2">#REF!</definedName>
    <definedName name="dsill6a120_3">#REF!</definedName>
    <definedName name="dsill6a50">#REF!</definedName>
    <definedName name="dsill6a50_1">#REF!</definedName>
    <definedName name="dsill6a50_2">#REF!</definedName>
    <definedName name="dsill6a50_3">#REF!</definedName>
    <definedName name="dsill6a60">#REF!</definedName>
    <definedName name="dsill6a60_1">#REF!</definedName>
    <definedName name="dsill6a60_2">#REF!</definedName>
    <definedName name="dsill6a60_3">#REF!</definedName>
    <definedName name="dsill6a80">#REF!</definedName>
    <definedName name="dsill6a80_1">#REF!</definedName>
    <definedName name="dsill6a80_2">#REF!</definedName>
    <definedName name="dsill6a80_3">#REF!</definedName>
    <definedName name="dsillug100">#REF!</definedName>
    <definedName name="dsillug100_1">#REF!</definedName>
    <definedName name="dsillug100_2">#REF!</definedName>
    <definedName name="dsillug100_3">#REF!</definedName>
    <definedName name="dsillug120">#REF!</definedName>
    <definedName name="dsillug120_1">#REF!</definedName>
    <definedName name="dsillug120_2">#REF!</definedName>
    <definedName name="dsillug120_3">#REF!</definedName>
    <definedName name="dsillug50">#REF!</definedName>
    <definedName name="dsillug50_1">#REF!</definedName>
    <definedName name="dsillug50_2">#REF!</definedName>
    <definedName name="dsillug50_3">#REF!</definedName>
    <definedName name="dsillug60">#REF!</definedName>
    <definedName name="dsillug60_1">#REF!</definedName>
    <definedName name="dsillug60_2">#REF!</definedName>
    <definedName name="dsillug60_3">#REF!</definedName>
    <definedName name="dsillug80">#REF!</definedName>
    <definedName name="dsillug80_1">#REF!</definedName>
    <definedName name="dsillug80_2">#REF!</definedName>
    <definedName name="dsillug80_3">#REF!</definedName>
    <definedName name="dsp_ot">#REF!</definedName>
    <definedName name="dstib2100">#REF!</definedName>
    <definedName name="dstib2100___0">#REF!</definedName>
    <definedName name="dstib2100___1">#REF!</definedName>
    <definedName name="dstib2100___2">#REF!</definedName>
    <definedName name="dstib2100___3">#REF!</definedName>
    <definedName name="dstib2100___4">#REF!</definedName>
    <definedName name="dstib2100___5">#REF!</definedName>
    <definedName name="dstib2100_1">#REF!</definedName>
    <definedName name="dstib2100_1_1">#REF!</definedName>
    <definedName name="dstib2100_10">#REF!</definedName>
    <definedName name="dstib2100_11">#REF!</definedName>
    <definedName name="dstib2100_12">"$#REF!.$#REF!$#REF!"</definedName>
    <definedName name="dstib2100_13">"$#REF!.$#REF!$#REF!"</definedName>
    <definedName name="dstib2100_14" localSheetId="8">#REF!</definedName>
    <definedName name="dstib2100_14" localSheetId="7">#REF!</definedName>
    <definedName name="dstib2100_14" localSheetId="4">#REF!</definedName>
    <definedName name="dstib2100_14" localSheetId="6">#REF!</definedName>
    <definedName name="dstib2100_14" localSheetId="9">#REF!</definedName>
    <definedName name="dstib2100_14" localSheetId="5">#REF!</definedName>
    <definedName name="dstib2100_14" localSheetId="14">#REF!</definedName>
    <definedName name="dstib2100_14" localSheetId="3">#REF!</definedName>
    <definedName name="dstib2100_14" localSheetId="11">#REF!</definedName>
    <definedName name="dstib2100_14" localSheetId="13">#REF!</definedName>
    <definedName name="dstib2100_14" localSheetId="10">#REF!</definedName>
    <definedName name="dstib2100_14" localSheetId="0">#REF!</definedName>
    <definedName name="dstib2100_14" localSheetId="2">#REF!</definedName>
    <definedName name="dstib2100_14">#REF!</definedName>
    <definedName name="dstib2100_16" localSheetId="8">#REF!</definedName>
    <definedName name="dstib2100_16" localSheetId="14">#REF!</definedName>
    <definedName name="dstib2100_16" localSheetId="11">#REF!</definedName>
    <definedName name="dstib2100_16" localSheetId="13">#REF!</definedName>
    <definedName name="dstib2100_16" localSheetId="10">#REF!</definedName>
    <definedName name="dstib2100_16" localSheetId="0">#REF!</definedName>
    <definedName name="dstib2100_16" localSheetId="2">#REF!</definedName>
    <definedName name="dstib2100_16">#REF!</definedName>
    <definedName name="dstib2100_2" localSheetId="8">#REF!</definedName>
    <definedName name="dstib2100_2" localSheetId="14">#REF!</definedName>
    <definedName name="dstib2100_2" localSheetId="11">#REF!</definedName>
    <definedName name="dstib2100_2" localSheetId="13">#REF!</definedName>
    <definedName name="dstib2100_2" localSheetId="10">#REF!</definedName>
    <definedName name="dstib2100_2" localSheetId="0">#REF!</definedName>
    <definedName name="dstib2100_2" localSheetId="2">#REF!</definedName>
    <definedName name="dstib2100_2">#REF!</definedName>
    <definedName name="dstib2100_2_1">#REF!</definedName>
    <definedName name="dstib2100_3">#REF!</definedName>
    <definedName name="dstib2100_4">#REF!</definedName>
    <definedName name="dstib2100_5">"$#REF!.$#REF!$#REF!"</definedName>
    <definedName name="dstib2100_6" localSheetId="8">#REF!</definedName>
    <definedName name="dstib2100_6" localSheetId="7">#REF!</definedName>
    <definedName name="dstib2100_6" localSheetId="4">#REF!</definedName>
    <definedName name="dstib2100_6" localSheetId="6">#REF!</definedName>
    <definedName name="dstib2100_6" localSheetId="9">#REF!</definedName>
    <definedName name="dstib2100_6" localSheetId="5">#REF!</definedName>
    <definedName name="dstib2100_6" localSheetId="14">#REF!</definedName>
    <definedName name="dstib2100_6" localSheetId="3">#REF!</definedName>
    <definedName name="dstib2100_6" localSheetId="11">#REF!</definedName>
    <definedName name="dstib2100_6" localSheetId="13">#REF!</definedName>
    <definedName name="dstib2100_6" localSheetId="10">#REF!</definedName>
    <definedName name="dstib2100_6" localSheetId="0">#REF!</definedName>
    <definedName name="dstib2100_6" localSheetId="2">#REF!</definedName>
    <definedName name="dstib2100_6">#REF!</definedName>
    <definedName name="dstib2100_7" localSheetId="8">#REF!</definedName>
    <definedName name="dstib2100_7" localSheetId="14">#REF!</definedName>
    <definedName name="dstib2100_7" localSheetId="11">#REF!</definedName>
    <definedName name="dstib2100_7" localSheetId="13">#REF!</definedName>
    <definedName name="dstib2100_7" localSheetId="10">#REF!</definedName>
    <definedName name="dstib2100_7" localSheetId="0">#REF!</definedName>
    <definedName name="dstib2100_7" localSheetId="2">#REF!</definedName>
    <definedName name="dstib2100_7">#REF!</definedName>
    <definedName name="dstib2100_8" localSheetId="8">#REF!</definedName>
    <definedName name="dstib2100_8" localSheetId="14">#REF!</definedName>
    <definedName name="dstib2100_8" localSheetId="11">#REF!</definedName>
    <definedName name="dstib2100_8" localSheetId="13">#REF!</definedName>
    <definedName name="dstib2100_8" localSheetId="10">#REF!</definedName>
    <definedName name="dstib2100_8" localSheetId="0">#REF!</definedName>
    <definedName name="dstib2100_8" localSheetId="2">#REF!</definedName>
    <definedName name="dstib2100_8">#REF!</definedName>
    <definedName name="dstib2100_9">#REF!</definedName>
    <definedName name="dstib2120">#REF!</definedName>
    <definedName name="dstib2120___0">#REF!</definedName>
    <definedName name="dstib2120___1">#REF!</definedName>
    <definedName name="dstib2120___2">#REF!</definedName>
    <definedName name="dstib2120___3">#REF!</definedName>
    <definedName name="dstib2120___4">#REF!</definedName>
    <definedName name="dstib2120___5">#REF!</definedName>
    <definedName name="dstib2120_1">#REF!</definedName>
    <definedName name="dstib2120_1_1">#REF!</definedName>
    <definedName name="dstib2120_10">#REF!</definedName>
    <definedName name="dstib2120_11">#REF!</definedName>
    <definedName name="dstib2120_12">"$#REF!.$#REF!$#REF!"</definedName>
    <definedName name="dstib2120_13">"$#REF!.$#REF!$#REF!"</definedName>
    <definedName name="dstib2120_14" localSheetId="8">#REF!</definedName>
    <definedName name="dstib2120_14" localSheetId="7">#REF!</definedName>
    <definedName name="dstib2120_14" localSheetId="4">#REF!</definedName>
    <definedName name="dstib2120_14" localSheetId="6">#REF!</definedName>
    <definedName name="dstib2120_14" localSheetId="9">#REF!</definedName>
    <definedName name="dstib2120_14" localSheetId="5">#REF!</definedName>
    <definedName name="dstib2120_14" localSheetId="14">#REF!</definedName>
    <definedName name="dstib2120_14" localSheetId="3">#REF!</definedName>
    <definedName name="dstib2120_14" localSheetId="11">#REF!</definedName>
    <definedName name="dstib2120_14" localSheetId="13">#REF!</definedName>
    <definedName name="dstib2120_14" localSheetId="10">#REF!</definedName>
    <definedName name="dstib2120_14" localSheetId="0">#REF!</definedName>
    <definedName name="dstib2120_14" localSheetId="2">#REF!</definedName>
    <definedName name="dstib2120_14">#REF!</definedName>
    <definedName name="dstib2120_16" localSheetId="8">#REF!</definedName>
    <definedName name="dstib2120_16" localSheetId="14">#REF!</definedName>
    <definedName name="dstib2120_16" localSheetId="11">#REF!</definedName>
    <definedName name="dstib2120_16" localSheetId="13">#REF!</definedName>
    <definedName name="dstib2120_16" localSheetId="10">#REF!</definedName>
    <definedName name="dstib2120_16" localSheetId="0">#REF!</definedName>
    <definedName name="dstib2120_16" localSheetId="2">#REF!</definedName>
    <definedName name="dstib2120_16">#REF!</definedName>
    <definedName name="dstib2120_2" localSheetId="8">#REF!</definedName>
    <definedName name="dstib2120_2" localSheetId="14">#REF!</definedName>
    <definedName name="dstib2120_2" localSheetId="11">#REF!</definedName>
    <definedName name="dstib2120_2" localSheetId="13">#REF!</definedName>
    <definedName name="dstib2120_2" localSheetId="10">#REF!</definedName>
    <definedName name="dstib2120_2" localSheetId="0">#REF!</definedName>
    <definedName name="dstib2120_2" localSheetId="2">#REF!</definedName>
    <definedName name="dstib2120_2">#REF!</definedName>
    <definedName name="dstib2120_2_1">#REF!</definedName>
    <definedName name="dstib2120_3">#REF!</definedName>
    <definedName name="dstib2120_4">#REF!</definedName>
    <definedName name="dstib2120_5">"$#REF!.$#REF!$#REF!"</definedName>
    <definedName name="dstib2120_6" localSheetId="8">#REF!</definedName>
    <definedName name="dstib2120_6" localSheetId="7">#REF!</definedName>
    <definedName name="dstib2120_6" localSheetId="4">#REF!</definedName>
    <definedName name="dstib2120_6" localSheetId="6">#REF!</definedName>
    <definedName name="dstib2120_6" localSheetId="9">#REF!</definedName>
    <definedName name="dstib2120_6" localSheetId="5">#REF!</definedName>
    <definedName name="dstib2120_6" localSheetId="14">#REF!</definedName>
    <definedName name="dstib2120_6" localSheetId="3">#REF!</definedName>
    <definedName name="dstib2120_6" localSheetId="11">#REF!</definedName>
    <definedName name="dstib2120_6" localSheetId="13">#REF!</definedName>
    <definedName name="dstib2120_6" localSheetId="10">#REF!</definedName>
    <definedName name="dstib2120_6" localSheetId="0">#REF!</definedName>
    <definedName name="dstib2120_6" localSheetId="2">#REF!</definedName>
    <definedName name="dstib2120_6">#REF!</definedName>
    <definedName name="dstib2120_7" localSheetId="8">#REF!</definedName>
    <definedName name="dstib2120_7" localSheetId="14">#REF!</definedName>
    <definedName name="dstib2120_7" localSheetId="11">#REF!</definedName>
    <definedName name="dstib2120_7" localSheetId="13">#REF!</definedName>
    <definedName name="dstib2120_7" localSheetId="10">#REF!</definedName>
    <definedName name="dstib2120_7" localSheetId="0">#REF!</definedName>
    <definedName name="dstib2120_7" localSheetId="2">#REF!</definedName>
    <definedName name="dstib2120_7">#REF!</definedName>
    <definedName name="dstib2120_8" localSheetId="8">#REF!</definedName>
    <definedName name="dstib2120_8" localSheetId="14">#REF!</definedName>
    <definedName name="dstib2120_8" localSheetId="11">#REF!</definedName>
    <definedName name="dstib2120_8" localSheetId="13">#REF!</definedName>
    <definedName name="dstib2120_8" localSheetId="10">#REF!</definedName>
    <definedName name="dstib2120_8" localSheetId="0">#REF!</definedName>
    <definedName name="dstib2120_8" localSheetId="2">#REF!</definedName>
    <definedName name="dstib2120_8">#REF!</definedName>
    <definedName name="dstib2120_9">#REF!</definedName>
    <definedName name="dstib250">#REF!</definedName>
    <definedName name="dstib250___0">#REF!</definedName>
    <definedName name="dstib250___1">#REF!</definedName>
    <definedName name="dstib250___2">#REF!</definedName>
    <definedName name="dstib250___3">#REF!</definedName>
    <definedName name="dstib250___4">#REF!</definedName>
    <definedName name="dstib250___5">#REF!</definedName>
    <definedName name="dstib250_1">#REF!</definedName>
    <definedName name="dstib250_1_1">#REF!</definedName>
    <definedName name="dstib250_10">#REF!</definedName>
    <definedName name="dstib250_11">#REF!</definedName>
    <definedName name="dstib250_12">"$#REF!.$#REF!$#REF!"</definedName>
    <definedName name="dstib250_13">"$#REF!.$#REF!$#REF!"</definedName>
    <definedName name="dstib250_14" localSheetId="8">#REF!</definedName>
    <definedName name="dstib250_14" localSheetId="7">#REF!</definedName>
    <definedName name="dstib250_14" localSheetId="4">#REF!</definedName>
    <definedName name="dstib250_14" localSheetId="6">#REF!</definedName>
    <definedName name="dstib250_14" localSheetId="9">#REF!</definedName>
    <definedName name="dstib250_14" localSheetId="5">#REF!</definedName>
    <definedName name="dstib250_14" localSheetId="14">#REF!</definedName>
    <definedName name="dstib250_14" localSheetId="3">#REF!</definedName>
    <definedName name="dstib250_14" localSheetId="11">#REF!</definedName>
    <definedName name="dstib250_14" localSheetId="13">#REF!</definedName>
    <definedName name="dstib250_14" localSheetId="10">#REF!</definedName>
    <definedName name="dstib250_14" localSheetId="0">#REF!</definedName>
    <definedName name="dstib250_14" localSheetId="2">#REF!</definedName>
    <definedName name="dstib250_14">#REF!</definedName>
    <definedName name="dstib250_16" localSheetId="8">#REF!</definedName>
    <definedName name="dstib250_16" localSheetId="14">#REF!</definedName>
    <definedName name="dstib250_16" localSheetId="11">#REF!</definedName>
    <definedName name="dstib250_16" localSheetId="13">#REF!</definedName>
    <definedName name="dstib250_16" localSheetId="10">#REF!</definedName>
    <definedName name="dstib250_16" localSheetId="0">#REF!</definedName>
    <definedName name="dstib250_16" localSheetId="2">#REF!</definedName>
    <definedName name="dstib250_16">#REF!</definedName>
    <definedName name="dstib250_2" localSheetId="8">#REF!</definedName>
    <definedName name="dstib250_2" localSheetId="14">#REF!</definedName>
    <definedName name="dstib250_2" localSheetId="11">#REF!</definedName>
    <definedName name="dstib250_2" localSheetId="13">#REF!</definedName>
    <definedName name="dstib250_2" localSheetId="10">#REF!</definedName>
    <definedName name="dstib250_2" localSheetId="0">#REF!</definedName>
    <definedName name="dstib250_2" localSheetId="2">#REF!</definedName>
    <definedName name="dstib250_2">#REF!</definedName>
    <definedName name="dstib250_2_1">#REF!</definedName>
    <definedName name="dstib250_3">#REF!</definedName>
    <definedName name="dstib250_4">#REF!</definedName>
    <definedName name="dstib250_5">"$#REF!.$#REF!$#REF!"</definedName>
    <definedName name="dstib250_6" localSheetId="8">#REF!</definedName>
    <definedName name="dstib250_6" localSheetId="7">#REF!</definedName>
    <definedName name="dstib250_6" localSheetId="4">#REF!</definedName>
    <definedName name="dstib250_6" localSheetId="6">#REF!</definedName>
    <definedName name="dstib250_6" localSheetId="9">#REF!</definedName>
    <definedName name="dstib250_6" localSheetId="5">#REF!</definedName>
    <definedName name="dstib250_6" localSheetId="14">#REF!</definedName>
    <definedName name="dstib250_6" localSheetId="3">#REF!</definedName>
    <definedName name="dstib250_6" localSheetId="11">#REF!</definedName>
    <definedName name="dstib250_6" localSheetId="13">#REF!</definedName>
    <definedName name="dstib250_6" localSheetId="10">#REF!</definedName>
    <definedName name="dstib250_6" localSheetId="0">#REF!</definedName>
    <definedName name="dstib250_6" localSheetId="2">#REF!</definedName>
    <definedName name="dstib250_6">#REF!</definedName>
    <definedName name="dstib250_7" localSheetId="8">#REF!</definedName>
    <definedName name="dstib250_7" localSheetId="14">#REF!</definedName>
    <definedName name="dstib250_7" localSheetId="11">#REF!</definedName>
    <definedName name="dstib250_7" localSheetId="13">#REF!</definedName>
    <definedName name="dstib250_7" localSheetId="10">#REF!</definedName>
    <definedName name="dstib250_7" localSheetId="0">#REF!</definedName>
    <definedName name="dstib250_7" localSheetId="2">#REF!</definedName>
    <definedName name="dstib250_7">#REF!</definedName>
    <definedName name="dstib250_8" localSheetId="8">#REF!</definedName>
    <definedName name="dstib250_8" localSheetId="14">#REF!</definedName>
    <definedName name="dstib250_8" localSheetId="11">#REF!</definedName>
    <definedName name="dstib250_8" localSheetId="13">#REF!</definedName>
    <definedName name="dstib250_8" localSheetId="10">#REF!</definedName>
    <definedName name="dstib250_8" localSheetId="0">#REF!</definedName>
    <definedName name="dstib250_8" localSheetId="2">#REF!</definedName>
    <definedName name="dstib250_8">#REF!</definedName>
    <definedName name="dstib250_9">#REF!</definedName>
    <definedName name="dstib260">#REF!</definedName>
    <definedName name="dstib260___0">#REF!</definedName>
    <definedName name="dstib260___1">#REF!</definedName>
    <definedName name="dstib260___2">#REF!</definedName>
    <definedName name="dstib260___3">#REF!</definedName>
    <definedName name="dstib260___4">#REF!</definedName>
    <definedName name="dstib260___5">#REF!</definedName>
    <definedName name="dstib260_1">#REF!</definedName>
    <definedName name="dstib260_1_1">#REF!</definedName>
    <definedName name="dstib260_10">#REF!</definedName>
    <definedName name="dstib260_11">#REF!</definedName>
    <definedName name="dstib260_12">"$#REF!.$#REF!$#REF!"</definedName>
    <definedName name="dstib260_13">"$#REF!.$#REF!$#REF!"</definedName>
    <definedName name="dstib260_14" localSheetId="8">#REF!</definedName>
    <definedName name="dstib260_14" localSheetId="7">#REF!</definedName>
    <definedName name="dstib260_14" localSheetId="4">#REF!</definedName>
    <definedName name="dstib260_14" localSheetId="6">#REF!</definedName>
    <definedName name="dstib260_14" localSheetId="9">#REF!</definedName>
    <definedName name="dstib260_14" localSheetId="5">#REF!</definedName>
    <definedName name="dstib260_14" localSheetId="14">#REF!</definedName>
    <definedName name="dstib260_14" localSheetId="3">#REF!</definedName>
    <definedName name="dstib260_14" localSheetId="11">#REF!</definedName>
    <definedName name="dstib260_14" localSheetId="13">#REF!</definedName>
    <definedName name="dstib260_14" localSheetId="10">#REF!</definedName>
    <definedName name="dstib260_14" localSheetId="0">#REF!</definedName>
    <definedName name="dstib260_14" localSheetId="2">#REF!</definedName>
    <definedName name="dstib260_14">#REF!</definedName>
    <definedName name="dstib260_16" localSheetId="8">#REF!</definedName>
    <definedName name="dstib260_16" localSheetId="14">#REF!</definedName>
    <definedName name="dstib260_16" localSheetId="11">#REF!</definedName>
    <definedName name="dstib260_16" localSheetId="13">#REF!</definedName>
    <definedName name="dstib260_16" localSheetId="10">#REF!</definedName>
    <definedName name="dstib260_16" localSheetId="0">#REF!</definedName>
    <definedName name="dstib260_16" localSheetId="2">#REF!</definedName>
    <definedName name="dstib260_16">#REF!</definedName>
    <definedName name="dstib260_2" localSheetId="8">#REF!</definedName>
    <definedName name="dstib260_2" localSheetId="14">#REF!</definedName>
    <definedName name="dstib260_2" localSheetId="11">#REF!</definedName>
    <definedName name="dstib260_2" localSheetId="13">#REF!</definedName>
    <definedName name="dstib260_2" localSheetId="10">#REF!</definedName>
    <definedName name="dstib260_2" localSheetId="0">#REF!</definedName>
    <definedName name="dstib260_2" localSheetId="2">#REF!</definedName>
    <definedName name="dstib260_2">#REF!</definedName>
    <definedName name="dstib260_2_1">#REF!</definedName>
    <definedName name="dstib260_3">#REF!</definedName>
    <definedName name="dstib260_4">#REF!</definedName>
    <definedName name="dstib260_5">"$#REF!.$#REF!$#REF!"</definedName>
    <definedName name="dstib260_6" localSheetId="8">#REF!</definedName>
    <definedName name="dstib260_6" localSheetId="7">#REF!</definedName>
    <definedName name="dstib260_6" localSheetId="4">#REF!</definedName>
    <definedName name="dstib260_6" localSheetId="6">#REF!</definedName>
    <definedName name="dstib260_6" localSheetId="9">#REF!</definedName>
    <definedName name="dstib260_6" localSheetId="5">#REF!</definedName>
    <definedName name="dstib260_6" localSheetId="14">#REF!</definedName>
    <definedName name="dstib260_6" localSheetId="3">#REF!</definedName>
    <definedName name="dstib260_6" localSheetId="11">#REF!</definedName>
    <definedName name="dstib260_6" localSheetId="13">#REF!</definedName>
    <definedName name="dstib260_6" localSheetId="10">#REF!</definedName>
    <definedName name="dstib260_6" localSheetId="0">#REF!</definedName>
    <definedName name="dstib260_6" localSheetId="2">#REF!</definedName>
    <definedName name="dstib260_6">#REF!</definedName>
    <definedName name="dstib260_7" localSheetId="8">#REF!</definedName>
    <definedName name="dstib260_7" localSheetId="14">#REF!</definedName>
    <definedName name="dstib260_7" localSheetId="11">#REF!</definedName>
    <definedName name="dstib260_7" localSheetId="13">#REF!</definedName>
    <definedName name="dstib260_7" localSheetId="10">#REF!</definedName>
    <definedName name="dstib260_7" localSheetId="0">#REF!</definedName>
    <definedName name="dstib260_7" localSheetId="2">#REF!</definedName>
    <definedName name="dstib260_7">#REF!</definedName>
    <definedName name="dstib260_8" localSheetId="8">#REF!</definedName>
    <definedName name="dstib260_8" localSheetId="14">#REF!</definedName>
    <definedName name="dstib260_8" localSheetId="11">#REF!</definedName>
    <definedName name="dstib260_8" localSheetId="13">#REF!</definedName>
    <definedName name="dstib260_8" localSheetId="10">#REF!</definedName>
    <definedName name="dstib260_8" localSheetId="0">#REF!</definedName>
    <definedName name="dstib260_8" localSheetId="2">#REF!</definedName>
    <definedName name="dstib260_8">#REF!</definedName>
    <definedName name="dstib260_9">#REF!</definedName>
    <definedName name="dstib280">#REF!</definedName>
    <definedName name="dstib280___0">#REF!</definedName>
    <definedName name="dstib280___1">#REF!</definedName>
    <definedName name="dstib280___2">#REF!</definedName>
    <definedName name="dstib280___3">#REF!</definedName>
    <definedName name="dstib280___4">#REF!</definedName>
    <definedName name="dstib280___5">#REF!</definedName>
    <definedName name="dstib280_1">#REF!</definedName>
    <definedName name="dstib280_1_1">#REF!</definedName>
    <definedName name="dstib280_10">#REF!</definedName>
    <definedName name="dstib280_11">#REF!</definedName>
    <definedName name="dstib280_12">"$#REF!.$#REF!$#REF!"</definedName>
    <definedName name="dstib280_13">"$#REF!.$#REF!$#REF!"</definedName>
    <definedName name="dstib280_14" localSheetId="8">#REF!</definedName>
    <definedName name="dstib280_14" localSheetId="7">#REF!</definedName>
    <definedName name="dstib280_14" localSheetId="4">#REF!</definedName>
    <definedName name="dstib280_14" localSheetId="6">#REF!</definedName>
    <definedName name="dstib280_14" localSheetId="9">#REF!</definedName>
    <definedName name="dstib280_14" localSheetId="5">#REF!</definedName>
    <definedName name="dstib280_14" localSheetId="14">#REF!</definedName>
    <definedName name="dstib280_14" localSheetId="3">#REF!</definedName>
    <definedName name="dstib280_14" localSheetId="11">#REF!</definedName>
    <definedName name="dstib280_14" localSheetId="13">#REF!</definedName>
    <definedName name="dstib280_14" localSheetId="10">#REF!</definedName>
    <definedName name="dstib280_14" localSheetId="0">#REF!</definedName>
    <definedName name="dstib280_14" localSheetId="2">#REF!</definedName>
    <definedName name="dstib280_14">#REF!</definedName>
    <definedName name="dstib280_16" localSheetId="8">#REF!</definedName>
    <definedName name="dstib280_16" localSheetId="14">#REF!</definedName>
    <definedName name="dstib280_16" localSheetId="11">#REF!</definedName>
    <definedName name="dstib280_16" localSheetId="13">#REF!</definedName>
    <definedName name="dstib280_16" localSheetId="10">#REF!</definedName>
    <definedName name="dstib280_16" localSheetId="0">#REF!</definedName>
    <definedName name="dstib280_16" localSheetId="2">#REF!</definedName>
    <definedName name="dstib280_16">#REF!</definedName>
    <definedName name="dstib280_2" localSheetId="8">#REF!</definedName>
    <definedName name="dstib280_2" localSheetId="14">#REF!</definedName>
    <definedName name="dstib280_2" localSheetId="11">#REF!</definedName>
    <definedName name="dstib280_2" localSheetId="13">#REF!</definedName>
    <definedName name="dstib280_2" localSheetId="10">#REF!</definedName>
    <definedName name="dstib280_2" localSheetId="0">#REF!</definedName>
    <definedName name="dstib280_2" localSheetId="2">#REF!</definedName>
    <definedName name="dstib280_2">#REF!</definedName>
    <definedName name="dstib280_2_1">#REF!</definedName>
    <definedName name="dstib280_3">#REF!</definedName>
    <definedName name="dstib280_4">#REF!</definedName>
    <definedName name="dstib280_5">"$#REF!.$#REF!$#REF!"</definedName>
    <definedName name="dstib280_6" localSheetId="8">#REF!</definedName>
    <definedName name="dstib280_6" localSheetId="7">#REF!</definedName>
    <definedName name="dstib280_6" localSheetId="4">#REF!</definedName>
    <definedName name="dstib280_6" localSheetId="6">#REF!</definedName>
    <definedName name="dstib280_6" localSheetId="9">#REF!</definedName>
    <definedName name="dstib280_6" localSheetId="5">#REF!</definedName>
    <definedName name="dstib280_6" localSheetId="14">#REF!</definedName>
    <definedName name="dstib280_6" localSheetId="3">#REF!</definedName>
    <definedName name="dstib280_6" localSheetId="11">#REF!</definedName>
    <definedName name="dstib280_6" localSheetId="13">#REF!</definedName>
    <definedName name="dstib280_6" localSheetId="10">#REF!</definedName>
    <definedName name="dstib280_6" localSheetId="0">#REF!</definedName>
    <definedName name="dstib280_6" localSheetId="2">#REF!</definedName>
    <definedName name="dstib280_6">#REF!</definedName>
    <definedName name="dstib280_7" localSheetId="8">#REF!</definedName>
    <definedName name="dstib280_7" localSheetId="14">#REF!</definedName>
    <definedName name="dstib280_7" localSheetId="11">#REF!</definedName>
    <definedName name="dstib280_7" localSheetId="13">#REF!</definedName>
    <definedName name="dstib280_7" localSheetId="10">#REF!</definedName>
    <definedName name="dstib280_7" localSheetId="0">#REF!</definedName>
    <definedName name="dstib280_7" localSheetId="2">#REF!</definedName>
    <definedName name="dstib280_7">#REF!</definedName>
    <definedName name="dstib280_8" localSheetId="8">#REF!</definedName>
    <definedName name="dstib280_8" localSheetId="14">#REF!</definedName>
    <definedName name="dstib280_8" localSheetId="11">#REF!</definedName>
    <definedName name="dstib280_8" localSheetId="13">#REF!</definedName>
    <definedName name="dstib280_8" localSheetId="10">#REF!</definedName>
    <definedName name="dstib280_8" localSheetId="0">#REF!</definedName>
    <definedName name="dstib280_8" localSheetId="2">#REF!</definedName>
    <definedName name="dstib280_8">#REF!</definedName>
    <definedName name="dstib280_9">#REF!</definedName>
    <definedName name="DT">#REF!</definedName>
    <definedName name="DT_8T">#REF!</definedName>
    <definedName name="dt6ton">#REF!</definedName>
    <definedName name="DTengkel">#REF!</definedName>
    <definedName name="DTtronton">#REF!</definedName>
    <definedName name="dua">#REF!</definedName>
    <definedName name="duco">#REF!</definedName>
    <definedName name="duct_apt">#REF!</definedName>
    <definedName name="duct_exh">#REF!</definedName>
    <definedName name="duct_exh_op_shft">#REF!</definedName>
    <definedName name="duct_exh_ot">#REF!</definedName>
    <definedName name="duct_exh_ot_shft">#REF!</definedName>
    <definedName name="duct_int">#REF!</definedName>
    <definedName name="duct_isolasi">#REF!</definedName>
    <definedName name="duct_ot">#REF!</definedName>
    <definedName name="duct_ot_ta">#REF!</definedName>
    <definedName name="duct_r">#REF!</definedName>
    <definedName name="duct_s">#REF!</definedName>
    <definedName name="duct_sh_ot">#REF!</definedName>
    <definedName name="duct_sht">#REF!</definedName>
    <definedName name="duct_soundliner">#REF!</definedName>
    <definedName name="duct_su_op">#REF!</definedName>
    <definedName name="duct_t_i">#REF!</definedName>
    <definedName name="duct_ta_app">#REF!</definedName>
    <definedName name="duct_ta_ot">#REF!</definedName>
    <definedName name="duct_tanpa">#REF!</definedName>
    <definedName name="dukhan">#REF!</definedName>
    <definedName name="dump">#REF!</definedName>
    <definedName name="dump_truck">#REF!</definedName>
    <definedName name="DUMPTRUCK1">#REF!</definedName>
    <definedName name="DUMPTRUCK2">#REF!</definedName>
    <definedName name="dwavin1.25">#REF!</definedName>
    <definedName name="dwavin1.5">#REF!</definedName>
    <definedName name="dwavin10">#REF!</definedName>
    <definedName name="dwavin12">#REF!</definedName>
    <definedName name="dwavin2">#REF!</definedName>
    <definedName name="dwavin2.5">#REF!</definedName>
    <definedName name="dwavin3">#REF!</definedName>
    <definedName name="dwavin4">#REF!</definedName>
    <definedName name="dwavin5">#REF!</definedName>
    <definedName name="dwavin6">#REF!</definedName>
    <definedName name="dwavin8">#REF!</definedName>
    <definedName name="DWN_V">#REF!</definedName>
    <definedName name="dzb">#REF!</definedName>
    <definedName name="E">#REF!</definedName>
    <definedName name="E_1">#REF!</definedName>
    <definedName name="E_1_1">#REF!</definedName>
    <definedName name="E_1_2">#REF!</definedName>
    <definedName name="E_1_3">#REF!</definedName>
    <definedName name="E_2">#REF!</definedName>
    <definedName name="E_22">#REF!</definedName>
    <definedName name="E_3">#REF!</definedName>
    <definedName name="E_4">#REF!</definedName>
    <definedName name="E_5">#REF!</definedName>
    <definedName name="E_6">#REF!</definedName>
    <definedName name="E_6a">#REF!</definedName>
    <definedName name="E_7a">#REF!</definedName>
    <definedName name="E_9">#REF!</definedName>
    <definedName name="E_SE">#REF!</definedName>
    <definedName name="E.001">#REF!</definedName>
    <definedName name="E.01">#REF!</definedName>
    <definedName name="E.010">#REF!</definedName>
    <definedName name="E.019">#REF!</definedName>
    <definedName name="E.019a">#REF!</definedName>
    <definedName name="E.02">#REF!</definedName>
    <definedName name="E.03">#REF!</definedName>
    <definedName name="E.04">#REF!</definedName>
    <definedName name="E.05">#REF!</definedName>
    <definedName name="E.052">#REF!</definedName>
    <definedName name="E.06">#REF!</definedName>
    <definedName name="E.07">#REF!</definedName>
    <definedName name="E.08">#REF!</definedName>
    <definedName name="E.080">#REF!</definedName>
    <definedName name="E.081">#REF!</definedName>
    <definedName name="E.084">#REF!</definedName>
    <definedName name="E.087">#REF!</definedName>
    <definedName name="E.088">#REF!</definedName>
    <definedName name="E.089">#REF!</definedName>
    <definedName name="E.09">#REF!</definedName>
    <definedName name="E.10">#REF!</definedName>
    <definedName name="E.11">#REF!</definedName>
    <definedName name="E.12">#REF!</definedName>
    <definedName name="E.13">#REF!</definedName>
    <definedName name="E.14">#REF!</definedName>
    <definedName name="E.15">#REF!</definedName>
    <definedName name="E.153">#REF!</definedName>
    <definedName name="E.155">#REF!</definedName>
    <definedName name="E.157">#REF!</definedName>
    <definedName name="E.16">#REF!</definedName>
    <definedName name="E.17">#REF!</definedName>
    <definedName name="E.18">#REF!</definedName>
    <definedName name="E.182">#REF!</definedName>
    <definedName name="E.19">#REF!</definedName>
    <definedName name="E.20">#REF!</definedName>
    <definedName name="E.21">#REF!</definedName>
    <definedName name="E.211">#REF!</definedName>
    <definedName name="E.212">#REF!</definedName>
    <definedName name="E.22">#REF!</definedName>
    <definedName name="E.221">#REF!</definedName>
    <definedName name="E.23">#REF!</definedName>
    <definedName name="E.24">#REF!</definedName>
    <definedName name="E.25">#REF!</definedName>
    <definedName name="E.252">#REF!</definedName>
    <definedName name="E.26">#REF!</definedName>
    <definedName name="E.27">#REF!</definedName>
    <definedName name="E.28">#REF!</definedName>
    <definedName name="E.29">#REF!</definedName>
    <definedName name="E.30">#REF!</definedName>
    <definedName name="E.301">#REF!</definedName>
    <definedName name="E.31">#REF!</definedName>
    <definedName name="E.341">#REF!</definedName>
    <definedName name="E1.30">#REF!</definedName>
    <definedName name="E1.311a">#REF!</definedName>
    <definedName name="E1.312a">#REF!</definedName>
    <definedName name="E1.313">#REF!</definedName>
    <definedName name="E1.321">#REF!</definedName>
    <definedName name="E1.321a">#REF!</definedName>
    <definedName name="E1.322">#REF!</definedName>
    <definedName name="E1.33">#REF!</definedName>
    <definedName name="E1.511">#REF!</definedName>
    <definedName name="E1.512">#REF!</definedName>
    <definedName name="E1.521">#REF!</definedName>
    <definedName name="E1.611">#REF!</definedName>
    <definedName name="E1.612">#REF!</definedName>
    <definedName name="E1.631">#REF!</definedName>
    <definedName name="E1.633">#REF!</definedName>
    <definedName name="E1.635">#REF!</definedName>
    <definedName name="E1.635a">#REF!</definedName>
    <definedName name="E1.710">#REF!</definedName>
    <definedName name="E1.711">#REF!</definedName>
    <definedName name="E1.712a">#REF!</definedName>
    <definedName name="E1.713a">#REF!</definedName>
    <definedName name="E1.714b">#REF!</definedName>
    <definedName name="E1.715">#REF!</definedName>
    <definedName name="E1.716">#REF!</definedName>
    <definedName name="E1.716A">#REF!</definedName>
    <definedName name="E1.72">#REF!</definedName>
    <definedName name="E1.7210.11">#REF!</definedName>
    <definedName name="e1.723.4">#REF!</definedName>
    <definedName name="E1.753">#REF!</definedName>
    <definedName name="E1.79">#REF!</definedName>
    <definedName name="E1.813">#REF!</definedName>
    <definedName name="E1.817a">#REF!</definedName>
    <definedName name="E1.817b">#REF!</definedName>
    <definedName name="E1.841">#REF!</definedName>
    <definedName name="E1.846">#REF!</definedName>
    <definedName name="E1.847">#REF!</definedName>
    <definedName name="E1a.30">#REF!</definedName>
    <definedName name="E1a.311a">#REF!</definedName>
    <definedName name="E1a.312a">#REF!</definedName>
    <definedName name="E1a.313">#REF!</definedName>
    <definedName name="E1a.321">#REF!</definedName>
    <definedName name="E1a.321a">#REF!</definedName>
    <definedName name="E1a.322">#REF!</definedName>
    <definedName name="E1a.33">#REF!</definedName>
    <definedName name="E1a.511">#REF!</definedName>
    <definedName name="E1a.512">#REF!</definedName>
    <definedName name="E1a.521">#REF!</definedName>
    <definedName name="E1a.611">#REF!</definedName>
    <definedName name="E1a.612">#REF!</definedName>
    <definedName name="E1a.631">#REF!</definedName>
    <definedName name="E1a.633">#REF!</definedName>
    <definedName name="E1a.635">#REF!</definedName>
    <definedName name="E1a.635a">#REF!</definedName>
    <definedName name="E1a.710">#REF!</definedName>
    <definedName name="E1a.711">#REF!</definedName>
    <definedName name="E1a.712a">#REF!</definedName>
    <definedName name="E1a.713a">#REF!</definedName>
    <definedName name="E1a.714b">#REF!</definedName>
    <definedName name="E1a.715">#REF!</definedName>
    <definedName name="E1a.716">#REF!</definedName>
    <definedName name="E1a.716a">#REF!</definedName>
    <definedName name="E1a.72">#REF!</definedName>
    <definedName name="E1a.723.4">#REF!</definedName>
    <definedName name="E1a.753">#REF!</definedName>
    <definedName name="E1a.79">#REF!</definedName>
    <definedName name="E1a.813">#REF!</definedName>
    <definedName name="E1a.817a">#REF!</definedName>
    <definedName name="E1a.817b">#REF!</definedName>
    <definedName name="E1a.846">#REF!</definedName>
    <definedName name="E1a.847">#REF!</definedName>
    <definedName name="E2.30">#REF!</definedName>
    <definedName name="E2.311a">#REF!</definedName>
    <definedName name="E2.312a">#REF!</definedName>
    <definedName name="E2.313">#REF!</definedName>
    <definedName name="E2.321">#REF!</definedName>
    <definedName name="E2.321a">#REF!</definedName>
    <definedName name="E2.322">#REF!</definedName>
    <definedName name="E2.33">#REF!</definedName>
    <definedName name="E2.511">#REF!</definedName>
    <definedName name="E2.512">#REF!</definedName>
    <definedName name="E2.521">#REF!</definedName>
    <definedName name="E2.611">#REF!</definedName>
    <definedName name="E2.612">#REF!</definedName>
    <definedName name="E2.631">#REF!</definedName>
    <definedName name="E2.633">#REF!</definedName>
    <definedName name="E2.635">#REF!</definedName>
    <definedName name="E2.635a">#REF!</definedName>
    <definedName name="E2.710">#REF!</definedName>
    <definedName name="E2.711">#REF!</definedName>
    <definedName name="E2.712a">#REF!</definedName>
    <definedName name="E2.713a">#REF!</definedName>
    <definedName name="E2.714b">#REF!</definedName>
    <definedName name="E2.715">#REF!</definedName>
    <definedName name="E2.716">#REF!</definedName>
    <definedName name="E2.716B">#REF!</definedName>
    <definedName name="E2.72">#REF!</definedName>
    <definedName name="e2.723.4">#REF!</definedName>
    <definedName name="E2.753">#REF!</definedName>
    <definedName name="E2.79">#REF!</definedName>
    <definedName name="E2.813">#REF!</definedName>
    <definedName name="E2.817a">#REF!</definedName>
    <definedName name="E2.817b">#REF!</definedName>
    <definedName name="E2.846">#REF!</definedName>
    <definedName name="E2.847">#REF!</definedName>
    <definedName name="E5700.">#REF!</definedName>
    <definedName name="EA">#REF!</definedName>
    <definedName name="EA___0">#REF!</definedName>
    <definedName name="EA___1">#REF!</definedName>
    <definedName name="EA___2">#REF!</definedName>
    <definedName name="EA___3">#REF!</definedName>
    <definedName name="EA1.1">#REF!</definedName>
    <definedName name="EA1.1___0">#REF!</definedName>
    <definedName name="EA1.1___1">#REF!</definedName>
    <definedName name="EA1.1___2">#REF!</definedName>
    <definedName name="EA1.1___3">#REF!</definedName>
    <definedName name="EA1.2">#REF!</definedName>
    <definedName name="EA1.2___0">#REF!</definedName>
    <definedName name="EA1.2___1">#REF!</definedName>
    <definedName name="EA1.2___2">#REF!</definedName>
    <definedName name="EA1.2___3">#REF!</definedName>
    <definedName name="EA1.3">#REF!</definedName>
    <definedName name="EA1.3___0">#REF!</definedName>
    <definedName name="EA1.3___1">#REF!</definedName>
    <definedName name="EA1.3___2">#REF!</definedName>
    <definedName name="EA1.3___3">#REF!</definedName>
    <definedName name="EA2.1">#REF!</definedName>
    <definedName name="EA2.1___0">#REF!</definedName>
    <definedName name="EA2.1___1">#REF!</definedName>
    <definedName name="EA2.1___2">#REF!</definedName>
    <definedName name="EA2.1___3">#REF!</definedName>
    <definedName name="EA2.2">#REF!</definedName>
    <definedName name="EA2.2___0">#REF!</definedName>
    <definedName name="EA2.2___1">#REF!</definedName>
    <definedName name="EA2.2___2">#REF!</definedName>
    <definedName name="EA2.2___3">#REF!</definedName>
    <definedName name="EA2.3">#REF!</definedName>
    <definedName name="EA2.3___0">#REF!</definedName>
    <definedName name="EA2.3___1">#REF!</definedName>
    <definedName name="EA2.3___2">#REF!</definedName>
    <definedName name="EA2.3___3">#REF!</definedName>
    <definedName name="EA2.5">#REF!</definedName>
    <definedName name="EA2.5___0">#REF!</definedName>
    <definedName name="EA2.5___1">#REF!</definedName>
    <definedName name="EA2.5___2">#REF!</definedName>
    <definedName name="EA2.5___3">#REF!</definedName>
    <definedName name="EA2.6">#REF!</definedName>
    <definedName name="EA2.6___0">#REF!</definedName>
    <definedName name="EA2.6___1">#REF!</definedName>
    <definedName name="EA2.6___2">#REF!</definedName>
    <definedName name="EA2.6___3">#REF!</definedName>
    <definedName name="EA2.7">#REF!</definedName>
    <definedName name="EA2.7___0">#REF!</definedName>
    <definedName name="EA2.7___1">#REF!</definedName>
    <definedName name="EA2.7___2">#REF!</definedName>
    <definedName name="EA2.7___3">#REF!</definedName>
    <definedName name="EA2.8">#REF!</definedName>
    <definedName name="EA2.8___0">#REF!</definedName>
    <definedName name="EA2.8___1">#REF!</definedName>
    <definedName name="EA2.8___2">#REF!</definedName>
    <definedName name="EA2.8___3">#REF!</definedName>
    <definedName name="EA21.1">#REF!</definedName>
    <definedName name="EA21.1___0">#REF!</definedName>
    <definedName name="EA21.1___1">#REF!</definedName>
    <definedName name="EA21.1___2">#REF!</definedName>
    <definedName name="EA21.1___3">#REF!</definedName>
    <definedName name="EA21.2">#REF!</definedName>
    <definedName name="EA21.2___0">#REF!</definedName>
    <definedName name="EA21.2___1">#REF!</definedName>
    <definedName name="EA21.2___2">#REF!</definedName>
    <definedName name="EA21.2___3">#REF!</definedName>
    <definedName name="EA21.3">#REF!</definedName>
    <definedName name="EA21.3___0">#REF!</definedName>
    <definedName name="EA21.3___1">#REF!</definedName>
    <definedName name="EA21.3___2">#REF!</definedName>
    <definedName name="EA21.3___3">#REF!</definedName>
    <definedName name="EA21.4">#REF!</definedName>
    <definedName name="EA21.4___0">#REF!</definedName>
    <definedName name="EA21.4___1">#REF!</definedName>
    <definedName name="EA21.4___2">#REF!</definedName>
    <definedName name="EA21.4___3">#REF!</definedName>
    <definedName name="EA21.5">#REF!</definedName>
    <definedName name="EA21.5___0">#REF!</definedName>
    <definedName name="EA21.5___1">#REF!</definedName>
    <definedName name="EA21.5___2">#REF!</definedName>
    <definedName name="EA21.5___3">#REF!</definedName>
    <definedName name="EA3.1">#REF!</definedName>
    <definedName name="EA3.1___0">#REF!</definedName>
    <definedName name="EA3.1___1">#REF!</definedName>
    <definedName name="EA3.1___2">#REF!</definedName>
    <definedName name="EA3.1___3">#REF!</definedName>
    <definedName name="EA3.2">#REF!</definedName>
    <definedName name="EA3.2___0">#REF!</definedName>
    <definedName name="EA3.2___1">#REF!</definedName>
    <definedName name="EA3.2___2">#REF!</definedName>
    <definedName name="EA3.2___3">#REF!</definedName>
    <definedName name="EA3.3">#REF!</definedName>
    <definedName name="EA3.3___0">#REF!</definedName>
    <definedName name="EA3.3___1">#REF!</definedName>
    <definedName name="EA3.3___2">#REF!</definedName>
    <definedName name="EA3.3___3">#REF!</definedName>
    <definedName name="EA3.4">#REF!</definedName>
    <definedName name="EA3.4___0">#REF!</definedName>
    <definedName name="EA3.4___1">#REF!</definedName>
    <definedName name="EA3.4___2">#REF!</definedName>
    <definedName name="EA3.4___3">#REF!</definedName>
    <definedName name="eaeae">#REF!</definedName>
    <definedName name="eag">#REF!</definedName>
    <definedName name="eal">#REF!</definedName>
    <definedName name="EB">#REF!</definedName>
    <definedName name="EB___0">#REF!</definedName>
    <definedName name="EB___1">#REF!</definedName>
    <definedName name="EB___2">#REF!</definedName>
    <definedName name="EB___3">#REF!</definedName>
    <definedName name="EB1.1">#REF!</definedName>
    <definedName name="EB1.1___0">#REF!</definedName>
    <definedName name="EB1.1___1">#REF!</definedName>
    <definedName name="EB1.1___2">#REF!</definedName>
    <definedName name="EB1.1___3">#REF!</definedName>
    <definedName name="EC">#REF!</definedName>
    <definedName name="EC1.1">#REF!</definedName>
    <definedName name="EC1.1___0">#REF!</definedName>
    <definedName name="EC1.1___1">#REF!</definedName>
    <definedName name="EC1.1___2">#REF!</definedName>
    <definedName name="EC1.1___3">#REF!</definedName>
    <definedName name="ECP">"'file://Donny/jfp (f)/2.1 Proposal/2.1 Excelcomindo Office Palembang/mmc.xls'#$'Fill this out first___'.$#REF!$#REF!"</definedName>
    <definedName name="ED">#N/A</definedName>
    <definedName name="ED___0">NA()</definedName>
    <definedName name="ED___2">NA()</definedName>
    <definedName name="ED1.1" localSheetId="8">#REF!</definedName>
    <definedName name="ED1.1" localSheetId="7">#REF!</definedName>
    <definedName name="ED1.1" localSheetId="4">#REF!</definedName>
    <definedName name="ED1.1" localSheetId="6">#REF!</definedName>
    <definedName name="ED1.1" localSheetId="9">#REF!</definedName>
    <definedName name="ED1.1" localSheetId="5">#REF!</definedName>
    <definedName name="ED1.1" localSheetId="14">#REF!</definedName>
    <definedName name="ED1.1" localSheetId="3">#REF!</definedName>
    <definedName name="ED1.1" localSheetId="11">#REF!</definedName>
    <definedName name="ED1.1" localSheetId="13">#REF!</definedName>
    <definedName name="ED1.1" localSheetId="10">#REF!</definedName>
    <definedName name="ED1.1" localSheetId="0">#REF!</definedName>
    <definedName name="ED1.1" localSheetId="2">#REF!</definedName>
    <definedName name="ED1.1">#REF!</definedName>
    <definedName name="ED1.1___0" localSheetId="8">#REF!</definedName>
    <definedName name="ED1.1___0" localSheetId="14">#REF!</definedName>
    <definedName name="ED1.1___0" localSheetId="11">#REF!</definedName>
    <definedName name="ED1.1___0" localSheetId="13">#REF!</definedName>
    <definedName name="ED1.1___0" localSheetId="10">#REF!</definedName>
    <definedName name="ED1.1___0" localSheetId="0">#REF!</definedName>
    <definedName name="ED1.1___0" localSheetId="2">#REF!</definedName>
    <definedName name="ED1.1___0">#REF!</definedName>
    <definedName name="ED1.1___1" localSheetId="8">#REF!</definedName>
    <definedName name="ED1.1___1" localSheetId="14">#REF!</definedName>
    <definedName name="ED1.1___1" localSheetId="11">#REF!</definedName>
    <definedName name="ED1.1___1" localSheetId="13">#REF!</definedName>
    <definedName name="ED1.1___1" localSheetId="10">#REF!</definedName>
    <definedName name="ED1.1___1" localSheetId="0">#REF!</definedName>
    <definedName name="ED1.1___1" localSheetId="2">#REF!</definedName>
    <definedName name="ED1.1___1">#REF!</definedName>
    <definedName name="ED1.1___2">#REF!</definedName>
    <definedName name="ED1.1___3">#REF!</definedName>
    <definedName name="ee">#REF!</definedName>
    <definedName name="EE_01">#REF!</definedName>
    <definedName name="EE_01A">#REF!</definedName>
    <definedName name="EE_02">#REF!</definedName>
    <definedName name="EE_03">#REF!</definedName>
    <definedName name="EE_03A">#REF!</definedName>
    <definedName name="EE_04">#REF!</definedName>
    <definedName name="EE_04A">#REF!</definedName>
    <definedName name="EE_04B">#REF!</definedName>
    <definedName name="EE_04D">#REF!</definedName>
    <definedName name="EE_05">#REF!</definedName>
    <definedName name="EE_06">#REF!</definedName>
    <definedName name="EE_06A">#REF!</definedName>
    <definedName name="EE_07">#REF!</definedName>
    <definedName name="EE_08">#REF!</definedName>
    <definedName name="EE_09">#REF!</definedName>
    <definedName name="EE_10">#REF!</definedName>
    <definedName name="EE_11">#REF!</definedName>
    <definedName name="EE_12">#REF!</definedName>
    <definedName name="EE_12A">#REF!</definedName>
    <definedName name="EE_12B">#REF!</definedName>
    <definedName name="EE_12C">#REF!</definedName>
    <definedName name="EE_12D">#REF!</definedName>
    <definedName name="EE_12E">#REF!</definedName>
    <definedName name="EE_13">#REF!</definedName>
    <definedName name="EE_15">#REF!</definedName>
    <definedName name="EE_17">#REF!</definedName>
    <definedName name="EE_19">#REF!</definedName>
    <definedName name="EE_24">#REF!</definedName>
    <definedName name="EE_25">#REF!</definedName>
    <definedName name="EE_25A">#REF!</definedName>
    <definedName name="EE_26">#REF!</definedName>
    <definedName name="EE_27">#REF!</definedName>
    <definedName name="EE_28">#REF!</definedName>
    <definedName name="EE_29">#REF!</definedName>
    <definedName name="EE_30">#REF!</definedName>
    <definedName name="EE_31">#REF!</definedName>
    <definedName name="EE_32">#REF!</definedName>
    <definedName name="EE_33">#REF!</definedName>
    <definedName name="EE_34">#REF!</definedName>
    <definedName name="EE_35">#REF!</definedName>
    <definedName name="EEE">#REF!</definedName>
    <definedName name="EEEE">#REF!</definedName>
    <definedName name="EEX">#REF!</definedName>
    <definedName name="EEX_1">#REF!</definedName>
    <definedName name="EEX_2">#REF!</definedName>
    <definedName name="EEX_3">#REF!</definedName>
    <definedName name="EF">#REF!</definedName>
    <definedName name="EFWEWEF">#REF!</definedName>
    <definedName name="EFX">#REF!</definedName>
    <definedName name="EFX_1">#REF!</definedName>
    <definedName name="EFX_2">#REF!</definedName>
    <definedName name="EFX_3">#REF!</definedName>
    <definedName name="eg">#REF!</definedName>
    <definedName name="eg___0">#REF!</definedName>
    <definedName name="eg___1">#REF!</definedName>
    <definedName name="eg___2">#REF!</definedName>
    <definedName name="eg___3">#REF!</definedName>
    <definedName name="EGX">#REF!</definedName>
    <definedName name="EGX_1">#REF!</definedName>
    <definedName name="EGX_2">#REF!</definedName>
    <definedName name="EGX_3">#REF!</definedName>
    <definedName name="EGYW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GYW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EHU" localSheetId="8">#REF!</definedName>
    <definedName name="EHU" localSheetId="7">#REF!</definedName>
    <definedName name="EHU" localSheetId="4">#REF!</definedName>
    <definedName name="EHU" localSheetId="6">#REF!</definedName>
    <definedName name="EHU" localSheetId="9">#REF!</definedName>
    <definedName name="EHU" localSheetId="5">#REF!</definedName>
    <definedName name="EHU" localSheetId="14">#REF!</definedName>
    <definedName name="EHU" localSheetId="3">#REF!</definedName>
    <definedName name="EHU" localSheetId="11">#REF!</definedName>
    <definedName name="EHU" localSheetId="13">#REF!</definedName>
    <definedName name="EHU" localSheetId="10">#REF!</definedName>
    <definedName name="EHU" localSheetId="0">#REF!</definedName>
    <definedName name="EHU" localSheetId="2">#REF!</definedName>
    <definedName name="EHU">#REF!</definedName>
    <definedName name="EHX" localSheetId="8">#REF!</definedName>
    <definedName name="EHX" localSheetId="14">#REF!</definedName>
    <definedName name="EHX" localSheetId="11">#REF!</definedName>
    <definedName name="EHX" localSheetId="13">#REF!</definedName>
    <definedName name="EHX" localSheetId="10">#REF!</definedName>
    <definedName name="EHX" localSheetId="0">#REF!</definedName>
    <definedName name="EHX" localSheetId="2">#REF!</definedName>
    <definedName name="EHX">#REF!</definedName>
    <definedName name="EHX_1" localSheetId="8">#REF!</definedName>
    <definedName name="EHX_1" localSheetId="14">#REF!</definedName>
    <definedName name="EHX_1" localSheetId="11">#REF!</definedName>
    <definedName name="EHX_1" localSheetId="13">#REF!</definedName>
    <definedName name="EHX_1" localSheetId="10">#REF!</definedName>
    <definedName name="EHX_1" localSheetId="0">#REF!</definedName>
    <definedName name="EHX_1" localSheetId="2">#REF!</definedName>
    <definedName name="EHX_1">#REF!</definedName>
    <definedName name="EHX_2">#REF!</definedName>
    <definedName name="EHX_3">#REF!</definedName>
    <definedName name="EJX">#REF!</definedName>
    <definedName name="EJX_1">#REF!</definedName>
    <definedName name="EJX_2">#REF!</definedName>
    <definedName name="EJX_3">#REF!</definedName>
    <definedName name="eksterior">#REF!</definedName>
    <definedName name="EKX">#REF!</definedName>
    <definedName name="EKX_1">#REF!</definedName>
    <definedName name="EKX_2">#REF!</definedName>
    <definedName name="EKX_3">#REF!</definedName>
    <definedName name="el">#REF!</definedName>
    <definedName name="ElastomericA">#REF!</definedName>
    <definedName name="ElastomericB">#REF!</definedName>
    <definedName name="ELC">#REF!</definedName>
    <definedName name="Elecrical3">#REF!</definedName>
    <definedName name="Electrical">#REF!</definedName>
    <definedName name="Electrical1">#REF!</definedName>
    <definedName name="Electrical2">#REF!</definedName>
    <definedName name="elek">#REF!</definedName>
    <definedName name="elek_1">#REF!</definedName>
    <definedName name="elek_2">#REF!</definedName>
    <definedName name="elek_3">#REF!</definedName>
    <definedName name="ELEKT">#REF!</definedName>
    <definedName name="ELEKTRIKAL">#REF!</definedName>
    <definedName name="ELEKTRIKAL___0">#REF!</definedName>
    <definedName name="ELEKTRIKAL___1">#REF!</definedName>
    <definedName name="ELEKTRIKAL___2">#REF!</definedName>
    <definedName name="ELEKTRIKAL___3">#REF!</definedName>
    <definedName name="Elektronik">#REF!</definedName>
    <definedName name="ELH">#REF!</definedName>
    <definedName name="ELX">#REF!</definedName>
    <definedName name="ELX_1">#REF!</definedName>
    <definedName name="ELX_2">#REF!</definedName>
    <definedName name="ELX_3">#REF!</definedName>
    <definedName name="em">#REF!</definedName>
    <definedName name="Email">#REF!</definedName>
    <definedName name="embankment">#REF!</definedName>
    <definedName name="EMPLOY._WELFARE">#REF!</definedName>
    <definedName name="emulsion">#REF!</definedName>
    <definedName name="END">#REF!</definedName>
    <definedName name="ENG_CIV">#REF!</definedName>
    <definedName name="ENG_Elect">#REF!</definedName>
    <definedName name="ENG_INST">#REF!</definedName>
    <definedName name="ENG_MECH">#REF!</definedName>
    <definedName name="ENG_PIP">#REF!</definedName>
    <definedName name="ENG_PROC">#REF!</definedName>
    <definedName name="ENG_PROG">#REF!</definedName>
    <definedName name="ENGINEERING">#REF!</definedName>
    <definedName name="engkupu">#REF!</definedName>
    <definedName name="engkupu___0">#REF!</definedName>
    <definedName name="engkupu___1">#REF!</definedName>
    <definedName name="engkupu___2">#REF!</definedName>
    <definedName name="ENGSEL">#REF!</definedName>
    <definedName name="Engsel_3">#REF!</definedName>
    <definedName name="Engsel_4">#REF!</definedName>
    <definedName name="Engsel_kuningan">#REF!</definedName>
    <definedName name="Engsel_Lipat">#REF!</definedName>
    <definedName name="engsel1.5pair">#REF!</definedName>
    <definedName name="engsel3pairs">#REF!</definedName>
    <definedName name="ENTRANCE">#REF!</definedName>
    <definedName name="ENTRANCE___0">#REF!</definedName>
    <definedName name="ENTRANCE___1">#REF!</definedName>
    <definedName name="ENTRANCE___2">#REF!</definedName>
    <definedName name="ENTRANCE_1">#REF!</definedName>
    <definedName name="ENTRANCE_2">#REF!</definedName>
    <definedName name="ENTRANCE_3">#REF!</definedName>
    <definedName name="ENTRANCE_4">#REF!</definedName>
    <definedName name="eol">#REF!</definedName>
    <definedName name="eol_1">#REF!</definedName>
    <definedName name="eol_2">#REF!</definedName>
    <definedName name="eol_3">#REF!</definedName>
    <definedName name="epoxy">#REF!</definedName>
    <definedName name="epoxyclear">#REF!</definedName>
    <definedName name="epoxyenamel">#REF!</definedName>
    <definedName name="EQ">#REF!</definedName>
    <definedName name="eqp.conc">#REF!</definedName>
    <definedName name="eqp.ew">#REF!</definedName>
    <definedName name="eqp.paint">#REF!</definedName>
    <definedName name="eqp.pile">#REF!</definedName>
    <definedName name="eqp.rebar">#REF!</definedName>
    <definedName name="eqp.steel">#REF!</definedName>
    <definedName name="eqrate">#REF!</definedName>
    <definedName name="EQUIP___MACHINE">#REF!</definedName>
    <definedName name="EQUIP_RE_EXPORT">#REF!</definedName>
    <definedName name="ERA">#REF!</definedName>
    <definedName name="EREC">#REF!</definedName>
    <definedName name="erection">#REF!</definedName>
    <definedName name="eskal">#REF!</definedName>
    <definedName name="ESL.JDL.10001">#REF!</definedName>
    <definedName name="ESL.PT.10001">#REF!</definedName>
    <definedName name="ESP.10001">#REF!</definedName>
    <definedName name="ess40b">#REF!</definedName>
    <definedName name="ess60b">#REF!</definedName>
    <definedName name="ess60black">#REF!</definedName>
    <definedName name="ETE">#N/A</definedName>
    <definedName name="eternit" localSheetId="8">#REF!</definedName>
    <definedName name="eternit" localSheetId="7">#REF!</definedName>
    <definedName name="eternit" localSheetId="4">#REF!</definedName>
    <definedName name="eternit" localSheetId="6">#REF!</definedName>
    <definedName name="eternit" localSheetId="9">#REF!</definedName>
    <definedName name="eternit" localSheetId="5">#REF!</definedName>
    <definedName name="eternit" localSheetId="14">#REF!</definedName>
    <definedName name="eternit" localSheetId="3">#REF!</definedName>
    <definedName name="eternit" localSheetId="11">#REF!</definedName>
    <definedName name="eternit" localSheetId="13">#REF!</definedName>
    <definedName name="eternit" localSheetId="10">#REF!</definedName>
    <definedName name="eternit" localSheetId="0">#REF!</definedName>
    <definedName name="eternit" localSheetId="2">#REF!</definedName>
    <definedName name="eternit">#REF!</definedName>
    <definedName name="Eternit_Harplek_1_x_1_cm" localSheetId="8">#REF!</definedName>
    <definedName name="Eternit_Harplek_1_x_1_cm" localSheetId="14">#REF!</definedName>
    <definedName name="Eternit_Harplek_1_x_1_cm" localSheetId="11">#REF!</definedName>
    <definedName name="Eternit_Harplek_1_x_1_cm" localSheetId="13">#REF!</definedName>
    <definedName name="Eternit_Harplek_1_x_1_cm" localSheetId="10">#REF!</definedName>
    <definedName name="Eternit_Harplek_1_x_1_cm" localSheetId="0">#REF!</definedName>
    <definedName name="Eternit_Harplek_1_x_1_cm" localSheetId="2">#REF!</definedName>
    <definedName name="Eternit_Harplek_1_x_1_cm">#REF!</definedName>
    <definedName name="ETET">#N/A</definedName>
    <definedName name="ETY">#N/A</definedName>
    <definedName name="ETYE">#N/A</definedName>
    <definedName name="eun" localSheetId="8">#REF!</definedName>
    <definedName name="eun" localSheetId="7">#REF!</definedName>
    <definedName name="eun" localSheetId="4">#REF!</definedName>
    <definedName name="eun" localSheetId="6">#REF!</definedName>
    <definedName name="eun" localSheetId="9">#REF!</definedName>
    <definedName name="eun" localSheetId="5">#REF!</definedName>
    <definedName name="eun" localSheetId="14">#REF!</definedName>
    <definedName name="eun" localSheetId="3">#REF!</definedName>
    <definedName name="eun" localSheetId="11">#REF!</definedName>
    <definedName name="eun" localSheetId="13">#REF!</definedName>
    <definedName name="eun" localSheetId="10">#REF!</definedName>
    <definedName name="eun" localSheetId="0">#REF!</definedName>
    <definedName name="eun" localSheetId="2">#REF!</definedName>
    <definedName name="eun">#REF!</definedName>
    <definedName name="eur" localSheetId="8">#REF!</definedName>
    <definedName name="eur" localSheetId="14">#REF!</definedName>
    <definedName name="eur" localSheetId="11">#REF!</definedName>
    <definedName name="eur" localSheetId="13">#REF!</definedName>
    <definedName name="eur" localSheetId="10">#REF!</definedName>
    <definedName name="eur" localSheetId="0">#REF!</definedName>
    <definedName name="eur" localSheetId="2">#REF!</definedName>
    <definedName name="eur">#REF!</definedName>
    <definedName name="EURO" localSheetId="8">#REF!</definedName>
    <definedName name="EURO" localSheetId="14">#REF!</definedName>
    <definedName name="EURO" localSheetId="11">#REF!</definedName>
    <definedName name="EURO" localSheetId="13">#REF!</definedName>
    <definedName name="EURO" localSheetId="10">#REF!</definedName>
    <definedName name="EURO" localSheetId="0">#REF!</definedName>
    <definedName name="EURO" localSheetId="2">#REF!</definedName>
    <definedName name="EURO">#REF!</definedName>
    <definedName name="EX">#REF!</definedName>
    <definedName name="EXAVATOR">#REF!</definedName>
    <definedName name="exc">#REF!</definedName>
    <definedName name="exca">#REF!</definedName>
    <definedName name="EXCAVATOR">#REF!</definedName>
    <definedName name="Excel_BuiltIn__FilterDatabase_2">#REF!</definedName>
    <definedName name="Excel_BuiltIn__FilterDatabase_2_1">#REF!</definedName>
    <definedName name="Excel_BuiltIn__FilterDatabase_2_4_1">#REF!</definedName>
    <definedName name="Excel_BuiltIn__FilterDatabase_2_4_1_1">#REF!</definedName>
    <definedName name="Excel_BuiltIn__FilterDatabase_2_4_4">#REF!</definedName>
    <definedName name="Excel_BuiltIn__FilterDatabase_3">#REF!</definedName>
    <definedName name="Excel_BuiltIn_Database">#REF!</definedName>
    <definedName name="Excel_BuiltIn_Database_0">#REF!</definedName>
    <definedName name="Excel_BuiltIn_Print_Area">"$#REF!.$A$16:$AL$3872"</definedName>
    <definedName name="Excel_BuiltIn_Print_Area_0" localSheetId="8">#REF!</definedName>
    <definedName name="Excel_BuiltIn_Print_Area_0" localSheetId="7">#REF!</definedName>
    <definedName name="Excel_BuiltIn_Print_Area_0" localSheetId="4">#REF!</definedName>
    <definedName name="Excel_BuiltIn_Print_Area_0" localSheetId="6">#REF!</definedName>
    <definedName name="Excel_BuiltIn_Print_Area_0" localSheetId="9">#REF!</definedName>
    <definedName name="Excel_BuiltIn_Print_Area_0" localSheetId="5">#REF!</definedName>
    <definedName name="Excel_BuiltIn_Print_Area_0" localSheetId="14">#REF!</definedName>
    <definedName name="Excel_BuiltIn_Print_Area_0" localSheetId="3">#REF!</definedName>
    <definedName name="Excel_BuiltIn_Print_Area_0" localSheetId="11">#REF!</definedName>
    <definedName name="Excel_BuiltIn_Print_Area_0" localSheetId="13">#REF!</definedName>
    <definedName name="Excel_BuiltIn_Print_Area_0" localSheetId="10">#REF!</definedName>
    <definedName name="Excel_BuiltIn_Print_Area_0" localSheetId="0">#REF!</definedName>
    <definedName name="Excel_BuiltIn_Print_Area_0" localSheetId="2">#REF!</definedName>
    <definedName name="Excel_BuiltIn_Print_Area_0">#REF!</definedName>
    <definedName name="Excel_BuiltIn_Print_Area_1" localSheetId="8">#REF!</definedName>
    <definedName name="Excel_BuiltIn_Print_Area_1" localSheetId="14">#REF!</definedName>
    <definedName name="Excel_BuiltIn_Print_Area_1" localSheetId="11">#REF!</definedName>
    <definedName name="Excel_BuiltIn_Print_Area_1" localSheetId="13">#REF!</definedName>
    <definedName name="Excel_BuiltIn_Print_Area_1" localSheetId="10">#REF!</definedName>
    <definedName name="Excel_BuiltIn_Print_Area_1" localSheetId="0">#REF!</definedName>
    <definedName name="Excel_BuiltIn_Print_Area_1" localSheetId="2">#REF!</definedName>
    <definedName name="Excel_BuiltIn_Print_Area_1">#REF!</definedName>
    <definedName name="Excel_BuiltIn_Print_Area_1_1" localSheetId="8">#REF!</definedName>
    <definedName name="Excel_BuiltIn_Print_Area_1_1" localSheetId="14">#REF!</definedName>
    <definedName name="Excel_BuiltIn_Print_Area_1_1" localSheetId="11">#REF!</definedName>
    <definedName name="Excel_BuiltIn_Print_Area_1_1" localSheetId="13">#REF!</definedName>
    <definedName name="Excel_BuiltIn_Print_Area_1_1" localSheetId="10">#REF!</definedName>
    <definedName name="Excel_BuiltIn_Print_Area_1_1" localSheetId="0">#REF!</definedName>
    <definedName name="Excel_BuiltIn_Print_Area_1_1" localSheetId="2">#REF!</definedName>
    <definedName name="Excel_BuiltIn_Print_Area_1_1">#REF!</definedName>
    <definedName name="Excel_BuiltIn_Print_Area_1_1_1">"$#REF!.$A$16:$AJ$1098"</definedName>
    <definedName name="Excel_BuiltIn_Print_Area_1_1_1_1">"$#REF!.$A$16:$AJ$71"</definedName>
    <definedName name="Excel_BuiltIn_Print_Area_1_1_1_1_1">"$#REF!.$A$16:$AJ$1098"</definedName>
    <definedName name="Excel_BuiltIn_Print_Area_1_1_1_1_1_1">"$#REF!.$A$16:$AJ$1098"</definedName>
    <definedName name="Excel_BuiltIn_Print_Area_1_1_1_10" localSheetId="8">#REF!</definedName>
    <definedName name="Excel_BuiltIn_Print_Area_1_1_1_10" localSheetId="7">#REF!</definedName>
    <definedName name="Excel_BuiltIn_Print_Area_1_1_1_10" localSheetId="4">#REF!</definedName>
    <definedName name="Excel_BuiltIn_Print_Area_1_1_1_10" localSheetId="6">#REF!</definedName>
    <definedName name="Excel_BuiltIn_Print_Area_1_1_1_10" localSheetId="9">#REF!</definedName>
    <definedName name="Excel_BuiltIn_Print_Area_1_1_1_10" localSheetId="5">#REF!</definedName>
    <definedName name="Excel_BuiltIn_Print_Area_1_1_1_10" localSheetId="14">#REF!</definedName>
    <definedName name="Excel_BuiltIn_Print_Area_1_1_1_10" localSheetId="3">#REF!</definedName>
    <definedName name="Excel_BuiltIn_Print_Area_1_1_1_10" localSheetId="11">#REF!</definedName>
    <definedName name="Excel_BuiltIn_Print_Area_1_1_1_10" localSheetId="13">#REF!</definedName>
    <definedName name="Excel_BuiltIn_Print_Area_1_1_1_10" localSheetId="10">#REF!</definedName>
    <definedName name="Excel_BuiltIn_Print_Area_1_1_1_10" localSheetId="0">#REF!</definedName>
    <definedName name="Excel_BuiltIn_Print_Area_1_1_1_10" localSheetId="2">#REF!</definedName>
    <definedName name="Excel_BuiltIn_Print_Area_1_1_1_10">#REF!</definedName>
    <definedName name="Excel_BuiltIn_Print_Area_1_1_1_3" localSheetId="8">#REF!</definedName>
    <definedName name="Excel_BuiltIn_Print_Area_1_1_1_3" localSheetId="14">#REF!</definedName>
    <definedName name="Excel_BuiltIn_Print_Area_1_1_1_3" localSheetId="11">#REF!</definedName>
    <definedName name="Excel_BuiltIn_Print_Area_1_1_1_3" localSheetId="13">#REF!</definedName>
    <definedName name="Excel_BuiltIn_Print_Area_1_1_1_3" localSheetId="10">#REF!</definedName>
    <definedName name="Excel_BuiltIn_Print_Area_1_1_1_3" localSheetId="0">#REF!</definedName>
    <definedName name="Excel_BuiltIn_Print_Area_1_1_1_3" localSheetId="2">#REF!</definedName>
    <definedName name="Excel_BuiltIn_Print_Area_1_1_1_3">#REF!</definedName>
    <definedName name="Excel_BuiltIn_Print_Area_1_1_1_4" localSheetId="8">#REF!</definedName>
    <definedName name="Excel_BuiltIn_Print_Area_1_1_1_4" localSheetId="14">#REF!</definedName>
    <definedName name="Excel_BuiltIn_Print_Area_1_1_1_4" localSheetId="11">#REF!</definedName>
    <definedName name="Excel_BuiltIn_Print_Area_1_1_1_4" localSheetId="13">#REF!</definedName>
    <definedName name="Excel_BuiltIn_Print_Area_1_1_1_4" localSheetId="10">#REF!</definedName>
    <definedName name="Excel_BuiltIn_Print_Area_1_1_1_4" localSheetId="0">#REF!</definedName>
    <definedName name="Excel_BuiltIn_Print_Area_1_1_1_4" localSheetId="2">#REF!</definedName>
    <definedName name="Excel_BuiltIn_Print_Area_1_1_1_4">#REF!</definedName>
    <definedName name="Excel_BuiltIn_Print_Area_1_1_1_8">#REF!</definedName>
    <definedName name="Excel_BuiltIn_Print_Area_1_1_1_9">#REF!</definedName>
    <definedName name="Excel_BuiltIn_Print_Area_1_1_10">#REF!</definedName>
    <definedName name="Excel_BuiltIn_Print_Area_1_1_3">#REF!</definedName>
    <definedName name="Excel_BuiltIn_Print_Area_1_1_4">#REF!</definedName>
    <definedName name="Excel_BuiltIn_Print_Area_1_1_8">#REF!</definedName>
    <definedName name="Excel_BuiltIn_Print_Area_1_1_9">#REF!</definedName>
    <definedName name="Excel_BuiltIn_Print_Area_1_2">"$#REF!.$A$16:$AL$1932"</definedName>
    <definedName name="Excel_BuiltIn_Print_Area_10" localSheetId="8">#REF!</definedName>
    <definedName name="Excel_BuiltIn_Print_Area_10" localSheetId="7">#REF!</definedName>
    <definedName name="Excel_BuiltIn_Print_Area_10" localSheetId="4">#REF!</definedName>
    <definedName name="Excel_BuiltIn_Print_Area_10" localSheetId="6">#REF!</definedName>
    <definedName name="Excel_BuiltIn_Print_Area_10" localSheetId="9">#REF!</definedName>
    <definedName name="Excel_BuiltIn_Print_Area_10" localSheetId="5">#REF!</definedName>
    <definedName name="Excel_BuiltIn_Print_Area_10" localSheetId="14">#REF!</definedName>
    <definedName name="Excel_BuiltIn_Print_Area_10" localSheetId="3">#REF!</definedName>
    <definedName name="Excel_BuiltIn_Print_Area_10" localSheetId="11">#REF!</definedName>
    <definedName name="Excel_BuiltIn_Print_Area_10" localSheetId="13">#REF!</definedName>
    <definedName name="Excel_BuiltIn_Print_Area_10" localSheetId="10">#REF!</definedName>
    <definedName name="Excel_BuiltIn_Print_Area_10" localSheetId="0">#REF!</definedName>
    <definedName name="Excel_BuiltIn_Print_Area_10" localSheetId="2">#REF!</definedName>
    <definedName name="Excel_BuiltIn_Print_Area_10">#REF!</definedName>
    <definedName name="Excel_BuiltIn_Print_Area_10_1" localSheetId="8">#REF!</definedName>
    <definedName name="Excel_BuiltIn_Print_Area_10_1" localSheetId="14">#REF!</definedName>
    <definedName name="Excel_BuiltIn_Print_Area_10_1" localSheetId="11">#REF!</definedName>
    <definedName name="Excel_BuiltIn_Print_Area_10_1" localSheetId="13">#REF!</definedName>
    <definedName name="Excel_BuiltIn_Print_Area_10_1" localSheetId="10">#REF!</definedName>
    <definedName name="Excel_BuiltIn_Print_Area_10_1" localSheetId="0">#REF!</definedName>
    <definedName name="Excel_BuiltIn_Print_Area_10_1" localSheetId="2">#REF!</definedName>
    <definedName name="Excel_BuiltIn_Print_Area_10_1">#REF!</definedName>
    <definedName name="Excel_BuiltIn_Print_Area_10_1_1" localSheetId="8">#REF!</definedName>
    <definedName name="Excel_BuiltIn_Print_Area_10_1_1" localSheetId="14">#REF!</definedName>
    <definedName name="Excel_BuiltIn_Print_Area_10_1_1" localSheetId="11">#REF!</definedName>
    <definedName name="Excel_BuiltIn_Print_Area_10_1_1" localSheetId="13">#REF!</definedName>
    <definedName name="Excel_BuiltIn_Print_Area_10_1_1" localSheetId="10">#REF!</definedName>
    <definedName name="Excel_BuiltIn_Print_Area_10_1_1" localSheetId="0">#REF!</definedName>
    <definedName name="Excel_BuiltIn_Print_Area_10_1_1" localSheetId="2">#REF!</definedName>
    <definedName name="Excel_BuiltIn_Print_Area_10_1_1">#REF!</definedName>
    <definedName name="Excel_BuiltIn_Print_Area_11">#REF!</definedName>
    <definedName name="Excel_BuiltIn_Print_Area_11_1">#REF!</definedName>
    <definedName name="Excel_BuiltIn_Print_Area_11_1_1">"$#REF!.$A$16:$AJ$74"</definedName>
    <definedName name="Excel_BuiltIn_Print_Area_11_1_17" localSheetId="8">#REF!</definedName>
    <definedName name="Excel_BuiltIn_Print_Area_11_1_17" localSheetId="7">#REF!</definedName>
    <definedName name="Excel_BuiltIn_Print_Area_11_1_17" localSheetId="4">#REF!</definedName>
    <definedName name="Excel_BuiltIn_Print_Area_11_1_17" localSheetId="6">#REF!</definedName>
    <definedName name="Excel_BuiltIn_Print_Area_11_1_17" localSheetId="9">#REF!</definedName>
    <definedName name="Excel_BuiltIn_Print_Area_11_1_17" localSheetId="5">#REF!</definedName>
    <definedName name="Excel_BuiltIn_Print_Area_11_1_17" localSheetId="14">#REF!</definedName>
    <definedName name="Excel_BuiltIn_Print_Area_11_1_17" localSheetId="3">#REF!</definedName>
    <definedName name="Excel_BuiltIn_Print_Area_11_1_17" localSheetId="11">#REF!</definedName>
    <definedName name="Excel_BuiltIn_Print_Area_11_1_17" localSheetId="13">#REF!</definedName>
    <definedName name="Excel_BuiltIn_Print_Area_11_1_17" localSheetId="10">#REF!</definedName>
    <definedName name="Excel_BuiltIn_Print_Area_11_1_17" localSheetId="0">#REF!</definedName>
    <definedName name="Excel_BuiltIn_Print_Area_11_1_17" localSheetId="2">#REF!</definedName>
    <definedName name="Excel_BuiltIn_Print_Area_11_1_17">#REF!</definedName>
    <definedName name="Excel_BuiltIn_Print_Area_12" localSheetId="8">#REF!</definedName>
    <definedName name="Excel_BuiltIn_Print_Area_12" localSheetId="14">#REF!</definedName>
    <definedName name="Excel_BuiltIn_Print_Area_12" localSheetId="11">#REF!</definedName>
    <definedName name="Excel_BuiltIn_Print_Area_12" localSheetId="13">#REF!</definedName>
    <definedName name="Excel_BuiltIn_Print_Area_12" localSheetId="10">#REF!</definedName>
    <definedName name="Excel_BuiltIn_Print_Area_12" localSheetId="0">#REF!</definedName>
    <definedName name="Excel_BuiltIn_Print_Area_12" localSheetId="2">#REF!</definedName>
    <definedName name="Excel_BuiltIn_Print_Area_12">#REF!</definedName>
    <definedName name="Excel_BuiltIn_Print_Area_12_1" localSheetId="8">#REF!</definedName>
    <definedName name="Excel_BuiltIn_Print_Area_12_1" localSheetId="14">#REF!</definedName>
    <definedName name="Excel_BuiltIn_Print_Area_12_1" localSheetId="11">#REF!</definedName>
    <definedName name="Excel_BuiltIn_Print_Area_12_1" localSheetId="13">#REF!</definedName>
    <definedName name="Excel_BuiltIn_Print_Area_12_1" localSheetId="10">#REF!</definedName>
    <definedName name="Excel_BuiltIn_Print_Area_12_1" localSheetId="0">#REF!</definedName>
    <definedName name="Excel_BuiltIn_Print_Area_12_1" localSheetId="2">#REF!</definedName>
    <definedName name="Excel_BuiltIn_Print_Area_12_1">#REF!</definedName>
    <definedName name="Excel_BuiltIn_Print_Area_12_1_1">"$#REF!.$A$16:$AI$71"</definedName>
    <definedName name="Excel_BuiltIn_Print_Area_13" localSheetId="8">#REF!</definedName>
    <definedName name="Excel_BuiltIn_Print_Area_13" localSheetId="7">#REF!</definedName>
    <definedName name="Excel_BuiltIn_Print_Area_13" localSheetId="4">#REF!</definedName>
    <definedName name="Excel_BuiltIn_Print_Area_13" localSheetId="6">#REF!</definedName>
    <definedName name="Excel_BuiltIn_Print_Area_13" localSheetId="9">#REF!</definedName>
    <definedName name="Excel_BuiltIn_Print_Area_13" localSheetId="5">#REF!</definedName>
    <definedName name="Excel_BuiltIn_Print_Area_13" localSheetId="14">#REF!</definedName>
    <definedName name="Excel_BuiltIn_Print_Area_13" localSheetId="3">#REF!</definedName>
    <definedName name="Excel_BuiltIn_Print_Area_13" localSheetId="11">#REF!</definedName>
    <definedName name="Excel_BuiltIn_Print_Area_13" localSheetId="13">#REF!</definedName>
    <definedName name="Excel_BuiltIn_Print_Area_13" localSheetId="10">#REF!</definedName>
    <definedName name="Excel_BuiltIn_Print_Area_13" localSheetId="0">#REF!</definedName>
    <definedName name="Excel_BuiltIn_Print_Area_13" localSheetId="2">#REF!</definedName>
    <definedName name="Excel_BuiltIn_Print_Area_13">#REF!</definedName>
    <definedName name="Excel_BuiltIn_Print_Area_13_1" localSheetId="8">#REF!</definedName>
    <definedName name="Excel_BuiltIn_Print_Area_13_1" localSheetId="14">#REF!</definedName>
    <definedName name="Excel_BuiltIn_Print_Area_13_1" localSheetId="11">#REF!</definedName>
    <definedName name="Excel_BuiltIn_Print_Area_13_1" localSheetId="13">#REF!</definedName>
    <definedName name="Excel_BuiltIn_Print_Area_13_1" localSheetId="10">#REF!</definedName>
    <definedName name="Excel_BuiltIn_Print_Area_13_1" localSheetId="0">#REF!</definedName>
    <definedName name="Excel_BuiltIn_Print_Area_13_1" localSheetId="2">#REF!</definedName>
    <definedName name="Excel_BuiltIn_Print_Area_13_1">#REF!</definedName>
    <definedName name="Excel_BuiltIn_Print_Area_13_1_1" localSheetId="8">#REF!</definedName>
    <definedName name="Excel_BuiltIn_Print_Area_13_1_1" localSheetId="14">#REF!</definedName>
    <definedName name="Excel_BuiltIn_Print_Area_13_1_1" localSheetId="11">#REF!</definedName>
    <definedName name="Excel_BuiltIn_Print_Area_13_1_1" localSheetId="13">#REF!</definedName>
    <definedName name="Excel_BuiltIn_Print_Area_13_1_1" localSheetId="10">#REF!</definedName>
    <definedName name="Excel_BuiltIn_Print_Area_13_1_1" localSheetId="0">#REF!</definedName>
    <definedName name="Excel_BuiltIn_Print_Area_13_1_1" localSheetId="2">#REF!</definedName>
    <definedName name="Excel_BuiltIn_Print_Area_13_1_1">#REF!</definedName>
    <definedName name="Excel_BuiltIn_Print_Area_14">#REF!</definedName>
    <definedName name="Excel_BuiltIn_Print_Area_14_1">#REF!</definedName>
    <definedName name="Excel_BuiltIn_Print_Area_14_1_17">#REF!</definedName>
    <definedName name="Excel_BuiltIn_Print_Area_15">#REF!</definedName>
    <definedName name="Excel_BuiltIn_Print_Area_15_1">#REF!</definedName>
    <definedName name="Excel_BuiltIn_Print_Area_15_1_1">#REF!</definedName>
    <definedName name="Excel_BuiltIn_Print_Area_15_1_1_1">#REF!</definedName>
    <definedName name="Excel_BuiltIn_Print_Area_15_1_16">#REF!</definedName>
    <definedName name="Excel_BuiltIn_Print_Area_15_1_7">#REF!</definedName>
    <definedName name="Excel_BuiltIn_Print_Area_16">#REF!</definedName>
    <definedName name="Excel_BuiltIn_Print_Area_16_1">#REF!</definedName>
    <definedName name="Excel_BuiltIn_Print_Area_17_1">#REF!</definedName>
    <definedName name="Excel_BuiltIn_Print_Area_17_1_4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0">#REF!</definedName>
    <definedName name="Excel_BuiltIn_Print_Area_2_1_1_3">#REF!</definedName>
    <definedName name="Excel_BuiltIn_Print_Area_2_1_1_4">#REF!</definedName>
    <definedName name="Excel_BuiltIn_Print_Area_2_1_1_8">#REF!</definedName>
    <definedName name="Excel_BuiltIn_Print_Area_2_1_1_9">#REF!</definedName>
    <definedName name="Excel_BuiltIn_Print_Area_2_1_10">#REF!</definedName>
    <definedName name="Excel_BuiltIn_Print_Area_2_1_3">#REF!</definedName>
    <definedName name="Excel_BuiltIn_Print_Area_2_1_4">#REF!</definedName>
    <definedName name="Excel_BuiltIn_Print_Area_2_1_8">#REF!</definedName>
    <definedName name="Excel_BuiltIn_Print_Area_2_1_9">#REF!</definedName>
    <definedName name="Excel_BuiltIn_Print_Area_22_1">#REF!</definedName>
    <definedName name="Excel_BuiltIn_Print_Area_24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0">#REF!</definedName>
    <definedName name="Excel_BuiltIn_Print_Area_3_1_3">#REF!</definedName>
    <definedName name="Excel_BuiltIn_Print_Area_3_1_4">#REF!</definedName>
    <definedName name="Excel_BuiltIn_Print_Area_3_1_8">#REF!</definedName>
    <definedName name="Excel_BuiltIn_Print_Area_3_1_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7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"$#REF!.$A$16:$AJ$355"</definedName>
    <definedName name="Excel_BuiltIn_Print_Area_6" localSheetId="8">#REF!</definedName>
    <definedName name="Excel_BuiltIn_Print_Area_6" localSheetId="7">#REF!</definedName>
    <definedName name="Excel_BuiltIn_Print_Area_6" localSheetId="4">#REF!</definedName>
    <definedName name="Excel_BuiltIn_Print_Area_6" localSheetId="6">#REF!</definedName>
    <definedName name="Excel_BuiltIn_Print_Area_6" localSheetId="9">#REF!</definedName>
    <definedName name="Excel_BuiltIn_Print_Area_6" localSheetId="5">#REF!</definedName>
    <definedName name="Excel_BuiltIn_Print_Area_6" localSheetId="14">#REF!</definedName>
    <definedName name="Excel_BuiltIn_Print_Area_6" localSheetId="3">#REF!</definedName>
    <definedName name="Excel_BuiltIn_Print_Area_6" localSheetId="11">#REF!</definedName>
    <definedName name="Excel_BuiltIn_Print_Area_6" localSheetId="13">#REF!</definedName>
    <definedName name="Excel_BuiltIn_Print_Area_6" localSheetId="10">#REF!</definedName>
    <definedName name="Excel_BuiltIn_Print_Area_6" localSheetId="0">#REF!</definedName>
    <definedName name="Excel_BuiltIn_Print_Area_6" localSheetId="2">#REF!</definedName>
    <definedName name="Excel_BuiltIn_Print_Area_6">#REF!</definedName>
    <definedName name="Excel_BuiltIn_Print_Area_6_1" localSheetId="8">#REF!</definedName>
    <definedName name="Excel_BuiltIn_Print_Area_6_1" localSheetId="14">#REF!</definedName>
    <definedName name="Excel_BuiltIn_Print_Area_6_1" localSheetId="11">#REF!</definedName>
    <definedName name="Excel_BuiltIn_Print_Area_6_1" localSheetId="13">#REF!</definedName>
    <definedName name="Excel_BuiltIn_Print_Area_6_1" localSheetId="10">#REF!</definedName>
    <definedName name="Excel_BuiltIn_Print_Area_6_1" localSheetId="0">#REF!</definedName>
    <definedName name="Excel_BuiltIn_Print_Area_6_1" localSheetId="2">#REF!</definedName>
    <definedName name="Excel_BuiltIn_Print_Area_6_1">#REF!</definedName>
    <definedName name="Excel_BuiltIn_Print_Area_6_1_1" localSheetId="8">#REF!</definedName>
    <definedName name="Excel_BuiltIn_Print_Area_6_1_1" localSheetId="14">#REF!</definedName>
    <definedName name="Excel_BuiltIn_Print_Area_6_1_1" localSheetId="11">#REF!</definedName>
    <definedName name="Excel_BuiltIn_Print_Area_6_1_1" localSheetId="13">#REF!</definedName>
    <definedName name="Excel_BuiltIn_Print_Area_6_1_1" localSheetId="10">#REF!</definedName>
    <definedName name="Excel_BuiltIn_Print_Area_6_1_1" localSheetId="0">#REF!</definedName>
    <definedName name="Excel_BuiltIn_Print_Area_6_1_1" localSheetId="2">#REF!</definedName>
    <definedName name="Excel_BuiltIn_Print_Area_6_1_1">#REF!</definedName>
    <definedName name="Excel_BuiltIn_Print_Area_6_1_1_1">"$#REF!.$A$16:$AJ$75"</definedName>
    <definedName name="Excel_BuiltIn_Print_Area_6_6" localSheetId="8">#REF!</definedName>
    <definedName name="Excel_BuiltIn_Print_Area_6_6" localSheetId="7">#REF!</definedName>
    <definedName name="Excel_BuiltIn_Print_Area_6_6" localSheetId="4">#REF!</definedName>
    <definedName name="Excel_BuiltIn_Print_Area_6_6" localSheetId="6">#REF!</definedName>
    <definedName name="Excel_BuiltIn_Print_Area_6_6" localSheetId="9">#REF!</definedName>
    <definedName name="Excel_BuiltIn_Print_Area_6_6" localSheetId="5">#REF!</definedName>
    <definedName name="Excel_BuiltIn_Print_Area_6_6" localSheetId="14">#REF!</definedName>
    <definedName name="Excel_BuiltIn_Print_Area_6_6" localSheetId="3">#REF!</definedName>
    <definedName name="Excel_BuiltIn_Print_Area_6_6" localSheetId="11">#REF!</definedName>
    <definedName name="Excel_BuiltIn_Print_Area_6_6" localSheetId="13">#REF!</definedName>
    <definedName name="Excel_BuiltIn_Print_Area_6_6" localSheetId="10">#REF!</definedName>
    <definedName name="Excel_BuiltIn_Print_Area_6_6" localSheetId="0">#REF!</definedName>
    <definedName name="Excel_BuiltIn_Print_Area_6_6" localSheetId="2">#REF!</definedName>
    <definedName name="Excel_BuiltIn_Print_Area_6_6">#REF!</definedName>
    <definedName name="Excel_BuiltIn_Print_Area_7" localSheetId="8">#REF!</definedName>
    <definedName name="Excel_BuiltIn_Print_Area_7" localSheetId="14">#REF!</definedName>
    <definedName name="Excel_BuiltIn_Print_Area_7" localSheetId="11">#REF!</definedName>
    <definedName name="Excel_BuiltIn_Print_Area_7" localSheetId="13">#REF!</definedName>
    <definedName name="Excel_BuiltIn_Print_Area_7" localSheetId="10">#REF!</definedName>
    <definedName name="Excel_BuiltIn_Print_Area_7" localSheetId="0">#REF!</definedName>
    <definedName name="Excel_BuiltIn_Print_Area_7" localSheetId="2">#REF!</definedName>
    <definedName name="Excel_BuiltIn_Print_Area_7">#REF!</definedName>
    <definedName name="Excel_BuiltIn_Print_Area_7_1" localSheetId="8">#REF!</definedName>
    <definedName name="Excel_BuiltIn_Print_Area_7_1" localSheetId="14">#REF!</definedName>
    <definedName name="Excel_BuiltIn_Print_Area_7_1" localSheetId="11">#REF!</definedName>
    <definedName name="Excel_BuiltIn_Print_Area_7_1" localSheetId="13">#REF!</definedName>
    <definedName name="Excel_BuiltIn_Print_Area_7_1" localSheetId="10">#REF!</definedName>
    <definedName name="Excel_BuiltIn_Print_Area_7_1" localSheetId="0">#REF!</definedName>
    <definedName name="Excel_BuiltIn_Print_Area_7_1" localSheetId="2">#REF!</definedName>
    <definedName name="Excel_BuiltIn_Print_Area_7_1">#REF!</definedName>
    <definedName name="Excel_BuiltIn_Print_Area_7_6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1_1_1">#REF!</definedName>
    <definedName name="Excel_BuiltIn_Print_Area_8_1_1_1_1_1">#REF!</definedName>
    <definedName name="Excel_BuiltIn_Print_Area_8_1_1_1_7">#REF!</definedName>
    <definedName name="Excel_BuiltIn_Print_Area_9">#REF!</definedName>
    <definedName name="Excel_BuiltIn_Print_Area_9_1">#REF!</definedName>
    <definedName name="Excel_BuiltIn_Print_Area_9_1_1">"$#REF!.$A$16:$AJ$1638"</definedName>
    <definedName name="Excel_BuiltIn_Print_Area_9_1_17" localSheetId="8">#REF!</definedName>
    <definedName name="Excel_BuiltIn_Print_Area_9_1_17" localSheetId="7">#REF!</definedName>
    <definedName name="Excel_BuiltIn_Print_Area_9_1_17" localSheetId="4">#REF!</definedName>
    <definedName name="Excel_BuiltIn_Print_Area_9_1_17" localSheetId="6">#REF!</definedName>
    <definedName name="Excel_BuiltIn_Print_Area_9_1_17" localSheetId="9">#REF!</definedName>
    <definedName name="Excel_BuiltIn_Print_Area_9_1_17" localSheetId="5">#REF!</definedName>
    <definedName name="Excel_BuiltIn_Print_Area_9_1_17" localSheetId="14">#REF!</definedName>
    <definedName name="Excel_BuiltIn_Print_Area_9_1_17" localSheetId="3">#REF!</definedName>
    <definedName name="Excel_BuiltIn_Print_Area_9_1_17" localSheetId="11">#REF!</definedName>
    <definedName name="Excel_BuiltIn_Print_Area_9_1_17" localSheetId="13">#REF!</definedName>
    <definedName name="Excel_BuiltIn_Print_Area_9_1_17" localSheetId="10">#REF!</definedName>
    <definedName name="Excel_BuiltIn_Print_Area_9_1_17" localSheetId="0">#REF!</definedName>
    <definedName name="Excel_BuiltIn_Print_Area_9_1_17" localSheetId="2">#REF!</definedName>
    <definedName name="Excel_BuiltIn_Print_Area_9_1_17">#REF!</definedName>
    <definedName name="Excel_BuiltIn_Print_Titles" localSheetId="8">#REF!</definedName>
    <definedName name="Excel_BuiltIn_Print_Titles" localSheetId="14">#REF!</definedName>
    <definedName name="Excel_BuiltIn_Print_Titles" localSheetId="11">#REF!</definedName>
    <definedName name="Excel_BuiltIn_Print_Titles" localSheetId="13">#REF!</definedName>
    <definedName name="Excel_BuiltIn_Print_Titles" localSheetId="10">#REF!</definedName>
    <definedName name="Excel_BuiltIn_Print_Titles" localSheetId="0">#REF!</definedName>
    <definedName name="Excel_BuiltIn_Print_Titles" localSheetId="2">#REF!</definedName>
    <definedName name="Excel_BuiltIn_Print_Titles">#REF!</definedName>
    <definedName name="Excel_BuiltIn_Print_Titles_0" localSheetId="8">#REF!</definedName>
    <definedName name="Excel_BuiltIn_Print_Titles_0" localSheetId="14">#REF!</definedName>
    <definedName name="Excel_BuiltIn_Print_Titles_0" localSheetId="11">#REF!</definedName>
    <definedName name="Excel_BuiltIn_Print_Titles_0" localSheetId="13">#REF!</definedName>
    <definedName name="Excel_BuiltIn_Print_Titles_0" localSheetId="10">#REF!</definedName>
    <definedName name="Excel_BuiltIn_Print_Titles_0" localSheetId="0">#REF!</definedName>
    <definedName name="Excel_BuiltIn_Print_Titles_0" localSheetId="2">#REF!</definedName>
    <definedName name="Excel_BuiltIn_Print_Titles_0">#REF!</definedName>
    <definedName name="Excel_BuiltIn_Print_Titles_1">#REF!</definedName>
    <definedName name="Excel_BuiltIn_Print_Titles_1_1">"$#REF!.$A$6:$IV$7"</definedName>
    <definedName name="Excel_BuiltIn_Print_Titles_1_1_1">"$#REF!.$A$1:$IV$7"</definedName>
    <definedName name="Excel_BuiltIn_Print_Titles_1_1_4" localSheetId="8">#REF!</definedName>
    <definedName name="Excel_BuiltIn_Print_Titles_1_1_4" localSheetId="7">#REF!</definedName>
    <definedName name="Excel_BuiltIn_Print_Titles_1_1_4" localSheetId="4">#REF!</definedName>
    <definedName name="Excel_BuiltIn_Print_Titles_1_1_4" localSheetId="6">#REF!</definedName>
    <definedName name="Excel_BuiltIn_Print_Titles_1_1_4" localSheetId="9">#REF!</definedName>
    <definedName name="Excel_BuiltIn_Print_Titles_1_1_4" localSheetId="5">#REF!</definedName>
    <definedName name="Excel_BuiltIn_Print_Titles_1_1_4" localSheetId="14">#REF!</definedName>
    <definedName name="Excel_BuiltIn_Print_Titles_1_1_4" localSheetId="3">#REF!</definedName>
    <definedName name="Excel_BuiltIn_Print_Titles_1_1_4" localSheetId="11">#REF!</definedName>
    <definedName name="Excel_BuiltIn_Print_Titles_1_1_4" localSheetId="13">#REF!</definedName>
    <definedName name="Excel_BuiltIn_Print_Titles_1_1_4" localSheetId="10">#REF!</definedName>
    <definedName name="Excel_BuiltIn_Print_Titles_1_1_4" localSheetId="0">#REF!</definedName>
    <definedName name="Excel_BuiltIn_Print_Titles_1_1_4" localSheetId="2">#REF!</definedName>
    <definedName name="Excel_BuiltIn_Print_Titles_1_1_4">#REF!</definedName>
    <definedName name="Excel_BuiltIn_Print_Titles_1_4" localSheetId="8">#REF!</definedName>
    <definedName name="Excel_BuiltIn_Print_Titles_1_4" localSheetId="14">#REF!</definedName>
    <definedName name="Excel_BuiltIn_Print_Titles_1_4" localSheetId="11">#REF!</definedName>
    <definedName name="Excel_BuiltIn_Print_Titles_1_4" localSheetId="13">#REF!</definedName>
    <definedName name="Excel_BuiltIn_Print_Titles_1_4" localSheetId="10">#REF!</definedName>
    <definedName name="Excel_BuiltIn_Print_Titles_1_4" localSheetId="0">#REF!</definedName>
    <definedName name="Excel_BuiltIn_Print_Titles_1_4" localSheetId="2">#REF!</definedName>
    <definedName name="Excel_BuiltIn_Print_Titles_1_4">#REF!</definedName>
    <definedName name="Excel_BuiltIn_Print_Titles_10" localSheetId="8">#REF!</definedName>
    <definedName name="Excel_BuiltIn_Print_Titles_10" localSheetId="14">#REF!</definedName>
    <definedName name="Excel_BuiltIn_Print_Titles_10" localSheetId="11">#REF!</definedName>
    <definedName name="Excel_BuiltIn_Print_Titles_10" localSheetId="13">#REF!</definedName>
    <definedName name="Excel_BuiltIn_Print_Titles_10" localSheetId="10">#REF!</definedName>
    <definedName name="Excel_BuiltIn_Print_Titles_10" localSheetId="0">#REF!</definedName>
    <definedName name="Excel_BuiltIn_Print_Titles_10" localSheetId="2">#REF!</definedName>
    <definedName name="Excel_BuiltIn_Print_Titles_10">#REF!</definedName>
    <definedName name="Excel_BuiltIn_Print_Titles_10_1">#REF!</definedName>
    <definedName name="Excel_BuiltIn_Print_Titles_10_1_1">"$#REF!.$A$16:$IV$19"</definedName>
    <definedName name="Excel_BuiltIn_Print_Titles_11" localSheetId="8">#REF!</definedName>
    <definedName name="Excel_BuiltIn_Print_Titles_11" localSheetId="7">#REF!</definedName>
    <definedName name="Excel_BuiltIn_Print_Titles_11" localSheetId="4">#REF!</definedName>
    <definedName name="Excel_BuiltIn_Print_Titles_11" localSheetId="6">#REF!</definedName>
    <definedName name="Excel_BuiltIn_Print_Titles_11" localSheetId="9">#REF!</definedName>
    <definedName name="Excel_BuiltIn_Print_Titles_11" localSheetId="5">#REF!</definedName>
    <definedName name="Excel_BuiltIn_Print_Titles_11" localSheetId="14">#REF!</definedName>
    <definedName name="Excel_BuiltIn_Print_Titles_11" localSheetId="3">#REF!</definedName>
    <definedName name="Excel_BuiltIn_Print_Titles_11" localSheetId="11">#REF!</definedName>
    <definedName name="Excel_BuiltIn_Print_Titles_11" localSheetId="13">#REF!</definedName>
    <definedName name="Excel_BuiltIn_Print_Titles_11" localSheetId="10">#REF!</definedName>
    <definedName name="Excel_BuiltIn_Print_Titles_11" localSheetId="0">#REF!</definedName>
    <definedName name="Excel_BuiltIn_Print_Titles_11" localSheetId="2">#REF!</definedName>
    <definedName name="Excel_BuiltIn_Print_Titles_11">#REF!</definedName>
    <definedName name="Excel_BuiltIn_Print_Titles_11_1" localSheetId="8">#REF!</definedName>
    <definedName name="Excel_BuiltIn_Print_Titles_11_1" localSheetId="14">#REF!</definedName>
    <definedName name="Excel_BuiltIn_Print_Titles_11_1" localSheetId="11">#REF!</definedName>
    <definedName name="Excel_BuiltIn_Print_Titles_11_1" localSheetId="13">#REF!</definedName>
    <definedName name="Excel_BuiltIn_Print_Titles_11_1" localSheetId="10">#REF!</definedName>
    <definedName name="Excel_BuiltIn_Print_Titles_11_1" localSheetId="0">#REF!</definedName>
    <definedName name="Excel_BuiltIn_Print_Titles_11_1" localSheetId="2">#REF!</definedName>
    <definedName name="Excel_BuiltIn_Print_Titles_11_1">#REF!</definedName>
    <definedName name="Excel_BuiltIn_Print_Titles_11_1_1" localSheetId="8">#REF!</definedName>
    <definedName name="Excel_BuiltIn_Print_Titles_11_1_1" localSheetId="14">#REF!</definedName>
    <definedName name="Excel_BuiltIn_Print_Titles_11_1_1" localSheetId="11">#REF!</definedName>
    <definedName name="Excel_BuiltIn_Print_Titles_11_1_1" localSheetId="13">#REF!</definedName>
    <definedName name="Excel_BuiltIn_Print_Titles_11_1_1" localSheetId="10">#REF!</definedName>
    <definedName name="Excel_BuiltIn_Print_Titles_11_1_1" localSheetId="0">#REF!</definedName>
    <definedName name="Excel_BuiltIn_Print_Titles_11_1_1" localSheetId="2">#REF!</definedName>
    <definedName name="Excel_BuiltIn_Print_Titles_11_1_1">#REF!</definedName>
    <definedName name="Excel_BuiltIn_Print_Titles_11_1_1_1">"$#REF!.$A$16:$IV$19"</definedName>
    <definedName name="Excel_BuiltIn_Print_Titles_12" localSheetId="8">#REF!</definedName>
    <definedName name="Excel_BuiltIn_Print_Titles_12" localSheetId="7">#REF!</definedName>
    <definedName name="Excel_BuiltIn_Print_Titles_12" localSheetId="4">#REF!</definedName>
    <definedName name="Excel_BuiltIn_Print_Titles_12" localSheetId="6">#REF!</definedName>
    <definedName name="Excel_BuiltIn_Print_Titles_12" localSheetId="9">#REF!</definedName>
    <definedName name="Excel_BuiltIn_Print_Titles_12" localSheetId="5">#REF!</definedName>
    <definedName name="Excel_BuiltIn_Print_Titles_12" localSheetId="14">#REF!</definedName>
    <definedName name="Excel_BuiltIn_Print_Titles_12" localSheetId="3">#REF!</definedName>
    <definedName name="Excel_BuiltIn_Print_Titles_12" localSheetId="11">#REF!</definedName>
    <definedName name="Excel_BuiltIn_Print_Titles_12" localSheetId="13">#REF!</definedName>
    <definedName name="Excel_BuiltIn_Print_Titles_12" localSheetId="10">#REF!</definedName>
    <definedName name="Excel_BuiltIn_Print_Titles_12" localSheetId="0">#REF!</definedName>
    <definedName name="Excel_BuiltIn_Print_Titles_12" localSheetId="2">#REF!</definedName>
    <definedName name="Excel_BuiltIn_Print_Titles_12">#REF!</definedName>
    <definedName name="Excel_BuiltIn_Print_Titles_12_1" localSheetId="8">#REF!</definedName>
    <definedName name="Excel_BuiltIn_Print_Titles_12_1" localSheetId="14">#REF!</definedName>
    <definedName name="Excel_BuiltIn_Print_Titles_12_1" localSheetId="11">#REF!</definedName>
    <definedName name="Excel_BuiltIn_Print_Titles_12_1" localSheetId="13">#REF!</definedName>
    <definedName name="Excel_BuiltIn_Print_Titles_12_1" localSheetId="10">#REF!</definedName>
    <definedName name="Excel_BuiltIn_Print_Titles_12_1" localSheetId="0">#REF!</definedName>
    <definedName name="Excel_BuiltIn_Print_Titles_12_1" localSheetId="2">#REF!</definedName>
    <definedName name="Excel_BuiltIn_Print_Titles_12_1">#REF!</definedName>
    <definedName name="Excel_BuiltIn_Print_Titles_12_1_1" localSheetId="8">#REF!</definedName>
    <definedName name="Excel_BuiltIn_Print_Titles_12_1_1" localSheetId="14">#REF!</definedName>
    <definedName name="Excel_BuiltIn_Print_Titles_12_1_1" localSheetId="11">#REF!</definedName>
    <definedName name="Excel_BuiltIn_Print_Titles_12_1_1" localSheetId="13">#REF!</definedName>
    <definedName name="Excel_BuiltIn_Print_Titles_12_1_1" localSheetId="10">#REF!</definedName>
    <definedName name="Excel_BuiltIn_Print_Titles_12_1_1" localSheetId="0">#REF!</definedName>
    <definedName name="Excel_BuiltIn_Print_Titles_12_1_1" localSheetId="2">#REF!</definedName>
    <definedName name="Excel_BuiltIn_Print_Titles_12_1_1">#REF!</definedName>
    <definedName name="Excel_BuiltIn_Print_Titles_13">#REF!</definedName>
    <definedName name="Excel_BuiltIn_Print_Titles_13_1">#REF!</definedName>
    <definedName name="Excel_BuiltIn_Print_Titles_14">#REF!</definedName>
    <definedName name="Excel_BuiltIn_Print_Titles_14_1">#REF!</definedName>
    <definedName name="Excel_BuiltIn_Print_Titles_15">#REF!</definedName>
    <definedName name="Excel_BuiltIn_Print_Titles_16">#REF!</definedName>
    <definedName name="Excel_BuiltIn_Print_Titles_16_1">#REF!</definedName>
    <definedName name="Excel_BuiltIn_Print_Titles_17">#REF!</definedName>
    <definedName name="Excel_BuiltIn_Print_Titles_18">#REF!</definedName>
    <definedName name="Excel_BuiltIn_Print_Titles_18_1">#REF!</definedName>
    <definedName name="Excel_BuiltIn_Print_Titles_18_4">#REF!</definedName>
    <definedName name="Excel_BuiltIn_Print_Titles_2">#REF!</definedName>
    <definedName name="Excel_BuiltIn_Print_Titles_2_1">"$#REF!.$A$6:$IV$7"</definedName>
    <definedName name="Excel_BuiltIn_Print_Titles_2_1_1" localSheetId="8">#REF!</definedName>
    <definedName name="Excel_BuiltIn_Print_Titles_2_1_1" localSheetId="7">#REF!</definedName>
    <definedName name="Excel_BuiltIn_Print_Titles_2_1_1" localSheetId="4">#REF!</definedName>
    <definedName name="Excel_BuiltIn_Print_Titles_2_1_1" localSheetId="6">#REF!</definedName>
    <definedName name="Excel_BuiltIn_Print_Titles_2_1_1" localSheetId="9">#REF!</definedName>
    <definedName name="Excel_BuiltIn_Print_Titles_2_1_1" localSheetId="5">#REF!</definedName>
    <definedName name="Excel_BuiltIn_Print_Titles_2_1_1" localSheetId="14">#REF!</definedName>
    <definedName name="Excel_BuiltIn_Print_Titles_2_1_1" localSheetId="3">#REF!</definedName>
    <definedName name="Excel_BuiltIn_Print_Titles_2_1_1" localSheetId="11">#REF!</definedName>
    <definedName name="Excel_BuiltIn_Print_Titles_2_1_1" localSheetId="13">#REF!</definedName>
    <definedName name="Excel_BuiltIn_Print_Titles_2_1_1" localSheetId="10">#REF!</definedName>
    <definedName name="Excel_BuiltIn_Print_Titles_2_1_1" localSheetId="0">#REF!</definedName>
    <definedName name="Excel_BuiltIn_Print_Titles_2_1_1" localSheetId="2">#REF!</definedName>
    <definedName name="Excel_BuiltIn_Print_Titles_2_1_1">#REF!</definedName>
    <definedName name="Excel_BuiltIn_Print_Titles_2_1_1_1" localSheetId="8">#REF!</definedName>
    <definedName name="Excel_BuiltIn_Print_Titles_2_1_1_1" localSheetId="14">#REF!</definedName>
    <definedName name="Excel_BuiltIn_Print_Titles_2_1_1_1" localSheetId="11">#REF!</definedName>
    <definedName name="Excel_BuiltIn_Print_Titles_2_1_1_1" localSheetId="13">#REF!</definedName>
    <definedName name="Excel_BuiltIn_Print_Titles_2_1_1_1" localSheetId="10">#REF!</definedName>
    <definedName name="Excel_BuiltIn_Print_Titles_2_1_1_1" localSheetId="0">#REF!</definedName>
    <definedName name="Excel_BuiltIn_Print_Titles_2_1_1_1" localSheetId="2">#REF!</definedName>
    <definedName name="Excel_BuiltIn_Print_Titles_2_1_1_1">#REF!</definedName>
    <definedName name="Excel_BuiltIn_Print_Titles_2_1_10" localSheetId="8">#REF!</definedName>
    <definedName name="Excel_BuiltIn_Print_Titles_2_1_10" localSheetId="14">#REF!</definedName>
    <definedName name="Excel_BuiltIn_Print_Titles_2_1_10" localSheetId="11">#REF!</definedName>
    <definedName name="Excel_BuiltIn_Print_Titles_2_1_10" localSheetId="13">#REF!</definedName>
    <definedName name="Excel_BuiltIn_Print_Titles_2_1_10" localSheetId="10">#REF!</definedName>
    <definedName name="Excel_BuiltIn_Print_Titles_2_1_10" localSheetId="0">#REF!</definedName>
    <definedName name="Excel_BuiltIn_Print_Titles_2_1_10" localSheetId="2">#REF!</definedName>
    <definedName name="Excel_BuiltIn_Print_Titles_2_1_10">#REF!</definedName>
    <definedName name="Excel_BuiltIn_Print_Titles_2_1_3">#REF!</definedName>
    <definedName name="Excel_BuiltIn_Print_Titles_2_1_4">#REF!</definedName>
    <definedName name="Excel_BuiltIn_Print_Titles_2_1_8">#REF!</definedName>
    <definedName name="Excel_BuiltIn_Print_Titles_2_1_9">#REF!</definedName>
    <definedName name="Excel_BuiltIn_Print_Titles_20_1">#REF!</definedName>
    <definedName name="Excel_BuiltIn_Print_Titles_22">#REF!</definedName>
    <definedName name="Excel_BuiltIn_Print_Titles_22_1">#REF!</definedName>
    <definedName name="Excel_BuiltIn_Print_Titles_3">"$#REF!.$A$1:$IV$7"</definedName>
    <definedName name="Excel_BuiltIn_Print_Titles_3_1" localSheetId="8">#REF!</definedName>
    <definedName name="Excel_BuiltIn_Print_Titles_3_1" localSheetId="7">#REF!</definedName>
    <definedName name="Excel_BuiltIn_Print_Titles_3_1" localSheetId="4">#REF!</definedName>
    <definedName name="Excel_BuiltIn_Print_Titles_3_1" localSheetId="6">#REF!</definedName>
    <definedName name="Excel_BuiltIn_Print_Titles_3_1" localSheetId="9">#REF!</definedName>
    <definedName name="Excel_BuiltIn_Print_Titles_3_1" localSheetId="5">#REF!</definedName>
    <definedName name="Excel_BuiltIn_Print_Titles_3_1" localSheetId="14">#REF!</definedName>
    <definedName name="Excel_BuiltIn_Print_Titles_3_1" localSheetId="3">#REF!</definedName>
    <definedName name="Excel_BuiltIn_Print_Titles_3_1" localSheetId="11">#REF!</definedName>
    <definedName name="Excel_BuiltIn_Print_Titles_3_1" localSheetId="13">#REF!</definedName>
    <definedName name="Excel_BuiltIn_Print_Titles_3_1" localSheetId="10">#REF!</definedName>
    <definedName name="Excel_BuiltIn_Print_Titles_3_1" localSheetId="0">#REF!</definedName>
    <definedName name="Excel_BuiltIn_Print_Titles_3_1" localSheetId="2">#REF!</definedName>
    <definedName name="Excel_BuiltIn_Print_Titles_3_1">#REF!</definedName>
    <definedName name="Excel_BuiltIn_Print_Titles_3_1_1" localSheetId="8">#REF!</definedName>
    <definedName name="Excel_BuiltIn_Print_Titles_3_1_1" localSheetId="14">#REF!</definedName>
    <definedName name="Excel_BuiltIn_Print_Titles_3_1_1" localSheetId="11">#REF!</definedName>
    <definedName name="Excel_BuiltIn_Print_Titles_3_1_1" localSheetId="13">#REF!</definedName>
    <definedName name="Excel_BuiltIn_Print_Titles_3_1_1" localSheetId="10">#REF!</definedName>
    <definedName name="Excel_BuiltIn_Print_Titles_3_1_1" localSheetId="0">#REF!</definedName>
    <definedName name="Excel_BuiltIn_Print_Titles_3_1_1" localSheetId="2">#REF!</definedName>
    <definedName name="Excel_BuiltIn_Print_Titles_3_1_1">#REF!</definedName>
    <definedName name="Excel_BuiltIn_Print_Titles_3_1_1_1" localSheetId="8">#REF!</definedName>
    <definedName name="Excel_BuiltIn_Print_Titles_3_1_1_1" localSheetId="14">#REF!</definedName>
    <definedName name="Excel_BuiltIn_Print_Titles_3_1_1_1" localSheetId="11">#REF!</definedName>
    <definedName name="Excel_BuiltIn_Print_Titles_3_1_1_1" localSheetId="13">#REF!</definedName>
    <definedName name="Excel_BuiltIn_Print_Titles_3_1_1_1" localSheetId="10">#REF!</definedName>
    <definedName name="Excel_BuiltIn_Print_Titles_3_1_1_1" localSheetId="0">#REF!</definedName>
    <definedName name="Excel_BuiltIn_Print_Titles_3_1_1_1" localSheetId="2">#REF!</definedName>
    <definedName name="Excel_BuiltIn_Print_Titles_3_1_1_1">#REF!</definedName>
    <definedName name="Excel_BuiltIn_Print_Titles_4">#REF!</definedName>
    <definedName name="Excel_BuiltIn_Print_Titles_4_1">#REF!</definedName>
    <definedName name="Excel_BuiltIn_Print_Titles_4_1_1">#REF!</definedName>
    <definedName name="Excel_BuiltIn_Print_Titles_4_1_1_1">#REF!</definedName>
    <definedName name="Excel_BuiltIn_Print_Titles_5">#REF!</definedName>
    <definedName name="Excel_BuiltIn_Print_Titles_5_1">#REF!</definedName>
    <definedName name="Excel_BuiltIn_Print_Titles_5_1_1">#REF!</definedName>
    <definedName name="Excel_BuiltIn_Print_Titles_5_1_1_1">"$#REF!.$A$16:$IV$19"</definedName>
    <definedName name="Excel_BuiltIn_Print_Titles_6" localSheetId="8">#REF!</definedName>
    <definedName name="Excel_BuiltIn_Print_Titles_6" localSheetId="7">#REF!</definedName>
    <definedName name="Excel_BuiltIn_Print_Titles_6" localSheetId="4">#REF!</definedName>
    <definedName name="Excel_BuiltIn_Print_Titles_6" localSheetId="6">#REF!</definedName>
    <definedName name="Excel_BuiltIn_Print_Titles_6" localSheetId="9">#REF!</definedName>
    <definedName name="Excel_BuiltIn_Print_Titles_6" localSheetId="5">#REF!</definedName>
    <definedName name="Excel_BuiltIn_Print_Titles_6" localSheetId="14">#REF!</definedName>
    <definedName name="Excel_BuiltIn_Print_Titles_6" localSheetId="3">#REF!</definedName>
    <definedName name="Excel_BuiltIn_Print_Titles_6" localSheetId="11">#REF!</definedName>
    <definedName name="Excel_BuiltIn_Print_Titles_6" localSheetId="13">#REF!</definedName>
    <definedName name="Excel_BuiltIn_Print_Titles_6" localSheetId="10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Excel_BuiltIn_Print_Titles_6_1" localSheetId="8">#REF!</definedName>
    <definedName name="Excel_BuiltIn_Print_Titles_6_1" localSheetId="14">#REF!</definedName>
    <definedName name="Excel_BuiltIn_Print_Titles_6_1" localSheetId="11">#REF!</definedName>
    <definedName name="Excel_BuiltIn_Print_Titles_6_1" localSheetId="13">#REF!</definedName>
    <definedName name="Excel_BuiltIn_Print_Titles_6_1" localSheetId="10">#REF!</definedName>
    <definedName name="Excel_BuiltIn_Print_Titles_6_1" localSheetId="0">#REF!</definedName>
    <definedName name="Excel_BuiltIn_Print_Titles_6_1" localSheetId="2">#REF!</definedName>
    <definedName name="Excel_BuiltIn_Print_Titles_6_1">#REF!</definedName>
    <definedName name="Excel_BuiltIn_Print_Titles_6_1_1">"$#REF!.$A$16:$IV$19"</definedName>
    <definedName name="Excel_BuiltIn_Print_Titles_6_6" localSheetId="8">#REF!</definedName>
    <definedName name="Excel_BuiltIn_Print_Titles_6_6" localSheetId="7">#REF!</definedName>
    <definedName name="Excel_BuiltIn_Print_Titles_6_6" localSheetId="4">#REF!</definedName>
    <definedName name="Excel_BuiltIn_Print_Titles_6_6" localSheetId="6">#REF!</definedName>
    <definedName name="Excel_BuiltIn_Print_Titles_6_6" localSheetId="9">#REF!</definedName>
    <definedName name="Excel_BuiltIn_Print_Titles_6_6" localSheetId="5">#REF!</definedName>
    <definedName name="Excel_BuiltIn_Print_Titles_6_6" localSheetId="14">#REF!</definedName>
    <definedName name="Excel_BuiltIn_Print_Titles_6_6" localSheetId="3">#REF!</definedName>
    <definedName name="Excel_BuiltIn_Print_Titles_6_6" localSheetId="11">#REF!</definedName>
    <definedName name="Excel_BuiltIn_Print_Titles_6_6" localSheetId="13">#REF!</definedName>
    <definedName name="Excel_BuiltIn_Print_Titles_6_6" localSheetId="10">#REF!</definedName>
    <definedName name="Excel_BuiltIn_Print_Titles_6_6" localSheetId="0">#REF!</definedName>
    <definedName name="Excel_BuiltIn_Print_Titles_6_6" localSheetId="2">#REF!</definedName>
    <definedName name="Excel_BuiltIn_Print_Titles_6_6">#REF!</definedName>
    <definedName name="Excel_BuiltIn_Print_Titles_7" localSheetId="8">#REF!</definedName>
    <definedName name="Excel_BuiltIn_Print_Titles_7" localSheetId="14">#REF!</definedName>
    <definedName name="Excel_BuiltIn_Print_Titles_7" localSheetId="11">#REF!</definedName>
    <definedName name="Excel_BuiltIn_Print_Titles_7" localSheetId="13">#REF!</definedName>
    <definedName name="Excel_BuiltIn_Print_Titles_7" localSheetId="10">#REF!</definedName>
    <definedName name="Excel_BuiltIn_Print_Titles_7" localSheetId="0">#REF!</definedName>
    <definedName name="Excel_BuiltIn_Print_Titles_7" localSheetId="2">#REF!</definedName>
    <definedName name="Excel_BuiltIn_Print_Titles_7">#REF!</definedName>
    <definedName name="Excel_BuiltIn_Print_Titles_7_1" localSheetId="8">#REF!</definedName>
    <definedName name="Excel_BuiltIn_Print_Titles_7_1" localSheetId="14">#REF!</definedName>
    <definedName name="Excel_BuiltIn_Print_Titles_7_1" localSheetId="11">#REF!</definedName>
    <definedName name="Excel_BuiltIn_Print_Titles_7_1" localSheetId="13">#REF!</definedName>
    <definedName name="Excel_BuiltIn_Print_Titles_7_1" localSheetId="10">#REF!</definedName>
    <definedName name="Excel_BuiltIn_Print_Titles_7_1" localSheetId="0">#REF!</definedName>
    <definedName name="Excel_BuiltIn_Print_Titles_7_1" localSheetId="2">#REF!</definedName>
    <definedName name="Excel_BuiltIn_Print_Titles_7_1">#REF!</definedName>
    <definedName name="Excel_BuiltIn_Print_Titles_7_6">#REF!</definedName>
    <definedName name="Excel_BuiltIn_Print_Titles_8">#REF!</definedName>
    <definedName name="Excel_BuiltIn_Print_Titles_8_1">#REF!</definedName>
    <definedName name="Excel_BuiltIn_Print_Titles_8_1_1">#REF!</definedName>
    <definedName name="Excel_BuiltIn_Print_Titles_9">#REF!</definedName>
    <definedName name="Excel_BuiltIn_Print_Titles_9_1">#REF!</definedName>
    <definedName name="Excel_BuiltIn_Print_Titles_9_1_1">"$#REF!.$A$16:$IV$19"</definedName>
    <definedName name="Expantion" localSheetId="8">#REF!</definedName>
    <definedName name="Expantion" localSheetId="7">#REF!</definedName>
    <definedName name="Expantion" localSheetId="4">#REF!</definedName>
    <definedName name="Expantion" localSheetId="6">#REF!</definedName>
    <definedName name="Expantion" localSheetId="9">#REF!</definedName>
    <definedName name="Expantion" localSheetId="5">#REF!</definedName>
    <definedName name="Expantion" localSheetId="14">#REF!</definedName>
    <definedName name="Expantion" localSheetId="3">#REF!</definedName>
    <definedName name="Expantion" localSheetId="11">#REF!</definedName>
    <definedName name="Expantion" localSheetId="13">#REF!</definedName>
    <definedName name="Expantion" localSheetId="10">#REF!</definedName>
    <definedName name="Expantion" localSheetId="0">#REF!</definedName>
    <definedName name="Expantion" localSheetId="2">#REF!</definedName>
    <definedName name="Expantion">#REF!</definedName>
    <definedName name="Export" localSheetId="8">#REF!</definedName>
    <definedName name="Export" localSheetId="14">#REF!</definedName>
    <definedName name="Export" localSheetId="11">#REF!</definedName>
    <definedName name="Export" localSheetId="13">#REF!</definedName>
    <definedName name="Export" localSheetId="10">#REF!</definedName>
    <definedName name="Export" localSheetId="0">#REF!</definedName>
    <definedName name="Export" localSheetId="2">#REF!</definedName>
    <definedName name="Export">#REF!</definedName>
    <definedName name="Ext_L" localSheetId="8">#REF!</definedName>
    <definedName name="Ext_L" localSheetId="14">#REF!</definedName>
    <definedName name="Ext_L" localSheetId="11">#REF!</definedName>
    <definedName name="Ext_L" localSheetId="13">#REF!</definedName>
    <definedName name="Ext_L" localSheetId="10">#REF!</definedName>
    <definedName name="Ext_L" localSheetId="0">#REF!</definedName>
    <definedName name="Ext_L" localSheetId="2">#REF!</definedName>
    <definedName name="Ext_L">#REF!</definedName>
    <definedName name="Externalworks">#REF!</definedName>
    <definedName name="EXTRA">#REF!</definedName>
    <definedName name="EXTRA_1">#REF!</definedName>
    <definedName name="EXTRA_2">#REF!</definedName>
    <definedName name="EXTRA_3">#REF!</definedName>
    <definedName name="EYEW">#N/A</definedName>
    <definedName name="F" localSheetId="8">#REF!</definedName>
    <definedName name="F" localSheetId="7">#REF!</definedName>
    <definedName name="F" localSheetId="4">#REF!</definedName>
    <definedName name="F" localSheetId="6">#REF!</definedName>
    <definedName name="F" localSheetId="9">#REF!</definedName>
    <definedName name="F" localSheetId="5">#REF!</definedName>
    <definedName name="F" localSheetId="14">#REF!</definedName>
    <definedName name="F" localSheetId="3">#REF!</definedName>
    <definedName name="F" localSheetId="11">#REF!</definedName>
    <definedName name="F" localSheetId="13">#REF!</definedName>
    <definedName name="F" localSheetId="10">#REF!</definedName>
    <definedName name="F" localSheetId="0">#REF!</definedName>
    <definedName name="F" localSheetId="2">#REF!</definedName>
    <definedName name="F">#REF!</definedName>
    <definedName name="F_1" localSheetId="14">#REF!</definedName>
    <definedName name="F_1" localSheetId="13">#REF!</definedName>
    <definedName name="F_1">#REF!</definedName>
    <definedName name="f_1a" localSheetId="14">#REF!</definedName>
    <definedName name="f_1a" localSheetId="13">#REF!</definedName>
    <definedName name="f_1a">#REF!</definedName>
    <definedName name="F_2">#REF!</definedName>
    <definedName name="F_3">#REF!</definedName>
    <definedName name="F_4">#REF!</definedName>
    <definedName name="F_7">#REF!</definedName>
    <definedName name="F_8">#REF!</definedName>
    <definedName name="F_9">#REF!</definedName>
    <definedName name="f_hrd">#REF!</definedName>
    <definedName name="F_OH">#REF!</definedName>
    <definedName name="F_S">#REF!</definedName>
    <definedName name="F_SL" localSheetId="8">FST:(FSB)</definedName>
    <definedName name="F_SL" localSheetId="7">FST:(FSB)</definedName>
    <definedName name="F_SL" localSheetId="4">FST:(FSB)</definedName>
    <definedName name="F_SL" localSheetId="6">FST:(FSB)</definedName>
    <definedName name="F_SL" localSheetId="9">FST:(FSB)</definedName>
    <definedName name="F_SL" localSheetId="5">FST:(FSB)</definedName>
    <definedName name="F_SL" localSheetId="14">FST:(FSB)</definedName>
    <definedName name="F_SL" localSheetId="3">FST:(FSB)</definedName>
    <definedName name="F_SL" localSheetId="11">FST:(FSB)</definedName>
    <definedName name="F_SL" localSheetId="13">FST:(FSB)</definedName>
    <definedName name="F_SL" localSheetId="12">FST:(FSB)</definedName>
    <definedName name="F_SL" localSheetId="10">FST:(FSB)</definedName>
    <definedName name="F_SL" localSheetId="0">FST:(FSB)</definedName>
    <definedName name="F_SL" localSheetId="2">[0]!FST:([0]!FSB)</definedName>
    <definedName name="F_SL">FST:(FSB)</definedName>
    <definedName name="F_SL___0">NA()</definedName>
    <definedName name="F_SL___1">NA()</definedName>
    <definedName name="F_SL___2">NA()</definedName>
    <definedName name="F_SL___3">NA()</definedName>
    <definedName name="F_SL___4">NA()</definedName>
    <definedName name="F_SL___5">NA()</definedName>
    <definedName name="F_SL___7">NA()</definedName>
    <definedName name="F.1" localSheetId="8">#REF!</definedName>
    <definedName name="F.1" localSheetId="7">#REF!</definedName>
    <definedName name="F.1" localSheetId="4">#REF!</definedName>
    <definedName name="F.1" localSheetId="6">#REF!</definedName>
    <definedName name="F.1" localSheetId="9">#REF!</definedName>
    <definedName name="F.1" localSheetId="5">#REF!</definedName>
    <definedName name="F.1" localSheetId="14">#REF!</definedName>
    <definedName name="F.1" localSheetId="11">#REF!</definedName>
    <definedName name="F.1" localSheetId="13">#REF!</definedName>
    <definedName name="F.1" localSheetId="10">#REF!</definedName>
    <definedName name="F.1" localSheetId="0">#REF!</definedName>
    <definedName name="F.1" localSheetId="2">#REF!</definedName>
    <definedName name="F.1">#REF!</definedName>
    <definedName name="F.16" localSheetId="8">#REF!</definedName>
    <definedName name="F.16" localSheetId="14">#REF!</definedName>
    <definedName name="F.16" localSheetId="11">#REF!</definedName>
    <definedName name="F.16" localSheetId="13">#REF!</definedName>
    <definedName name="F.16" localSheetId="10">#REF!</definedName>
    <definedName name="F.16" localSheetId="0">#REF!</definedName>
    <definedName name="F.16" localSheetId="2">#REF!</definedName>
    <definedName name="F.16">#REF!</definedName>
    <definedName name="F.16a" localSheetId="14">#REF!</definedName>
    <definedName name="F.16a" localSheetId="13">#REF!</definedName>
    <definedName name="F.16a">#REF!</definedName>
    <definedName name="F.16b">#REF!</definedName>
    <definedName name="F.16c">#REF!</definedName>
    <definedName name="F.16d">#REF!</definedName>
    <definedName name="F.16e">#REF!</definedName>
    <definedName name="F.16f">#REF!</definedName>
    <definedName name="F.16g">#REF!</definedName>
    <definedName name="F.16h">#REF!</definedName>
    <definedName name="F.16i">#REF!</definedName>
    <definedName name="F.16j">#REF!</definedName>
    <definedName name="F.16k">#REF!</definedName>
    <definedName name="F.16l">#REF!</definedName>
    <definedName name="F.16m">#REF!</definedName>
    <definedName name="F.16n">#REF!</definedName>
    <definedName name="F.16o">#REF!</definedName>
    <definedName name="F.16p">#REF!</definedName>
    <definedName name="F.16q">#REF!</definedName>
    <definedName name="F.1a">#REF!</definedName>
    <definedName name="F.1b">#REF!</definedName>
    <definedName name="F.21a">#REF!</definedName>
    <definedName name="F.21b">#REF!</definedName>
    <definedName name="F.21c">#REF!</definedName>
    <definedName name="F.21d">#REF!</definedName>
    <definedName name="F.21e">#REF!</definedName>
    <definedName name="F.22">#REF!</definedName>
    <definedName name="F.22a">#REF!</definedName>
    <definedName name="F.22b">#REF!</definedName>
    <definedName name="F.22c">#REF!</definedName>
    <definedName name="F.22d">#REF!</definedName>
    <definedName name="F.27a">#REF!</definedName>
    <definedName name="F.27b">#REF!</definedName>
    <definedName name="F.27c">#REF!</definedName>
    <definedName name="F.27d">#REF!</definedName>
    <definedName name="F.33a">#REF!</definedName>
    <definedName name="F.33b">#REF!</definedName>
    <definedName name="F.33c">#REF!</definedName>
    <definedName name="F.33d">#REF!</definedName>
    <definedName name="F.33e">#REF!</definedName>
    <definedName name="F.34a">#REF!</definedName>
    <definedName name="F.34b">#REF!</definedName>
    <definedName name="F.34c">#REF!</definedName>
    <definedName name="F.34d">#REF!</definedName>
    <definedName name="F.36a">#REF!</definedName>
    <definedName name="F.36a1">#REF!</definedName>
    <definedName name="F.36b">#REF!</definedName>
    <definedName name="F.36c">#REF!</definedName>
    <definedName name="F.36d">#REF!</definedName>
    <definedName name="F.36e">#REF!</definedName>
    <definedName name="F.36e1">#REF!</definedName>
    <definedName name="F.36f">#REF!</definedName>
    <definedName name="F.36g">#REF!</definedName>
    <definedName name="F.36h">#REF!</definedName>
    <definedName name="F.36i">#REF!</definedName>
    <definedName name="F.36j">#REF!</definedName>
    <definedName name="F.36k">#REF!</definedName>
    <definedName name="F.36l">#REF!</definedName>
    <definedName name="F.36m">#REF!</definedName>
    <definedName name="F.36n">#REF!</definedName>
    <definedName name="F.8">#REF!</definedName>
    <definedName name="fa" localSheetId="8">#REF!</definedName>
    <definedName name="fa" localSheetId="3">#REF!</definedName>
    <definedName name="fa" localSheetId="11">#REF!</definedName>
    <definedName name="fa" localSheetId="10">#REF!</definedName>
    <definedName name="fa" localSheetId="0">#REF!</definedName>
    <definedName name="fa" localSheetId="2">#REF!</definedName>
    <definedName name="fa">#REF!</definedName>
    <definedName name="FA___0" localSheetId="8">#REF!</definedName>
    <definedName name="FA___0" localSheetId="11">#REF!</definedName>
    <definedName name="FA___0" localSheetId="10">#REF!</definedName>
    <definedName name="FA___0" localSheetId="0">#REF!</definedName>
    <definedName name="FA___0" localSheetId="2">#REF!</definedName>
    <definedName name="FA___0">#REF!</definedName>
    <definedName name="FA___1" localSheetId="8">#REF!</definedName>
    <definedName name="FA___1" localSheetId="11">#REF!</definedName>
    <definedName name="FA___1" localSheetId="10">#REF!</definedName>
    <definedName name="FA___1" localSheetId="0">#REF!</definedName>
    <definedName name="FA___1" localSheetId="2">#REF!</definedName>
    <definedName name="FA___1">#REF!</definedName>
    <definedName name="FA___2">#REF!</definedName>
    <definedName name="FA___3">#REF!</definedName>
    <definedName name="fa_1">#REF!</definedName>
    <definedName name="fa_2">#REF!</definedName>
    <definedName name="fa_3">#REF!</definedName>
    <definedName name="fa_4">#REF!</definedName>
    <definedName name="faab">#REF!</definedName>
    <definedName name="faab_1">#REF!</definedName>
    <definedName name="faab_2">#REF!</definedName>
    <definedName name="faab_3">#REF!</definedName>
    <definedName name="FAB">#REF!</definedName>
    <definedName name="facm">#REF!</definedName>
    <definedName name="facm_1">#REF!</definedName>
    <definedName name="facm_2">#REF!</definedName>
    <definedName name="facm_3">#REF!</definedName>
    <definedName name="facp">#REF!</definedName>
    <definedName name="facp_1">#REF!</definedName>
    <definedName name="facp_2">#REF!</definedName>
    <definedName name="facp_3">#REF!</definedName>
    <definedName name="faeol">#REF!</definedName>
    <definedName name="faeol_1">#REF!</definedName>
    <definedName name="faeol_2">#REF!</definedName>
    <definedName name="faeol_3">#REF!</definedName>
    <definedName name="fahd">#REF!</definedName>
    <definedName name="fahd_1">#REF!</definedName>
    <definedName name="fahd_2">#REF!</definedName>
    <definedName name="fahd_3">#REF!</definedName>
    <definedName name="fahdt">#REF!</definedName>
    <definedName name="fahdt_1">#REF!</definedName>
    <definedName name="fahdt_2">#REF!</definedName>
    <definedName name="fahdt_3">#REF!</definedName>
    <definedName name="fahs">#REF!</definedName>
    <definedName name="fahs_1">#REF!</definedName>
    <definedName name="fahs_2">#REF!</definedName>
    <definedName name="fahs_3">#REF!</definedName>
    <definedName name="fail">#REF!</definedName>
    <definedName name="fail_1">#REF!</definedName>
    <definedName name="fail_2">#REF!</definedName>
    <definedName name="fail_3">#REF!</definedName>
    <definedName name="faitc">#REF!</definedName>
    <definedName name="faitc_1">#REF!</definedName>
    <definedName name="faitc_2">#REF!</definedName>
    <definedName name="faitc_3">#REF!</definedName>
    <definedName name="Fak.bend">#REF!</definedName>
    <definedName name="Fak.bend___0">#REF!</definedName>
    <definedName name="Fak.hook">#REF!</definedName>
    <definedName name="Fak.hook___0">#REF!</definedName>
    <definedName name="Fak.Ovrlp">#REF!</definedName>
    <definedName name="Fak.Ovrlp___0">#REF!</definedName>
    <definedName name="Fak.Waste.atas">#REF!</definedName>
    <definedName name="Fak.Waste.atas___0">#REF!</definedName>
    <definedName name="Fak.Waste.bwh">#REF!</definedName>
    <definedName name="Fak.Waste.bwh___0">#REF!</definedName>
    <definedName name="faki">#REF!</definedName>
    <definedName name="faki_1">#REF!</definedName>
    <definedName name="faki_2">#REF!</definedName>
    <definedName name="faki_3">#REF!</definedName>
    <definedName name="faktd">#REF!</definedName>
    <definedName name="faktd_1">#REF!</definedName>
    <definedName name="faktd_2">#REF!</definedName>
    <definedName name="faktd_3">#REF!</definedName>
    <definedName name="FAKTOR_BAHAN_SANITAIR_GROHE">#REF!</definedName>
    <definedName name="fal">#REF!</definedName>
    <definedName name="fall" hidden="1">#REF!</definedName>
    <definedName name="fam">#REF!</definedName>
    <definedName name="fam_1">#REF!</definedName>
    <definedName name="fam_2">#REF!</definedName>
    <definedName name="fam_3">#REF!</definedName>
    <definedName name="famcp">#REF!</definedName>
    <definedName name="famcp_1">#REF!</definedName>
    <definedName name="famcp_2">#REF!</definedName>
    <definedName name="famcp_3">#REF!</definedName>
    <definedName name="FAN">#REF!</definedName>
    <definedName name="FAN___0">#REF!</definedName>
    <definedName name="FAN___1">#REF!</definedName>
    <definedName name="FAN___2">#REF!</definedName>
    <definedName name="FAN___3">#REF!</definedName>
    <definedName name="faoi">#REF!</definedName>
    <definedName name="faoi_1">#REF!</definedName>
    <definedName name="faoi_2">#REF!</definedName>
    <definedName name="faoi_3">#REF!</definedName>
    <definedName name="far">#REF!</definedName>
    <definedName name="far_1">#REF!</definedName>
    <definedName name="far_2">#REF!</definedName>
    <definedName name="far_3">#REF!</definedName>
    <definedName name="fascia">#REF!</definedName>
    <definedName name="fasd">#REF!</definedName>
    <definedName name="fasd_1">#REF!</definedName>
    <definedName name="fasd_2">#REF!</definedName>
    <definedName name="fasd_3">#REF!</definedName>
    <definedName name="fasdt">#REF!</definedName>
    <definedName name="fasdt_1">#REF!</definedName>
    <definedName name="fasdt_2">#REF!</definedName>
    <definedName name="fasdt_3">#REF!</definedName>
    <definedName name="FASILITAS">#REF!</definedName>
    <definedName name="fat">#REF!</definedName>
    <definedName name="fat_1">#REF!</definedName>
    <definedName name="fat_2">#REF!</definedName>
    <definedName name="fat_3">#REF!</definedName>
    <definedName name="Fax">#REF!</definedName>
    <definedName name="FAXNO">#REF!</definedName>
    <definedName name="FB">#REF!</definedName>
    <definedName name="FBT_4T">#REF!</definedName>
    <definedName name="fc">#REF!</definedName>
    <definedName name="fc_1">#REF!</definedName>
    <definedName name="fc_2">#REF!</definedName>
    <definedName name="fc_3">#REF!</definedName>
    <definedName name="fc_4">#REF!</definedName>
    <definedName name="FCode" hidden="1">#REF!</definedName>
    <definedName name="FCT">#REF!</definedName>
    <definedName name="FCU">#REF!</definedName>
    <definedName name="fd">#REF!</definedName>
    <definedName name="fdgz">#REF!</definedName>
    <definedName name="fdr">#REF!</definedName>
    <definedName name="fdTX1A">#REF!</definedName>
    <definedName name="FE">#REF!</definedName>
    <definedName name="fe___1">#REF!</definedName>
    <definedName name="fe___2">#REF!</definedName>
    <definedName name="fe___3">#REF!</definedName>
    <definedName name="feco25">#REF!</definedName>
    <definedName name="feco25___0">#REF!</definedName>
    <definedName name="feco25___1">#REF!</definedName>
    <definedName name="feco25___2">#REF!</definedName>
    <definedName name="feco25___3">#REF!</definedName>
    <definedName name="feco25_1">#REF!</definedName>
    <definedName name="feco25_2">#REF!</definedName>
    <definedName name="feco25_3">#REF!</definedName>
    <definedName name="feco25_5">#REF!</definedName>
    <definedName name="fedc2">#REF!</definedName>
    <definedName name="fedc2_1">#REF!</definedName>
    <definedName name="fedc2_2">#REF!</definedName>
    <definedName name="fedc2_3">#REF!</definedName>
    <definedName name="fedc2_5">#REF!</definedName>
    <definedName name="fedc35">#REF!</definedName>
    <definedName name="fedc35___0">#REF!</definedName>
    <definedName name="fedc35___1">#REF!</definedName>
    <definedName name="fedc35___2">#REF!</definedName>
    <definedName name="fedc35___3">#REF!</definedName>
    <definedName name="fedc35_1">#REF!</definedName>
    <definedName name="fedc35_2">#REF!</definedName>
    <definedName name="fedc35_3">#REF!</definedName>
    <definedName name="fedc35_5">#REF!</definedName>
    <definedName name="FEE">#REF!</definedName>
    <definedName name="FEX">#REF!</definedName>
    <definedName name="FEX_1">#REF!</definedName>
    <definedName name="FEX_2">#REF!</definedName>
    <definedName name="FEX_3">#REF!</definedName>
    <definedName name="ff">#REF!</definedName>
    <definedName name="FF_01">#REF!</definedName>
    <definedName name="FF_02">#REF!</definedName>
    <definedName name="FF_03">#REF!</definedName>
    <definedName name="FF_04">#REF!</definedName>
    <definedName name="FF_09">#REF!</definedName>
    <definedName name="FF_10">#REF!</definedName>
    <definedName name="FF_11">#REF!</definedName>
    <definedName name="FF_14">#REF!</definedName>
    <definedName name="FF_15">#REF!</definedName>
    <definedName name="FF_16">#REF!</definedName>
    <definedName name="FF_17">#REF!</definedName>
    <definedName name="FF_18">#REF!</definedName>
    <definedName name="FF_19">#REF!</definedName>
    <definedName name="FF_20">#REF!</definedName>
    <definedName name="FF_20A">#REF!</definedName>
    <definedName name="FF_21">#REF!</definedName>
    <definedName name="FF_21B">#REF!</definedName>
    <definedName name="FF_22">#REF!</definedName>
    <definedName name="FF_23">#REF!</definedName>
    <definedName name="FF_24">#REF!</definedName>
    <definedName name="FF_25">#REF!</definedName>
    <definedName name="FF_25A">#REF!</definedName>
    <definedName name="FF_26">#REF!</definedName>
    <definedName name="FF_27">#REF!</definedName>
    <definedName name="FF_27A">#REF!</definedName>
    <definedName name="FF_28">#REF!</definedName>
    <definedName name="FF_29">#REF!</definedName>
    <definedName name="FF_30">#REF!</definedName>
    <definedName name="FF_31">#REF!</definedName>
    <definedName name="FF_31A">#REF!</definedName>
    <definedName name="FF_31B">#REF!</definedName>
    <definedName name="FF_31C">#REF!</definedName>
    <definedName name="FF_31D">#REF!</definedName>
    <definedName name="FF_31E">#REF!</definedName>
    <definedName name="FF_32">#REF!</definedName>
    <definedName name="FF_32A">#REF!</definedName>
    <definedName name="FF_33">#REF!</definedName>
    <definedName name="FF_33A">#REF!</definedName>
    <definedName name="FF_34">#REF!</definedName>
    <definedName name="FF_35">#REF!</definedName>
    <definedName name="FF_36">#REF!</definedName>
    <definedName name="FF_37">#REF!</definedName>
    <definedName name="fffff">#REF!</definedName>
    <definedName name="fffff___0">#REF!</definedName>
    <definedName name="fffff___1">#REF!</definedName>
    <definedName name="fffff___2">#REF!</definedName>
    <definedName name="fffff___3">#REF!</definedName>
    <definedName name="fffff_1">#REF!</definedName>
    <definedName name="fffff_10">"$#REF!.$#REF!$#REF!"</definedName>
    <definedName name="fffff_12">"$#REF!.$#REF!$#REF!"</definedName>
    <definedName name="fffff_13">"$#REF!.$#REF!$#REF!"</definedName>
    <definedName name="fffff_2" localSheetId="8">#REF!</definedName>
    <definedName name="fffff_2" localSheetId="7">#REF!</definedName>
    <definedName name="fffff_2" localSheetId="4">#REF!</definedName>
    <definedName name="fffff_2" localSheetId="6">#REF!</definedName>
    <definedName name="fffff_2" localSheetId="9">#REF!</definedName>
    <definedName name="fffff_2" localSheetId="5">#REF!</definedName>
    <definedName name="fffff_2" localSheetId="14">#REF!</definedName>
    <definedName name="fffff_2" localSheetId="3">#REF!</definedName>
    <definedName name="fffff_2" localSheetId="11">#REF!</definedName>
    <definedName name="fffff_2" localSheetId="13">#REF!</definedName>
    <definedName name="fffff_2" localSheetId="10">#REF!</definedName>
    <definedName name="fffff_2" localSheetId="0">#REF!</definedName>
    <definedName name="fffff_2" localSheetId="2">#REF!</definedName>
    <definedName name="fffff_2">#REF!</definedName>
    <definedName name="fffff_3" localSheetId="8">#REF!</definedName>
    <definedName name="fffff_3" localSheetId="14">#REF!</definedName>
    <definedName name="fffff_3" localSheetId="11">#REF!</definedName>
    <definedName name="fffff_3" localSheetId="13">#REF!</definedName>
    <definedName name="fffff_3" localSheetId="10">#REF!</definedName>
    <definedName name="fffff_3" localSheetId="0">#REF!</definedName>
    <definedName name="fffff_3" localSheetId="2">#REF!</definedName>
    <definedName name="fffff_3">#REF!</definedName>
    <definedName name="fffff_3_1" localSheetId="8">#REF!</definedName>
    <definedName name="fffff_3_1" localSheetId="14">#REF!</definedName>
    <definedName name="fffff_3_1" localSheetId="11">#REF!</definedName>
    <definedName name="fffff_3_1" localSheetId="13">#REF!</definedName>
    <definedName name="fffff_3_1" localSheetId="10">#REF!</definedName>
    <definedName name="fffff_3_1" localSheetId="0">#REF!</definedName>
    <definedName name="fffff_3_1" localSheetId="2">#REF!</definedName>
    <definedName name="fffff_3_1">#REF!</definedName>
    <definedName name="fffff_3_2">#REF!</definedName>
    <definedName name="fffff_4">#REF!</definedName>
    <definedName name="fffff_5">"$#REF!.$#REF!$#REF!"</definedName>
    <definedName name="fffff_7">"$#REF!.$#REF!$#REF!"</definedName>
    <definedName name="fffff_8">"$#REF!.$#REF!$#REF!"</definedName>
    <definedName name="FFX" localSheetId="8">#REF!</definedName>
    <definedName name="FFX" localSheetId="7">#REF!</definedName>
    <definedName name="FFX" localSheetId="4">#REF!</definedName>
    <definedName name="FFX" localSheetId="6">#REF!</definedName>
    <definedName name="FFX" localSheetId="9">#REF!</definedName>
    <definedName name="FFX" localSheetId="5">#REF!</definedName>
    <definedName name="FFX" localSheetId="14">#REF!</definedName>
    <definedName name="FFX" localSheetId="3">#REF!</definedName>
    <definedName name="FFX" localSheetId="11">#REF!</definedName>
    <definedName name="FFX" localSheetId="13">#REF!</definedName>
    <definedName name="FFX" localSheetId="10">#REF!</definedName>
    <definedName name="FFX" localSheetId="0">#REF!</definedName>
    <definedName name="FFX" localSheetId="2">#REF!</definedName>
    <definedName name="FFX">#REF!</definedName>
    <definedName name="FFX_1" localSheetId="8">#REF!</definedName>
    <definedName name="FFX_1" localSheetId="14">#REF!</definedName>
    <definedName name="FFX_1" localSheetId="11">#REF!</definedName>
    <definedName name="FFX_1" localSheetId="13">#REF!</definedName>
    <definedName name="FFX_1" localSheetId="10">#REF!</definedName>
    <definedName name="FFX_1" localSheetId="0">#REF!</definedName>
    <definedName name="FFX_1" localSheetId="2">#REF!</definedName>
    <definedName name="FFX_1">#REF!</definedName>
    <definedName name="FFX_2" localSheetId="8">#REF!</definedName>
    <definedName name="FFX_2" localSheetId="14">#REF!</definedName>
    <definedName name="FFX_2" localSheetId="11">#REF!</definedName>
    <definedName name="FFX_2" localSheetId="13">#REF!</definedName>
    <definedName name="FFX_2" localSheetId="10">#REF!</definedName>
    <definedName name="FFX_2" localSheetId="0">#REF!</definedName>
    <definedName name="FFX_2" localSheetId="2">#REF!</definedName>
    <definedName name="FFX_2">#REF!</definedName>
    <definedName name="FFX_3">#REF!</definedName>
    <definedName name="fg">#REF!</definedName>
    <definedName name="fg___0">#REF!</definedName>
    <definedName name="fgfhfhnfhfhf">#REF!</definedName>
    <definedName name="FGX">#REF!</definedName>
    <definedName name="FGX_1">#REF!</definedName>
    <definedName name="FGX_2">#REF!</definedName>
    <definedName name="FGX_3">#REF!</definedName>
    <definedName name="fhr">#REF!</definedName>
    <definedName name="FHX">#REF!</definedName>
    <definedName name="FHX_1">#REF!</definedName>
    <definedName name="FHX_2">#REF!</definedName>
    <definedName name="FHX_3">#REF!</definedName>
    <definedName name="fiber">#REF!</definedName>
    <definedName name="FIELD_EXPENSES">#REF!</definedName>
    <definedName name="FILE">#REF!</definedName>
    <definedName name="filler">#REF!</definedName>
    <definedName name="FILLL" hidden="1">#REF!</definedName>
    <definedName name="filter_aquarium">#REF!</definedName>
    <definedName name="FINE_AGGREGATE">#REF!</definedName>
    <definedName name="finisharsitek">#REF!</definedName>
    <definedName name="finishbaja">#REF!</definedName>
    <definedName name="FINISHER">#REF!</definedName>
    <definedName name="finishinga">#REF!</definedName>
    <definedName name="finishingb">#REF!</definedName>
    <definedName name="finishingc">#REF!</definedName>
    <definedName name="finishingd">#REF!</definedName>
    <definedName name="finishinge">#REF!</definedName>
    <definedName name="finishingf">#REF!</definedName>
    <definedName name="finishingg">#REF!</definedName>
    <definedName name="finishsipil">#REF!</definedName>
    <definedName name="Fire">#REF!</definedName>
    <definedName name="firkan">#REF!</definedName>
    <definedName name="FIRST_FLOOR">#REF!</definedName>
    <definedName name="FIRST_FLOOR_1">#REF!</definedName>
    <definedName name="FIRST_FLOOR_15">#REF!</definedName>
    <definedName name="FIRST_FLOOR_15_1">#REF!</definedName>
    <definedName name="FIRST_FLOOR_15_16">#REF!</definedName>
    <definedName name="FIRST_FLOOR_15_7">#REF!</definedName>
    <definedName name="FIRST_FLOOR_16">#REF!</definedName>
    <definedName name="FIRST_FLOOR_17">#REF!</definedName>
    <definedName name="FIRST_FLOOR_2">#REF!</definedName>
    <definedName name="FIRST_FLOOR_3">#REF!</definedName>
    <definedName name="FIRST_FLOOR_4">#REF!</definedName>
    <definedName name="fiskal">#REF!</definedName>
    <definedName name="FIT">#REF!</definedName>
    <definedName name="fit100l">#REF!</definedName>
    <definedName name="FITFS">#REF!</definedName>
    <definedName name="FITT">#REF!</definedName>
    <definedName name="FITTING18">#REF!</definedName>
    <definedName name="FittingsandFurnishing">#REF!</definedName>
    <definedName name="fjd100_1">#REF!</definedName>
    <definedName name="fjd100_2">#REF!</definedName>
    <definedName name="fjd100_3">#REF!</definedName>
    <definedName name="fjd100_5">#REF!</definedName>
    <definedName name="fjd150___0">#REF!</definedName>
    <definedName name="fjd150___1">#REF!</definedName>
    <definedName name="fjd150___2">#REF!</definedName>
    <definedName name="fjd150___3">#REF!</definedName>
    <definedName name="fjd150_1">#REF!</definedName>
    <definedName name="fjd150_2">#REF!</definedName>
    <definedName name="fjd150_3">#REF!</definedName>
    <definedName name="fjd150_5">#REF!</definedName>
    <definedName name="fjd50_1">#REF!</definedName>
    <definedName name="fjd50_2">#REF!</definedName>
    <definedName name="fjd50_3">#REF!</definedName>
    <definedName name="fjd50_5">#REF!</definedName>
    <definedName name="fjd65___0">#REF!</definedName>
    <definedName name="fjd65___1">#REF!</definedName>
    <definedName name="fjd65___2">#REF!</definedName>
    <definedName name="fjd65___3">#REF!</definedName>
    <definedName name="fjd65_1">#REF!</definedName>
    <definedName name="fjd65_2">#REF!</definedName>
    <definedName name="fjd65_3">#REF!</definedName>
    <definedName name="fjd65_5">#REF!</definedName>
    <definedName name="FJX">#REF!</definedName>
    <definedName name="FJX_1">#REF!</definedName>
    <definedName name="FJX_2">#REF!</definedName>
    <definedName name="FJX_3">#REF!</definedName>
    <definedName name="fkx">#REF!</definedName>
    <definedName name="fkx_1">#REF!</definedName>
    <definedName name="fkx_2">#REF!</definedName>
    <definedName name="fkx_3">#REF!</definedName>
    <definedName name="fl">#REF!</definedName>
    <definedName name="FLATBEDTRUCK">#REF!</definedName>
    <definedName name="fld">#REF!</definedName>
    <definedName name="flex_t_apt">#REF!</definedName>
    <definedName name="flex_t_apt_2">#REF!</definedName>
    <definedName name="flex6">#REF!</definedName>
    <definedName name="flex8">#REF!</definedName>
    <definedName name="flex9">#REF!</definedName>
    <definedName name="flexduct10">#REF!</definedName>
    <definedName name="flexduct8">#REF!</definedName>
    <definedName name="flmh400">#REF!</definedName>
    <definedName name="flmh400___0">#REF!</definedName>
    <definedName name="flmh400___1">#REF!</definedName>
    <definedName name="flmh400___2">#REF!</definedName>
    <definedName name="flmh400___3">#REF!</definedName>
    <definedName name="flmh400___4">#REF!</definedName>
    <definedName name="flmh400___5">#REF!</definedName>
    <definedName name="flmh400_1">#REF!</definedName>
    <definedName name="flmh400_10">"$#REF!.$#REF!$#REF!"</definedName>
    <definedName name="flmh400_12">"$#REF!.$#REF!$#REF!"</definedName>
    <definedName name="flmh400_13">"$#REF!.$#REF!$#REF!"</definedName>
    <definedName name="flmh400_2" localSheetId="8">#REF!</definedName>
    <definedName name="flmh400_2" localSheetId="7">#REF!</definedName>
    <definedName name="flmh400_2" localSheetId="4">#REF!</definedName>
    <definedName name="flmh400_2" localSheetId="6">#REF!</definedName>
    <definedName name="flmh400_2" localSheetId="9">#REF!</definedName>
    <definedName name="flmh400_2" localSheetId="5">#REF!</definedName>
    <definedName name="flmh400_2" localSheetId="14">#REF!</definedName>
    <definedName name="flmh400_2" localSheetId="3">#REF!</definedName>
    <definedName name="flmh400_2" localSheetId="11">#REF!</definedName>
    <definedName name="flmh400_2" localSheetId="13">#REF!</definedName>
    <definedName name="flmh400_2" localSheetId="10">#REF!</definedName>
    <definedName name="flmh400_2" localSheetId="0">#REF!</definedName>
    <definedName name="flmh400_2" localSheetId="2">#REF!</definedName>
    <definedName name="flmh400_2">#REF!</definedName>
    <definedName name="flmh400_4" localSheetId="8">#REF!</definedName>
    <definedName name="flmh400_4" localSheetId="14">#REF!</definedName>
    <definedName name="flmh400_4" localSheetId="11">#REF!</definedName>
    <definedName name="flmh400_4" localSheetId="13">#REF!</definedName>
    <definedName name="flmh400_4" localSheetId="10">#REF!</definedName>
    <definedName name="flmh400_4" localSheetId="0">#REF!</definedName>
    <definedName name="flmh400_4" localSheetId="2">#REF!</definedName>
    <definedName name="flmh400_4">#REF!</definedName>
    <definedName name="flmh400_5">"$#REF!.$#REF!$#REF!"</definedName>
    <definedName name="flmh400_7">"$#REF!.$#REF!$#REF!"</definedName>
    <definedName name="flmh400_8">"$#REF!.$#REF!$#REF!"</definedName>
    <definedName name="floor_deck" localSheetId="8">#REF!</definedName>
    <definedName name="floor_deck" localSheetId="7">#REF!</definedName>
    <definedName name="floor_deck" localSheetId="4">#REF!</definedName>
    <definedName name="floor_deck" localSheetId="6">#REF!</definedName>
    <definedName name="floor_deck" localSheetId="9">#REF!</definedName>
    <definedName name="floor_deck" localSheetId="5">#REF!</definedName>
    <definedName name="floor_deck" localSheetId="14">#REF!</definedName>
    <definedName name="floor_deck" localSheetId="3">#REF!</definedName>
    <definedName name="floor_deck" localSheetId="11">#REF!</definedName>
    <definedName name="floor_deck" localSheetId="13">#REF!</definedName>
    <definedName name="floor_deck" localSheetId="10">#REF!</definedName>
    <definedName name="floor_deck" localSheetId="0">#REF!</definedName>
    <definedName name="floor_deck" localSheetId="2">#REF!</definedName>
    <definedName name="floor_deck">#REF!</definedName>
    <definedName name="Floor_drain_plastik_biasa" localSheetId="8">#REF!</definedName>
    <definedName name="Floor_drain_plastik_biasa" localSheetId="14">#REF!</definedName>
    <definedName name="Floor_drain_plastik_biasa" localSheetId="11">#REF!</definedName>
    <definedName name="Floor_drain_plastik_biasa" localSheetId="13">#REF!</definedName>
    <definedName name="Floor_drain_plastik_biasa" localSheetId="10">#REF!</definedName>
    <definedName name="Floor_drain_plastik_biasa" localSheetId="0">#REF!</definedName>
    <definedName name="Floor_drain_plastik_biasa" localSheetId="2">#REF!</definedName>
    <definedName name="Floor_drain_plastik_biasa">#REF!</definedName>
    <definedName name="floorhard" localSheetId="8">#REF!</definedName>
    <definedName name="floorhard" localSheetId="14">#REF!</definedName>
    <definedName name="floorhard" localSheetId="11">#REF!</definedName>
    <definedName name="floorhard" localSheetId="13">#REF!</definedName>
    <definedName name="floorhard" localSheetId="10">#REF!</definedName>
    <definedName name="floorhard" localSheetId="0">#REF!</definedName>
    <definedName name="floorhard" localSheetId="2">#REF!</definedName>
    <definedName name="floorhard">#REF!</definedName>
    <definedName name="floorhard___0">#REF!</definedName>
    <definedName name="floorhard___1">#REF!</definedName>
    <definedName name="floorhard___2">#REF!</definedName>
    <definedName name="floorkorsik">#REF!</definedName>
    <definedName name="flushbolt">#REF!</definedName>
    <definedName name="flx">#REF!</definedName>
    <definedName name="flx_1">#REF!</definedName>
    <definedName name="flx_2">#REF!</definedName>
    <definedName name="flx_3">#REF!</definedName>
    <definedName name="FM">#REF!</definedName>
    <definedName name="fmd150_1">#REF!</definedName>
    <definedName name="fmd150_2">#REF!</definedName>
    <definedName name="fmd150_3">#REF!</definedName>
    <definedName name="fmd150_5">#REF!</definedName>
    <definedName name="FN">#REF!</definedName>
    <definedName name="FO">#REF!</definedName>
    <definedName name="FO___0">#REF!</definedName>
    <definedName name="FO___1">#REF!</definedName>
    <definedName name="FO___2">#REF!</definedName>
    <definedName name="fo_mth">#REF!</definedName>
    <definedName name="FOR">#REF!</definedName>
    <definedName name="FOR___0">#REF!</definedName>
    <definedName name="FOR___1">#REF!</definedName>
    <definedName name="FOR___2">#REF!</definedName>
    <definedName name="FORM">#REF!</definedName>
    <definedName name="FORM_6">#REF!</definedName>
    <definedName name="form_k">#REF!</definedName>
    <definedName name="FORM_NONPERUMAHAN">#REF!</definedName>
    <definedName name="FORM_PERUMAHAN">#REF!</definedName>
    <definedName name="FORM323L">#REF!</definedName>
    <definedName name="FORM611">#REF!</definedName>
    <definedName name="FORM612">#REF!</definedName>
    <definedName name="FORM621">#REF!</definedName>
    <definedName name="FORM622">#REF!</definedName>
    <definedName name="FORM623">#REF!</definedName>
    <definedName name="FORM624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51">#REF!</definedName>
    <definedName name="FORM661">#REF!</definedName>
    <definedName name="FORM662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3PL">#REF!</definedName>
    <definedName name="FORM73UL">#REF!</definedName>
    <definedName name="FORM744">#REF!</definedName>
    <definedName name="FORM745">#REF!</definedName>
    <definedName name="FORM751">#REF!</definedName>
    <definedName name="FORM752">#REF!</definedName>
    <definedName name="FORM7610">#REF!</definedName>
    <definedName name="FORM7611">#REF!</definedName>
    <definedName name="FORM7612">#REF!</definedName>
    <definedName name="FORM7612a">#REF!</definedName>
    <definedName name="FORM7612b">#REF!</definedName>
    <definedName name="FORM7612c">#REF!</definedName>
    <definedName name="FORM7613">#REF!</definedName>
    <definedName name="FORM7613a">#REF!</definedName>
    <definedName name="FORM7613b">#REF!</definedName>
    <definedName name="FORM7613c">#REF!</definedName>
    <definedName name="FORM7614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5">#REF!</definedName>
    <definedName name="FORM7616">#REF!</definedName>
    <definedName name="FORM7617">#REF!</definedName>
    <definedName name="FORM7618">#REF!</definedName>
    <definedName name="FORM7619">#REF!</definedName>
    <definedName name="FORM7620">#REF!</definedName>
    <definedName name="FORM7621">#REF!</definedName>
    <definedName name="FORM7625">#REF!</definedName>
    <definedName name="FORM7626">#REF!</definedName>
    <definedName name="FORM767">#REF!</definedName>
    <definedName name="FORM768">#REF!</definedName>
    <definedName name="FORM769">#REF!</definedName>
    <definedName name="FORM76X">#REF!</definedName>
    <definedName name="FORM771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75">#REF!</definedName>
    <definedName name="FORM79">#REF!</definedName>
    <definedName name="FORM79L">#REF!</definedName>
    <definedName name="FORM79manual">#REF!</definedName>
    <definedName name="FORM79mekanis">#REF!</definedName>
    <definedName name="FORM811">#REF!</definedName>
    <definedName name="FORM812">#REF!</definedName>
    <definedName name="FORM813">#REF!</definedName>
    <definedName name="FORM814">#REF!</definedName>
    <definedName name="FORM815">#REF!</definedName>
    <definedName name="FORM817">#REF!</definedName>
    <definedName name="FORM818">#REF!</definedName>
    <definedName name="FORM819">#REF!</definedName>
    <definedName name="FORM82">#REF!</definedName>
    <definedName name="FORM841">#REF!</definedName>
    <definedName name="FORM8410">#REF!</definedName>
    <definedName name="FORM842">#REF!</definedName>
    <definedName name="FORM844">#REF!</definedName>
    <definedName name="FORM845">#REF!</definedName>
    <definedName name="FORM846">#REF!</definedName>
    <definedName name="FORM847">#REF!</definedName>
    <definedName name="formbalok001">#REF!</definedName>
    <definedName name="FORMGEOTEKSTIL">#REF!</definedName>
    <definedName name="formkolom001">#REF!</definedName>
    <definedName name="formlt">#REF!</definedName>
    <definedName name="formplat001">#REF!</definedName>
    <definedName name="fr">#REF!</definedName>
    <definedName name="fr___0">#REF!</definedName>
    <definedName name="fr___1">#REF!</definedName>
    <definedName name="fr___2">#REF!</definedName>
    <definedName name="fr___3">#REF!</definedName>
    <definedName name="frc">#REF!</definedName>
    <definedName name="frc42115070">#REF!</definedName>
    <definedName name="frc4x10">#REF!</definedName>
    <definedName name="frc4x10___0">#REF!</definedName>
    <definedName name="frc4x10___1">#REF!</definedName>
    <definedName name="frc4x10___2">#REF!</definedName>
    <definedName name="frc4x10___3">#REF!</definedName>
    <definedName name="frc4x10___4">#REF!</definedName>
    <definedName name="frc4x10___5">#REF!</definedName>
    <definedName name="frc4x10_1">#REF!</definedName>
    <definedName name="frc4x10_10">"$#REF!.$#REF!$#REF!"</definedName>
    <definedName name="frc4x10_12">"$#REF!.$#REF!$#REF!"</definedName>
    <definedName name="frc4x10_13">"$#REF!.$#REF!$#REF!"</definedName>
    <definedName name="frc4x10_2" localSheetId="8">#REF!</definedName>
    <definedName name="frc4x10_2" localSheetId="7">#REF!</definedName>
    <definedName name="frc4x10_2" localSheetId="4">#REF!</definedName>
    <definedName name="frc4x10_2" localSheetId="6">#REF!</definedName>
    <definedName name="frc4x10_2" localSheetId="9">#REF!</definedName>
    <definedName name="frc4x10_2" localSheetId="5">#REF!</definedName>
    <definedName name="frc4x10_2" localSheetId="14">#REF!</definedName>
    <definedName name="frc4x10_2" localSheetId="3">#REF!</definedName>
    <definedName name="frc4x10_2" localSheetId="11">#REF!</definedName>
    <definedName name="frc4x10_2" localSheetId="13">#REF!</definedName>
    <definedName name="frc4x10_2" localSheetId="10">#REF!</definedName>
    <definedName name="frc4x10_2" localSheetId="0">#REF!</definedName>
    <definedName name="frc4x10_2" localSheetId="2">#REF!</definedName>
    <definedName name="frc4x10_2">#REF!</definedName>
    <definedName name="frc4x10_4" localSheetId="8">#REF!</definedName>
    <definedName name="frc4x10_4" localSheetId="14">#REF!</definedName>
    <definedName name="frc4x10_4" localSheetId="11">#REF!</definedName>
    <definedName name="frc4x10_4" localSheetId="13">#REF!</definedName>
    <definedName name="frc4x10_4" localSheetId="10">#REF!</definedName>
    <definedName name="frc4x10_4" localSheetId="0">#REF!</definedName>
    <definedName name="frc4x10_4" localSheetId="2">#REF!</definedName>
    <definedName name="frc4x10_4">#REF!</definedName>
    <definedName name="frc4x10_5">"$#REF!.$#REF!$#REF!"</definedName>
    <definedName name="frc4x10_7">"$#REF!.$#REF!$#REF!"</definedName>
    <definedName name="frc4x10_8">"$#REF!.$#REF!$#REF!"</definedName>
    <definedName name="frc4x1x400" localSheetId="8">#REF!</definedName>
    <definedName name="frc4x1x400" localSheetId="7">#REF!</definedName>
    <definedName name="frc4x1x400" localSheetId="4">#REF!</definedName>
    <definedName name="frc4x1x400" localSheetId="6">#REF!</definedName>
    <definedName name="frc4x1x400" localSheetId="9">#REF!</definedName>
    <definedName name="frc4x1x400" localSheetId="5">#REF!</definedName>
    <definedName name="frc4x1x400" localSheetId="14">#REF!</definedName>
    <definedName name="frc4x1x400" localSheetId="3">#REF!</definedName>
    <definedName name="frc4x1x400" localSheetId="11">#REF!</definedName>
    <definedName name="frc4x1x400" localSheetId="13">#REF!</definedName>
    <definedName name="frc4x1x400" localSheetId="10">#REF!</definedName>
    <definedName name="frc4x1x400" localSheetId="0">#REF!</definedName>
    <definedName name="frc4x1x400" localSheetId="2">#REF!</definedName>
    <definedName name="frc4x1x400">#REF!</definedName>
    <definedName name="frc4x1x400___0" localSheetId="8">#REF!</definedName>
    <definedName name="frc4x1x400___0" localSheetId="14">#REF!</definedName>
    <definedName name="frc4x1x400___0" localSheetId="11">#REF!</definedName>
    <definedName name="frc4x1x400___0" localSheetId="13">#REF!</definedName>
    <definedName name="frc4x1x400___0" localSheetId="10">#REF!</definedName>
    <definedName name="frc4x1x400___0" localSheetId="0">#REF!</definedName>
    <definedName name="frc4x1x400___0" localSheetId="2">#REF!</definedName>
    <definedName name="frc4x1x400___0">#REF!</definedName>
    <definedName name="frc4x1x400___1" localSheetId="8">#REF!</definedName>
    <definedName name="frc4x1x400___1" localSheetId="14">#REF!</definedName>
    <definedName name="frc4x1x400___1" localSheetId="11">#REF!</definedName>
    <definedName name="frc4x1x400___1" localSheetId="13">#REF!</definedName>
    <definedName name="frc4x1x400___1" localSheetId="10">#REF!</definedName>
    <definedName name="frc4x1x400___1" localSheetId="0">#REF!</definedName>
    <definedName name="frc4x1x400___1" localSheetId="2">#REF!</definedName>
    <definedName name="frc4x1x400___1">#REF!</definedName>
    <definedName name="frc4x1x400___2">#REF!</definedName>
    <definedName name="frc4x1x400___3">#REF!</definedName>
    <definedName name="frc4x1x400___4">#REF!</definedName>
    <definedName name="frc4x1x400___5">#REF!</definedName>
    <definedName name="frc4x1x400_1">#REF!</definedName>
    <definedName name="frc4x1x400_10">"$#REF!.$#REF!$#REF!"</definedName>
    <definedName name="frc4x1x400_12">"$#REF!.$#REF!$#REF!"</definedName>
    <definedName name="frc4x1x400_13">"$#REF!.$#REF!$#REF!"</definedName>
    <definedName name="frc4x1x400_2" localSheetId="8">#REF!</definedName>
    <definedName name="frc4x1x400_2" localSheetId="7">#REF!</definedName>
    <definedName name="frc4x1x400_2" localSheetId="4">#REF!</definedName>
    <definedName name="frc4x1x400_2" localSheetId="6">#REF!</definedName>
    <definedName name="frc4x1x400_2" localSheetId="9">#REF!</definedName>
    <definedName name="frc4x1x400_2" localSheetId="5">#REF!</definedName>
    <definedName name="frc4x1x400_2" localSheetId="14">#REF!</definedName>
    <definedName name="frc4x1x400_2" localSheetId="3">#REF!</definedName>
    <definedName name="frc4x1x400_2" localSheetId="11">#REF!</definedName>
    <definedName name="frc4x1x400_2" localSheetId="13">#REF!</definedName>
    <definedName name="frc4x1x400_2" localSheetId="10">#REF!</definedName>
    <definedName name="frc4x1x400_2" localSheetId="0">#REF!</definedName>
    <definedName name="frc4x1x400_2" localSheetId="2">#REF!</definedName>
    <definedName name="frc4x1x400_2">#REF!</definedName>
    <definedName name="frc4x1x400_4" localSheetId="8">#REF!</definedName>
    <definedName name="frc4x1x400_4" localSheetId="14">#REF!</definedName>
    <definedName name="frc4x1x400_4" localSheetId="11">#REF!</definedName>
    <definedName name="frc4x1x400_4" localSheetId="13">#REF!</definedName>
    <definedName name="frc4x1x400_4" localSheetId="10">#REF!</definedName>
    <definedName name="frc4x1x400_4" localSheetId="0">#REF!</definedName>
    <definedName name="frc4x1x400_4" localSheetId="2">#REF!</definedName>
    <definedName name="frc4x1x400_4">#REF!</definedName>
    <definedName name="frc4x1x400_5">"$#REF!.$#REF!$#REF!"</definedName>
    <definedName name="frc4x1x400_7">"$#REF!.$#REF!$#REF!"</definedName>
    <definedName name="frc4x1x400_8">"$#REF!.$#REF!$#REF!"</definedName>
    <definedName name="frc4x25" localSheetId="8">#REF!</definedName>
    <definedName name="frc4x25" localSheetId="7">#REF!</definedName>
    <definedName name="frc4x25" localSheetId="4">#REF!</definedName>
    <definedName name="frc4x25" localSheetId="6">#REF!</definedName>
    <definedName name="frc4x25" localSheetId="9">#REF!</definedName>
    <definedName name="frc4x25" localSheetId="5">#REF!</definedName>
    <definedName name="frc4x25" localSheetId="14">#REF!</definedName>
    <definedName name="frc4x25" localSheetId="3">#REF!</definedName>
    <definedName name="frc4x25" localSheetId="11">#REF!</definedName>
    <definedName name="frc4x25" localSheetId="13">#REF!</definedName>
    <definedName name="frc4x25" localSheetId="10">#REF!</definedName>
    <definedName name="frc4x25" localSheetId="0">#REF!</definedName>
    <definedName name="frc4x25" localSheetId="2">#REF!</definedName>
    <definedName name="frc4x25">#REF!</definedName>
    <definedName name="frc4x25___0" localSheetId="8">#REF!</definedName>
    <definedName name="frc4x25___0" localSheetId="14">#REF!</definedName>
    <definedName name="frc4x25___0" localSheetId="11">#REF!</definedName>
    <definedName name="frc4x25___0" localSheetId="13">#REF!</definedName>
    <definedName name="frc4x25___0" localSheetId="10">#REF!</definedName>
    <definedName name="frc4x25___0" localSheetId="0">#REF!</definedName>
    <definedName name="frc4x25___0" localSheetId="2">#REF!</definedName>
    <definedName name="frc4x25___0">#REF!</definedName>
    <definedName name="frc4x25___1" localSheetId="8">#REF!</definedName>
    <definedName name="frc4x25___1" localSheetId="14">#REF!</definedName>
    <definedName name="frc4x25___1" localSheetId="11">#REF!</definedName>
    <definedName name="frc4x25___1" localSheetId="13">#REF!</definedName>
    <definedName name="frc4x25___1" localSheetId="10">#REF!</definedName>
    <definedName name="frc4x25___1" localSheetId="0">#REF!</definedName>
    <definedName name="frc4x25___1" localSheetId="2">#REF!</definedName>
    <definedName name="frc4x25___1">#REF!</definedName>
    <definedName name="frc4x25___2">#REF!</definedName>
    <definedName name="frc4x25___3">#REF!</definedName>
    <definedName name="frc4x25___4">#REF!</definedName>
    <definedName name="frc4x25___5">#REF!</definedName>
    <definedName name="frc4x25_1">#REF!</definedName>
    <definedName name="frc4x25_10">"$#REF!.$#REF!$#REF!"</definedName>
    <definedName name="frc4x25_12">"$#REF!.$#REF!$#REF!"</definedName>
    <definedName name="frc4x25_13">"$#REF!.$#REF!$#REF!"</definedName>
    <definedName name="frc4x25_2" localSheetId="8">#REF!</definedName>
    <definedName name="frc4x25_2" localSheetId="7">#REF!</definedName>
    <definedName name="frc4x25_2" localSheetId="4">#REF!</definedName>
    <definedName name="frc4x25_2" localSheetId="6">#REF!</definedName>
    <definedName name="frc4x25_2" localSheetId="9">#REF!</definedName>
    <definedName name="frc4x25_2" localSheetId="5">#REF!</definedName>
    <definedName name="frc4x25_2" localSheetId="14">#REF!</definedName>
    <definedName name="frc4x25_2" localSheetId="3">#REF!</definedName>
    <definedName name="frc4x25_2" localSheetId="11">#REF!</definedName>
    <definedName name="frc4x25_2" localSheetId="13">#REF!</definedName>
    <definedName name="frc4x25_2" localSheetId="10">#REF!</definedName>
    <definedName name="frc4x25_2" localSheetId="0">#REF!</definedName>
    <definedName name="frc4x25_2" localSheetId="2">#REF!</definedName>
    <definedName name="frc4x25_2">#REF!</definedName>
    <definedName name="frc4x25_4" localSheetId="8">#REF!</definedName>
    <definedName name="frc4x25_4" localSheetId="14">#REF!</definedName>
    <definedName name="frc4x25_4" localSheetId="11">#REF!</definedName>
    <definedName name="frc4x25_4" localSheetId="13">#REF!</definedName>
    <definedName name="frc4x25_4" localSheetId="10">#REF!</definedName>
    <definedName name="frc4x25_4" localSheetId="0">#REF!</definedName>
    <definedName name="frc4x25_4" localSheetId="2">#REF!</definedName>
    <definedName name="frc4x25_4">#REF!</definedName>
    <definedName name="frc4x25_5">"$#REF!.$#REF!$#REF!"</definedName>
    <definedName name="frc4x25_7">"$#REF!.$#REF!$#REF!"</definedName>
    <definedName name="frc4x25_8">"$#REF!.$#REF!$#REF!"</definedName>
    <definedName name="frc4x300" localSheetId="8">#REF!</definedName>
    <definedName name="frc4x300" localSheetId="7">#REF!</definedName>
    <definedName name="frc4x300" localSheetId="4">#REF!</definedName>
    <definedName name="frc4x300" localSheetId="6">#REF!</definedName>
    <definedName name="frc4x300" localSheetId="9">#REF!</definedName>
    <definedName name="frc4x300" localSheetId="5">#REF!</definedName>
    <definedName name="frc4x300" localSheetId="14">#REF!</definedName>
    <definedName name="frc4x300" localSheetId="3">#REF!</definedName>
    <definedName name="frc4x300" localSheetId="11">#REF!</definedName>
    <definedName name="frc4x300" localSheetId="13">#REF!</definedName>
    <definedName name="frc4x300" localSheetId="10">#REF!</definedName>
    <definedName name="frc4x300" localSheetId="0">#REF!</definedName>
    <definedName name="frc4x300" localSheetId="2">#REF!</definedName>
    <definedName name="frc4x300">#REF!</definedName>
    <definedName name="frc4x300___0" localSheetId="8">#REF!</definedName>
    <definedName name="frc4x300___0" localSheetId="14">#REF!</definedName>
    <definedName name="frc4x300___0" localSheetId="11">#REF!</definedName>
    <definedName name="frc4x300___0" localSheetId="13">#REF!</definedName>
    <definedName name="frc4x300___0" localSheetId="10">#REF!</definedName>
    <definedName name="frc4x300___0" localSheetId="0">#REF!</definedName>
    <definedName name="frc4x300___0" localSheetId="2">#REF!</definedName>
    <definedName name="frc4x300___0">#REF!</definedName>
    <definedName name="frc4x300___1" localSheetId="8">#REF!</definedName>
    <definedName name="frc4x300___1" localSheetId="14">#REF!</definedName>
    <definedName name="frc4x300___1" localSheetId="11">#REF!</definedName>
    <definedName name="frc4x300___1" localSheetId="13">#REF!</definedName>
    <definedName name="frc4x300___1" localSheetId="10">#REF!</definedName>
    <definedName name="frc4x300___1" localSheetId="0">#REF!</definedName>
    <definedName name="frc4x300___1" localSheetId="2">#REF!</definedName>
    <definedName name="frc4x300___1">#REF!</definedName>
    <definedName name="frc4x300___2">#REF!</definedName>
    <definedName name="frc4x300___3">#REF!</definedName>
    <definedName name="frc4x300___4">#REF!</definedName>
    <definedName name="frc4x300___5">#REF!</definedName>
    <definedName name="frc4x300_1">#REF!</definedName>
    <definedName name="frc4x300_10">"$#REF!.$#REF!$#REF!"</definedName>
    <definedName name="frc4x300_12">"$#REF!.$#REF!$#REF!"</definedName>
    <definedName name="frc4x300_13">"$#REF!.$#REF!$#REF!"</definedName>
    <definedName name="frc4x300_2" localSheetId="8">#REF!</definedName>
    <definedName name="frc4x300_2" localSheetId="7">#REF!</definedName>
    <definedName name="frc4x300_2" localSheetId="4">#REF!</definedName>
    <definedName name="frc4x300_2" localSheetId="6">#REF!</definedName>
    <definedName name="frc4x300_2" localSheetId="9">#REF!</definedName>
    <definedName name="frc4x300_2" localSheetId="5">#REF!</definedName>
    <definedName name="frc4x300_2" localSheetId="14">#REF!</definedName>
    <definedName name="frc4x300_2" localSheetId="3">#REF!</definedName>
    <definedName name="frc4x300_2" localSheetId="11">#REF!</definedName>
    <definedName name="frc4x300_2" localSheetId="13">#REF!</definedName>
    <definedName name="frc4x300_2" localSheetId="10">#REF!</definedName>
    <definedName name="frc4x300_2" localSheetId="0">#REF!</definedName>
    <definedName name="frc4x300_2" localSheetId="2">#REF!</definedName>
    <definedName name="frc4x300_2">#REF!</definedName>
    <definedName name="frc4x300_4" localSheetId="8">#REF!</definedName>
    <definedName name="frc4x300_4" localSheetId="14">#REF!</definedName>
    <definedName name="frc4x300_4" localSheetId="11">#REF!</definedName>
    <definedName name="frc4x300_4" localSheetId="13">#REF!</definedName>
    <definedName name="frc4x300_4" localSheetId="10">#REF!</definedName>
    <definedName name="frc4x300_4" localSheetId="0">#REF!</definedName>
    <definedName name="frc4x300_4" localSheetId="2">#REF!</definedName>
    <definedName name="frc4x300_4">#REF!</definedName>
    <definedName name="frc4x300_5">"$#REF!.$#REF!$#REF!"</definedName>
    <definedName name="frc4x300_7">"$#REF!.$#REF!$#REF!"</definedName>
    <definedName name="frc4x300_8">"$#REF!.$#REF!$#REF!"</definedName>
    <definedName name="frc4x35" localSheetId="8">#REF!</definedName>
    <definedName name="frc4x35" localSheetId="7">#REF!</definedName>
    <definedName name="frc4x35" localSheetId="4">#REF!</definedName>
    <definedName name="frc4x35" localSheetId="6">#REF!</definedName>
    <definedName name="frc4x35" localSheetId="9">#REF!</definedName>
    <definedName name="frc4x35" localSheetId="5">#REF!</definedName>
    <definedName name="frc4x35" localSheetId="14">#REF!</definedName>
    <definedName name="frc4x35" localSheetId="3">#REF!</definedName>
    <definedName name="frc4x35" localSheetId="11">#REF!</definedName>
    <definedName name="frc4x35" localSheetId="13">#REF!</definedName>
    <definedName name="frc4x35" localSheetId="10">#REF!</definedName>
    <definedName name="frc4x35" localSheetId="0">#REF!</definedName>
    <definedName name="frc4x35" localSheetId="2">#REF!</definedName>
    <definedName name="frc4x35">#REF!</definedName>
    <definedName name="frc4x35___0" localSheetId="8">#REF!</definedName>
    <definedName name="frc4x35___0" localSheetId="14">#REF!</definedName>
    <definedName name="frc4x35___0" localSheetId="11">#REF!</definedName>
    <definedName name="frc4x35___0" localSheetId="13">#REF!</definedName>
    <definedName name="frc4x35___0" localSheetId="10">#REF!</definedName>
    <definedName name="frc4x35___0" localSheetId="0">#REF!</definedName>
    <definedName name="frc4x35___0" localSheetId="2">#REF!</definedName>
    <definedName name="frc4x35___0">#REF!</definedName>
    <definedName name="frc4x35___1" localSheetId="8">#REF!</definedName>
    <definedName name="frc4x35___1" localSheetId="14">#REF!</definedName>
    <definedName name="frc4x35___1" localSheetId="11">#REF!</definedName>
    <definedName name="frc4x35___1" localSheetId="13">#REF!</definedName>
    <definedName name="frc4x35___1" localSheetId="10">#REF!</definedName>
    <definedName name="frc4x35___1" localSheetId="0">#REF!</definedName>
    <definedName name="frc4x35___1" localSheetId="2">#REF!</definedName>
    <definedName name="frc4x35___1">#REF!</definedName>
    <definedName name="frc4x35___2">#REF!</definedName>
    <definedName name="frc4x35___3">#REF!</definedName>
    <definedName name="frc4x35___4">#REF!</definedName>
    <definedName name="frc4x35___5">#REF!</definedName>
    <definedName name="frc4x35_1">#REF!</definedName>
    <definedName name="frc4x35_10">"$#REF!.$#REF!$#REF!"</definedName>
    <definedName name="frc4x35_12">"$#REF!.$#REF!$#REF!"</definedName>
    <definedName name="frc4x35_13">"$#REF!.$#REF!$#REF!"</definedName>
    <definedName name="frc4x35_2" localSheetId="8">#REF!</definedName>
    <definedName name="frc4x35_2" localSheetId="7">#REF!</definedName>
    <definedName name="frc4x35_2" localSheetId="4">#REF!</definedName>
    <definedName name="frc4x35_2" localSheetId="6">#REF!</definedName>
    <definedName name="frc4x35_2" localSheetId="9">#REF!</definedName>
    <definedName name="frc4x35_2" localSheetId="5">#REF!</definedName>
    <definedName name="frc4x35_2" localSheetId="14">#REF!</definedName>
    <definedName name="frc4x35_2" localSheetId="3">#REF!</definedName>
    <definedName name="frc4x35_2" localSheetId="11">#REF!</definedName>
    <definedName name="frc4x35_2" localSheetId="13">#REF!</definedName>
    <definedName name="frc4x35_2" localSheetId="10">#REF!</definedName>
    <definedName name="frc4x35_2" localSheetId="0">#REF!</definedName>
    <definedName name="frc4x35_2" localSheetId="2">#REF!</definedName>
    <definedName name="frc4x35_2">#REF!</definedName>
    <definedName name="frc4x35_4" localSheetId="8">#REF!</definedName>
    <definedName name="frc4x35_4" localSheetId="14">#REF!</definedName>
    <definedName name="frc4x35_4" localSheetId="11">#REF!</definedName>
    <definedName name="frc4x35_4" localSheetId="13">#REF!</definedName>
    <definedName name="frc4x35_4" localSheetId="10">#REF!</definedName>
    <definedName name="frc4x35_4" localSheetId="0">#REF!</definedName>
    <definedName name="frc4x35_4" localSheetId="2">#REF!</definedName>
    <definedName name="frc4x35_4">#REF!</definedName>
    <definedName name="frc4x35_5">"$#REF!.$#REF!$#REF!"</definedName>
    <definedName name="frc4x35_7">"$#REF!.$#REF!$#REF!"</definedName>
    <definedName name="frc4x35_8">"$#REF!.$#REF!$#REF!"</definedName>
    <definedName name="frc4x95" localSheetId="8">#REF!</definedName>
    <definedName name="frc4x95" localSheetId="7">#REF!</definedName>
    <definedName name="frc4x95" localSheetId="4">#REF!</definedName>
    <definedName name="frc4x95" localSheetId="6">#REF!</definedName>
    <definedName name="frc4x95" localSheetId="9">#REF!</definedName>
    <definedName name="frc4x95" localSheetId="5">#REF!</definedName>
    <definedName name="frc4x95" localSheetId="14">#REF!</definedName>
    <definedName name="frc4x95" localSheetId="3">#REF!</definedName>
    <definedName name="frc4x95" localSheetId="11">#REF!</definedName>
    <definedName name="frc4x95" localSheetId="13">#REF!</definedName>
    <definedName name="frc4x95" localSheetId="10">#REF!</definedName>
    <definedName name="frc4x95" localSheetId="0">#REF!</definedName>
    <definedName name="frc4x95" localSheetId="2">#REF!</definedName>
    <definedName name="frc4x95">#REF!</definedName>
    <definedName name="frc4x95___0" localSheetId="8">#REF!</definedName>
    <definedName name="frc4x95___0" localSheetId="14">#REF!</definedName>
    <definedName name="frc4x95___0" localSheetId="11">#REF!</definedName>
    <definedName name="frc4x95___0" localSheetId="13">#REF!</definedName>
    <definedName name="frc4x95___0" localSheetId="10">#REF!</definedName>
    <definedName name="frc4x95___0" localSheetId="0">#REF!</definedName>
    <definedName name="frc4x95___0" localSheetId="2">#REF!</definedName>
    <definedName name="frc4x95___0">#REF!</definedName>
    <definedName name="frc4x95___1" localSheetId="8">#REF!</definedName>
    <definedName name="frc4x95___1" localSheetId="14">#REF!</definedName>
    <definedName name="frc4x95___1" localSheetId="11">#REF!</definedName>
    <definedName name="frc4x95___1" localSheetId="13">#REF!</definedName>
    <definedName name="frc4x95___1" localSheetId="10">#REF!</definedName>
    <definedName name="frc4x95___1" localSheetId="0">#REF!</definedName>
    <definedName name="frc4x95___1" localSheetId="2">#REF!</definedName>
    <definedName name="frc4x95___1">#REF!</definedName>
    <definedName name="frc4x95___2">#REF!</definedName>
    <definedName name="frc4x95___3">#REF!</definedName>
    <definedName name="frc4x95___4">#REF!</definedName>
    <definedName name="frc4x95___5">#REF!</definedName>
    <definedName name="frc4x95_1">#REF!</definedName>
    <definedName name="frc4x95_10">"$#REF!.$#REF!$#REF!"</definedName>
    <definedName name="frc4x95_12">"$#REF!.$#REF!$#REF!"</definedName>
    <definedName name="frc4x95_13">"$#REF!.$#REF!$#REF!"</definedName>
    <definedName name="frc4x95_2" localSheetId="8">#REF!</definedName>
    <definedName name="frc4x95_2" localSheetId="7">#REF!</definedName>
    <definedName name="frc4x95_2" localSheetId="4">#REF!</definedName>
    <definedName name="frc4x95_2" localSheetId="6">#REF!</definedName>
    <definedName name="frc4x95_2" localSheetId="9">#REF!</definedName>
    <definedName name="frc4x95_2" localSheetId="5">#REF!</definedName>
    <definedName name="frc4x95_2" localSheetId="14">#REF!</definedName>
    <definedName name="frc4x95_2" localSheetId="3">#REF!</definedName>
    <definedName name="frc4x95_2" localSheetId="11">#REF!</definedName>
    <definedName name="frc4x95_2" localSheetId="13">#REF!</definedName>
    <definedName name="frc4x95_2" localSheetId="10">#REF!</definedName>
    <definedName name="frc4x95_2" localSheetId="0">#REF!</definedName>
    <definedName name="frc4x95_2" localSheetId="2">#REF!</definedName>
    <definedName name="frc4x95_2">#REF!</definedName>
    <definedName name="frc4x95_4" localSheetId="8">#REF!</definedName>
    <definedName name="frc4x95_4" localSheetId="14">#REF!</definedName>
    <definedName name="frc4x95_4" localSheetId="11">#REF!</definedName>
    <definedName name="frc4x95_4" localSheetId="13">#REF!</definedName>
    <definedName name="frc4x95_4" localSheetId="10">#REF!</definedName>
    <definedName name="frc4x95_4" localSheetId="0">#REF!</definedName>
    <definedName name="frc4x95_4" localSheetId="2">#REF!</definedName>
    <definedName name="frc4x95_4">#REF!</definedName>
    <definedName name="frc4x95_5">"$#REF!.$#REF!$#REF!"</definedName>
    <definedName name="frc4x95_7">"$#REF!.$#REF!$#REF!"</definedName>
    <definedName name="frc4x95_8">"$#REF!.$#REF!$#REF!"</definedName>
    <definedName name="frc5x4" localSheetId="8">#REF!</definedName>
    <definedName name="frc5x4" localSheetId="7">#REF!</definedName>
    <definedName name="frc5x4" localSheetId="4">#REF!</definedName>
    <definedName name="frc5x4" localSheetId="6">#REF!</definedName>
    <definedName name="frc5x4" localSheetId="9">#REF!</definedName>
    <definedName name="frc5x4" localSheetId="5">#REF!</definedName>
    <definedName name="frc5x4" localSheetId="14">#REF!</definedName>
    <definedName name="frc5x4" localSheetId="3">#REF!</definedName>
    <definedName name="frc5x4" localSheetId="11">#REF!</definedName>
    <definedName name="frc5x4" localSheetId="13">#REF!</definedName>
    <definedName name="frc5x4" localSheetId="10">#REF!</definedName>
    <definedName name="frc5x4" localSheetId="0">#REF!</definedName>
    <definedName name="frc5x4" localSheetId="2">#REF!</definedName>
    <definedName name="frc5x4">#REF!</definedName>
    <definedName name="frc5x4___0" localSheetId="8">#REF!</definedName>
    <definedName name="frc5x4___0" localSheetId="14">#REF!</definedName>
    <definedName name="frc5x4___0" localSheetId="11">#REF!</definedName>
    <definedName name="frc5x4___0" localSheetId="13">#REF!</definedName>
    <definedName name="frc5x4___0" localSheetId="10">#REF!</definedName>
    <definedName name="frc5x4___0" localSheetId="0">#REF!</definedName>
    <definedName name="frc5x4___0" localSheetId="2">#REF!</definedName>
    <definedName name="frc5x4___0">#REF!</definedName>
    <definedName name="frc5x4___1" localSheetId="8">#REF!</definedName>
    <definedName name="frc5x4___1" localSheetId="14">#REF!</definedName>
    <definedName name="frc5x4___1" localSheetId="11">#REF!</definedName>
    <definedName name="frc5x4___1" localSheetId="13">#REF!</definedName>
    <definedName name="frc5x4___1" localSheetId="10">#REF!</definedName>
    <definedName name="frc5x4___1" localSheetId="0">#REF!</definedName>
    <definedName name="frc5x4___1" localSheetId="2">#REF!</definedName>
    <definedName name="frc5x4___1">#REF!</definedName>
    <definedName name="frc5x4___2">#REF!</definedName>
    <definedName name="frc5x4___3">#REF!</definedName>
    <definedName name="frc5x4___4">#REF!</definedName>
    <definedName name="frc5x4___5">#REF!</definedName>
    <definedName name="frc5x4_1">#REF!</definedName>
    <definedName name="frc5x4_10">"$#REF!.$#REF!$#REF!"</definedName>
    <definedName name="frc5x4_12">"$#REF!.$#REF!$#REF!"</definedName>
    <definedName name="frc5x4_13">"$#REF!.$#REF!$#REF!"</definedName>
    <definedName name="frc5x4_2" localSheetId="8">#REF!</definedName>
    <definedName name="frc5x4_2" localSheetId="7">#REF!</definedName>
    <definedName name="frc5x4_2" localSheetId="4">#REF!</definedName>
    <definedName name="frc5x4_2" localSheetId="6">#REF!</definedName>
    <definedName name="frc5x4_2" localSheetId="9">#REF!</definedName>
    <definedName name="frc5x4_2" localSheetId="5">#REF!</definedName>
    <definedName name="frc5x4_2" localSheetId="14">#REF!</definedName>
    <definedName name="frc5x4_2" localSheetId="3">#REF!</definedName>
    <definedName name="frc5x4_2" localSheetId="11">#REF!</definedName>
    <definedName name="frc5x4_2" localSheetId="13">#REF!</definedName>
    <definedName name="frc5x4_2" localSheetId="10">#REF!</definedName>
    <definedName name="frc5x4_2" localSheetId="0">#REF!</definedName>
    <definedName name="frc5x4_2" localSheetId="2">#REF!</definedName>
    <definedName name="frc5x4_2">#REF!</definedName>
    <definedName name="frc5x4_4" localSheetId="8">#REF!</definedName>
    <definedName name="frc5x4_4" localSheetId="14">#REF!</definedName>
    <definedName name="frc5x4_4" localSheetId="11">#REF!</definedName>
    <definedName name="frc5x4_4" localSheetId="13">#REF!</definedName>
    <definedName name="frc5x4_4" localSheetId="10">#REF!</definedName>
    <definedName name="frc5x4_4" localSheetId="0">#REF!</definedName>
    <definedName name="frc5x4_4" localSheetId="2">#REF!</definedName>
    <definedName name="frc5x4_4">#REF!</definedName>
    <definedName name="frc5x4_5">"$#REF!.$#REF!$#REF!"</definedName>
    <definedName name="frc5x4_7">"$#REF!.$#REF!$#REF!"</definedName>
    <definedName name="frc5x4_8">"$#REF!.$#REF!$#REF!"</definedName>
    <definedName name="frc5x6" localSheetId="8">#REF!</definedName>
    <definedName name="frc5x6" localSheetId="7">#REF!</definedName>
    <definedName name="frc5x6" localSheetId="4">#REF!</definedName>
    <definedName name="frc5x6" localSheetId="6">#REF!</definedName>
    <definedName name="frc5x6" localSheetId="9">#REF!</definedName>
    <definedName name="frc5x6" localSheetId="5">#REF!</definedName>
    <definedName name="frc5x6" localSheetId="14">#REF!</definedName>
    <definedName name="frc5x6" localSheetId="3">#REF!</definedName>
    <definedName name="frc5x6" localSheetId="11">#REF!</definedName>
    <definedName name="frc5x6" localSheetId="13">#REF!</definedName>
    <definedName name="frc5x6" localSheetId="10">#REF!</definedName>
    <definedName name="frc5x6" localSheetId="0">#REF!</definedName>
    <definedName name="frc5x6" localSheetId="2">#REF!</definedName>
    <definedName name="frc5x6">#REF!</definedName>
    <definedName name="frc5x6___0" localSheetId="8">#REF!</definedName>
    <definedName name="frc5x6___0" localSheetId="14">#REF!</definedName>
    <definedName name="frc5x6___0" localSheetId="11">#REF!</definedName>
    <definedName name="frc5x6___0" localSheetId="13">#REF!</definedName>
    <definedName name="frc5x6___0" localSheetId="10">#REF!</definedName>
    <definedName name="frc5x6___0" localSheetId="0">#REF!</definedName>
    <definedName name="frc5x6___0" localSheetId="2">#REF!</definedName>
    <definedName name="frc5x6___0">#REF!</definedName>
    <definedName name="frc5x6___1" localSheetId="8">#REF!</definedName>
    <definedName name="frc5x6___1" localSheetId="14">#REF!</definedName>
    <definedName name="frc5x6___1" localSheetId="11">#REF!</definedName>
    <definedName name="frc5x6___1" localSheetId="13">#REF!</definedName>
    <definedName name="frc5x6___1" localSheetId="10">#REF!</definedName>
    <definedName name="frc5x6___1" localSheetId="0">#REF!</definedName>
    <definedName name="frc5x6___1" localSheetId="2">#REF!</definedName>
    <definedName name="frc5x6___1">#REF!</definedName>
    <definedName name="frc5x6___2">#REF!</definedName>
    <definedName name="frc5x6___3">#REF!</definedName>
    <definedName name="frc5x6___4">#REF!</definedName>
    <definedName name="frc5x6___5">#REF!</definedName>
    <definedName name="frc5x6_1">#REF!</definedName>
    <definedName name="frc5x6_10">"$#REF!.$#REF!$#REF!"</definedName>
    <definedName name="frc5x6_12">"$#REF!.$#REF!$#REF!"</definedName>
    <definedName name="frc5x6_13">"$#REF!.$#REF!$#REF!"</definedName>
    <definedName name="frc5x6_2" localSheetId="8">#REF!</definedName>
    <definedName name="frc5x6_2" localSheetId="7">#REF!</definedName>
    <definedName name="frc5x6_2" localSheetId="4">#REF!</definedName>
    <definedName name="frc5x6_2" localSheetId="6">#REF!</definedName>
    <definedName name="frc5x6_2" localSheetId="9">#REF!</definedName>
    <definedName name="frc5x6_2" localSheetId="5">#REF!</definedName>
    <definedName name="frc5x6_2" localSheetId="14">#REF!</definedName>
    <definedName name="frc5x6_2" localSheetId="3">#REF!</definedName>
    <definedName name="frc5x6_2" localSheetId="11">#REF!</definedName>
    <definedName name="frc5x6_2" localSheetId="13">#REF!</definedName>
    <definedName name="frc5x6_2" localSheetId="10">#REF!</definedName>
    <definedName name="frc5x6_2" localSheetId="0">#REF!</definedName>
    <definedName name="frc5x6_2" localSheetId="2">#REF!</definedName>
    <definedName name="frc5x6_2">#REF!</definedName>
    <definedName name="frc5x6_4" localSheetId="8">#REF!</definedName>
    <definedName name="frc5x6_4" localSheetId="14">#REF!</definedName>
    <definedName name="frc5x6_4" localSheetId="11">#REF!</definedName>
    <definedName name="frc5x6_4" localSheetId="13">#REF!</definedName>
    <definedName name="frc5x6_4" localSheetId="10">#REF!</definedName>
    <definedName name="frc5x6_4" localSheetId="0">#REF!</definedName>
    <definedName name="frc5x6_4" localSheetId="2">#REF!</definedName>
    <definedName name="frc5x6_4">#REF!</definedName>
    <definedName name="frc5x6_5">"$#REF!.$#REF!$#REF!"</definedName>
    <definedName name="frc5x6_7">"$#REF!.$#REF!$#REF!"</definedName>
    <definedName name="frc5x6_8">"$#REF!.$#REF!$#REF!"</definedName>
    <definedName name="FRP" localSheetId="8">#REF!</definedName>
    <definedName name="FRP" localSheetId="7">#REF!</definedName>
    <definedName name="FRP" localSheetId="4">#REF!</definedName>
    <definedName name="FRP" localSheetId="6">#REF!</definedName>
    <definedName name="FRP" localSheetId="9">#REF!</definedName>
    <definedName name="FRP" localSheetId="5">#REF!</definedName>
    <definedName name="FRP" localSheetId="14">#REF!</definedName>
    <definedName name="FRP" localSheetId="3">#REF!</definedName>
    <definedName name="FRP" localSheetId="11">#REF!</definedName>
    <definedName name="FRP" localSheetId="13">#REF!</definedName>
    <definedName name="FRP" localSheetId="10">#REF!</definedName>
    <definedName name="FRP" localSheetId="0">#REF!</definedName>
    <definedName name="FRP" localSheetId="2">#REF!</definedName>
    <definedName name="FRP">#REF!</definedName>
    <definedName name="FRRDS" localSheetId="8">#REF!</definedName>
    <definedName name="FRRDS" localSheetId="14">#REF!</definedName>
    <definedName name="FRRDS" localSheetId="11">#REF!</definedName>
    <definedName name="FRRDS" localSheetId="13">#REF!</definedName>
    <definedName name="FRRDS" localSheetId="10">#REF!</definedName>
    <definedName name="FRRDS" localSheetId="0">#REF!</definedName>
    <definedName name="FRRDS" localSheetId="2">#REF!</definedName>
    <definedName name="FRRDS">#REF!</definedName>
    <definedName name="frsk" localSheetId="8">#REF!</definedName>
    <definedName name="frsk" localSheetId="14">#REF!</definedName>
    <definedName name="frsk" localSheetId="11">#REF!</definedName>
    <definedName name="frsk" localSheetId="13">#REF!</definedName>
    <definedName name="frsk" localSheetId="10">#REF!</definedName>
    <definedName name="frsk" localSheetId="0">#REF!</definedName>
    <definedName name="frsk" localSheetId="2">#REF!</definedName>
    <definedName name="frsk">#REF!</definedName>
    <definedName name="fs">#REF!</definedName>
    <definedName name="fs_1">#REF!</definedName>
    <definedName name="fs_2">#REF!</definedName>
    <definedName name="fs_3">#REF!</definedName>
    <definedName name="FSB">#REF!</definedName>
    <definedName name="FSDATA">#REF!</definedName>
    <definedName name="FST">#REF!</definedName>
    <definedName name="fsvd100">#REF!</definedName>
    <definedName name="fsvd100_1">#REF!</definedName>
    <definedName name="fsvd100_2">#REF!</definedName>
    <definedName name="fsvd100_3">#REF!</definedName>
    <definedName name="fsvd100_5">#REF!</definedName>
    <definedName name="fsvd150">#REF!</definedName>
    <definedName name="fsvd150_1">#REF!</definedName>
    <definedName name="fsvd150_2">#REF!</definedName>
    <definedName name="fsvd150_3">#REF!</definedName>
    <definedName name="fsvd150_5">#REF!</definedName>
    <definedName name="fsvd65">#REF!</definedName>
    <definedName name="fsvd65_1">#REF!</definedName>
    <definedName name="fsvd65_2">#REF!</definedName>
    <definedName name="fsvd65_3">#REF!</definedName>
    <definedName name="fsvd65_5">#REF!</definedName>
    <definedName name="FT">#REF!</definedName>
    <definedName name="ftgregh">#REF!</definedName>
    <definedName name="ftv1.5">#REF!</definedName>
    <definedName name="ftv2.5">#REF!</definedName>
    <definedName name="FULVIMIXER">#REF!</definedName>
    <definedName name="Furnica___Melamin____1_2_x_2_4__m">#REF!</definedName>
    <definedName name="FURNITURE__FURNISHING">#REF!</definedName>
    <definedName name="FURNITURE__FURNISHING___0">#REF!</definedName>
    <definedName name="FURNITURE__FURNISHING___1">#REF!</definedName>
    <definedName name="FURNITURE__FURNISHING___2">#REF!</definedName>
    <definedName name="FURNITURE__FURNISHING___3">#REF!</definedName>
    <definedName name="FURNITURE__FURNISHING___4">#REF!</definedName>
    <definedName name="FURNITURE__FURNISHING___5">#REF!</definedName>
    <definedName name="FURNITURE__FURNISHING_1">#REF!</definedName>
    <definedName name="FURNITURE__FURNISHING_10">"$#REF!.$#REF!#REF!"</definedName>
    <definedName name="FURNITURE__FURNISHING_12">"$#REF!.$#REF!#REF!"</definedName>
    <definedName name="FURNITURE__FURNISHING_13">"$#REF!.$#REF!#REF!"</definedName>
    <definedName name="FURNITURE__FURNISHING_15" localSheetId="8">#REF!</definedName>
    <definedName name="FURNITURE__FURNISHING_15" localSheetId="7">#REF!</definedName>
    <definedName name="FURNITURE__FURNISHING_15" localSheetId="4">#REF!</definedName>
    <definedName name="FURNITURE__FURNISHING_15" localSheetId="6">#REF!</definedName>
    <definedName name="FURNITURE__FURNISHING_15" localSheetId="9">#REF!</definedName>
    <definedName name="FURNITURE__FURNISHING_15" localSheetId="5">#REF!</definedName>
    <definedName name="FURNITURE__FURNISHING_15" localSheetId="14">#REF!</definedName>
    <definedName name="FURNITURE__FURNISHING_15" localSheetId="3">#REF!</definedName>
    <definedName name="FURNITURE__FURNISHING_15" localSheetId="11">#REF!</definedName>
    <definedName name="FURNITURE__FURNISHING_15" localSheetId="13">#REF!</definedName>
    <definedName name="FURNITURE__FURNISHING_15" localSheetId="10">#REF!</definedName>
    <definedName name="FURNITURE__FURNISHING_15" localSheetId="0">#REF!</definedName>
    <definedName name="FURNITURE__FURNISHING_15" localSheetId="2">#REF!</definedName>
    <definedName name="FURNITURE__FURNISHING_15">#REF!</definedName>
    <definedName name="FURNITURE__FURNISHING_15_1" localSheetId="8">#REF!</definedName>
    <definedName name="FURNITURE__FURNISHING_15_1" localSheetId="14">#REF!</definedName>
    <definedName name="FURNITURE__FURNISHING_15_1" localSheetId="11">#REF!</definedName>
    <definedName name="FURNITURE__FURNISHING_15_1" localSheetId="13">#REF!</definedName>
    <definedName name="FURNITURE__FURNISHING_15_1" localSheetId="10">#REF!</definedName>
    <definedName name="FURNITURE__FURNISHING_15_1" localSheetId="0">#REF!</definedName>
    <definedName name="FURNITURE__FURNISHING_15_1" localSheetId="2">#REF!</definedName>
    <definedName name="FURNITURE__FURNISHING_15_1">#REF!</definedName>
    <definedName name="FURNITURE__FURNISHING_15_16" localSheetId="8">#REF!</definedName>
    <definedName name="FURNITURE__FURNISHING_15_16" localSheetId="14">#REF!</definedName>
    <definedName name="FURNITURE__FURNISHING_15_16" localSheetId="11">#REF!</definedName>
    <definedName name="FURNITURE__FURNISHING_15_16" localSheetId="13">#REF!</definedName>
    <definedName name="FURNITURE__FURNISHING_15_16" localSheetId="10">#REF!</definedName>
    <definedName name="FURNITURE__FURNISHING_15_16" localSheetId="0">#REF!</definedName>
    <definedName name="FURNITURE__FURNISHING_15_16" localSheetId="2">#REF!</definedName>
    <definedName name="FURNITURE__FURNISHING_15_16">#REF!</definedName>
    <definedName name="FURNITURE__FURNISHING_15_7">#REF!</definedName>
    <definedName name="FURNITURE__FURNISHING_16">#REF!</definedName>
    <definedName name="FURNITURE__FURNISHING_17">#REF!</definedName>
    <definedName name="FURNITURE__FURNISHING_2">#REF!</definedName>
    <definedName name="FURNITURE__FURNISHING_3">#REF!</definedName>
    <definedName name="FURNITURE__FURNISHING_3_1">#REF!</definedName>
    <definedName name="FURNITURE__FURNISHING_3_2">#REF!</definedName>
    <definedName name="FURNITURE__FURNISHING_4">#REF!</definedName>
    <definedName name="FURNITURE__FURNISHING_5">"$#REF!.$#REF!#REF!"</definedName>
    <definedName name="FURNITURE__FURNISHING_7">"$#REF!.$#REF!#REF!"</definedName>
    <definedName name="FURNITURE__FURNISHING_8">"$#REF!.$#REF!#REF!"</definedName>
    <definedName name="FWK" localSheetId="8">#REF!</definedName>
    <definedName name="FWK" localSheetId="7">#REF!</definedName>
    <definedName name="FWK" localSheetId="4">#REF!</definedName>
    <definedName name="FWK" localSheetId="6">#REF!</definedName>
    <definedName name="FWK" localSheetId="9">#REF!</definedName>
    <definedName name="FWK" localSheetId="5">#REF!</definedName>
    <definedName name="FWK" localSheetId="14">#REF!</definedName>
    <definedName name="FWK" localSheetId="3">#REF!</definedName>
    <definedName name="FWK" localSheetId="11">#REF!</definedName>
    <definedName name="FWK" localSheetId="13">#REF!</definedName>
    <definedName name="FWK" localSheetId="10">#REF!</definedName>
    <definedName name="FWK" localSheetId="0">#REF!</definedName>
    <definedName name="FWK" localSheetId="2">#REF!</definedName>
    <definedName name="FWK">#REF!</definedName>
    <definedName name="fxj1.25" localSheetId="8">#REF!</definedName>
    <definedName name="fxj1.25" localSheetId="14">#REF!</definedName>
    <definedName name="fxj1.25" localSheetId="11">#REF!</definedName>
    <definedName name="fxj1.25" localSheetId="13">#REF!</definedName>
    <definedName name="fxj1.25" localSheetId="10">#REF!</definedName>
    <definedName name="fxj1.25" localSheetId="0">#REF!</definedName>
    <definedName name="fxj1.25" localSheetId="2">#REF!</definedName>
    <definedName name="fxj1.25">#REF!</definedName>
    <definedName name="fxj1.5" localSheetId="8">#REF!</definedName>
    <definedName name="fxj1.5" localSheetId="14">#REF!</definedName>
    <definedName name="fxj1.5" localSheetId="11">#REF!</definedName>
    <definedName name="fxj1.5" localSheetId="13">#REF!</definedName>
    <definedName name="fxj1.5" localSheetId="10">#REF!</definedName>
    <definedName name="fxj1.5" localSheetId="0">#REF!</definedName>
    <definedName name="fxj1.5" localSheetId="2">#REF!</definedName>
    <definedName name="fxj1.5">#REF!</definedName>
    <definedName name="fxj2.5">#REF!</definedName>
    <definedName name="g___0">#N/A</definedName>
    <definedName name="g___1">#N/A</definedName>
    <definedName name="g___2">#N/A</definedName>
    <definedName name="G_1" localSheetId="8">#REF!</definedName>
    <definedName name="G_1" localSheetId="7">#REF!</definedName>
    <definedName name="G_1" localSheetId="4">#REF!</definedName>
    <definedName name="G_1" localSheetId="6">#REF!</definedName>
    <definedName name="G_1" localSheetId="9">#REF!</definedName>
    <definedName name="G_1" localSheetId="5">#REF!</definedName>
    <definedName name="G_1" localSheetId="14">#REF!</definedName>
    <definedName name="G_1" localSheetId="3">#REF!</definedName>
    <definedName name="G_1" localSheetId="11">#REF!</definedName>
    <definedName name="G_1" localSheetId="13">#REF!</definedName>
    <definedName name="G_1" localSheetId="10">#REF!</definedName>
    <definedName name="G_1" localSheetId="0">#REF!</definedName>
    <definedName name="G_1" localSheetId="2">#REF!</definedName>
    <definedName name="G_1">#REF!</definedName>
    <definedName name="G_10" localSheetId="8">#REF!</definedName>
    <definedName name="G_10" localSheetId="14">#REF!</definedName>
    <definedName name="G_10" localSheetId="11">#REF!</definedName>
    <definedName name="G_10" localSheetId="13">#REF!</definedName>
    <definedName name="G_10" localSheetId="10">#REF!</definedName>
    <definedName name="G_10" localSheetId="0">#REF!</definedName>
    <definedName name="G_10" localSheetId="2">#REF!</definedName>
    <definedName name="G_10">#REF!</definedName>
    <definedName name="G_11" localSheetId="8">#REF!</definedName>
    <definedName name="G_11" localSheetId="14">#REF!</definedName>
    <definedName name="G_11" localSheetId="11">#REF!</definedName>
    <definedName name="G_11" localSheetId="13">#REF!</definedName>
    <definedName name="G_11" localSheetId="10">#REF!</definedName>
    <definedName name="G_11" localSheetId="0">#REF!</definedName>
    <definedName name="G_11" localSheetId="2">#REF!</definedName>
    <definedName name="G_11">#REF!</definedName>
    <definedName name="g_11_a">#REF!</definedName>
    <definedName name="G_13">#REF!</definedName>
    <definedName name="G_3">#REF!</definedName>
    <definedName name="g_4a">#REF!</definedName>
    <definedName name="G_7">#REF!</definedName>
    <definedName name="G_8">#REF!</definedName>
    <definedName name="g_8_a">#REF!</definedName>
    <definedName name="g_9">#REF!</definedName>
    <definedName name="G_9_A">#REF!</definedName>
    <definedName name="g_9wp">#REF!</definedName>
    <definedName name="g_k">#REF!</definedName>
    <definedName name="G_Profit">#REF!</definedName>
    <definedName name="G.107.10">#REF!</definedName>
    <definedName name="G.107.10B">#REF!</definedName>
    <definedName name="G.107.10E">#REF!</definedName>
    <definedName name="G.14">#REF!</definedName>
    <definedName name="G.16">#REF!</definedName>
    <definedName name="G.32h">#REF!</definedName>
    <definedName name="G.32x">#REF!</definedName>
    <definedName name="G.33F">#REF!</definedName>
    <definedName name="G.33i">#REF!</definedName>
    <definedName name="G.33x">#REF!</definedName>
    <definedName name="G.41">#REF!</definedName>
    <definedName name="G.43">#REF!</definedName>
    <definedName name="G.50h">#REF!</definedName>
    <definedName name="G.50i">#REF!</definedName>
    <definedName name="G.50x">#REF!</definedName>
    <definedName name="G.51c">#REF!</definedName>
    <definedName name="G.53">#REF!</definedName>
    <definedName name="G.6">#REF!</definedName>
    <definedName name="G.69">#REF!</definedName>
    <definedName name="g0">#REF!</definedName>
    <definedName name="G182B.011i">#REF!</definedName>
    <definedName name="G4584.">#REF!</definedName>
    <definedName name="G50i">#REF!</definedName>
    <definedName name="ga">#REF!</definedName>
    <definedName name="gae">#REF!</definedName>
    <definedName name="gaji_p25">#REF!</definedName>
    <definedName name="Gajipeg">#REF!</definedName>
    <definedName name="gal">#REF!</definedName>
    <definedName name="GAL.KERAS">#REF!</definedName>
    <definedName name="GAL.NORMAL">#REF!</definedName>
    <definedName name="Gal.Sal">#REF!</definedName>
    <definedName name="GAL.TANAH">#REF!</definedName>
    <definedName name="galdal5">#REF!</definedName>
    <definedName name="gali">#REF!</definedName>
    <definedName name="galian">#REF!</definedName>
    <definedName name="galiandanurug">#REF!</definedName>
    <definedName name="GALIANTNH">#REF!</definedName>
    <definedName name="GALIANTNH___0">#REF!</definedName>
    <definedName name="GALIANTNH___1">#REF!</definedName>
    <definedName name="GALIANTNH___2">#REF!</definedName>
    <definedName name="GALIANTNH___3">#REF!</definedName>
    <definedName name="GALIANTNH___5">#REF!</definedName>
    <definedName name="galimek">#REF!</definedName>
    <definedName name="GALKON">#REF!</definedName>
    <definedName name="GALP">#REF!</definedName>
    <definedName name="GALV05">#REF!</definedName>
    <definedName name="GALV075">#REF!</definedName>
    <definedName name="GALV10">#REF!</definedName>
    <definedName name="galv25">#REF!</definedName>
    <definedName name="galv4">#REF!</definedName>
    <definedName name="galvanis3">#REF!</definedName>
    <definedName name="GANDA">#REF!</definedName>
    <definedName name="GANDAA">#REF!</definedName>
    <definedName name="GARDENWING">#REF!</definedName>
    <definedName name="garduarsitek">#REF!</definedName>
    <definedName name="gardusipil">#REF!</definedName>
    <definedName name="gb">#REF!</definedName>
    <definedName name="gc">#REF!</definedName>
    <definedName name="gd">#REF!</definedName>
    <definedName name="ge">#REF!</definedName>
    <definedName name="gea">#REF!</definedName>
    <definedName name="gegethrth">#REF!</definedName>
    <definedName name="Gelap">#REF!</definedName>
    <definedName name="gembok">#REF!</definedName>
    <definedName name="gembok___0">#REF!</definedName>
    <definedName name="gembok___1">#REF!</definedName>
    <definedName name="gembok___2">#REF!</definedName>
    <definedName name="gendokglaz">#REF!</definedName>
    <definedName name="GENDOKNATUR">#REF!</definedName>
    <definedName name="genkerglaz">#REF!</definedName>
    <definedName name="genkernatur">#REF!</definedName>
    <definedName name="GENSET">#REF!</definedName>
    <definedName name="genteng_beton">#REF!</definedName>
    <definedName name="Genteng_bubungan_soka">#REF!</definedName>
    <definedName name="Genteng_Keramik">#REF!</definedName>
    <definedName name="Genteng_Plentong">#REF!</definedName>
    <definedName name="Genteng_soka_kodok">#REF!</definedName>
    <definedName name="genteng001">#REF!</definedName>
    <definedName name="genteng002">#REF!</definedName>
    <definedName name="GENTENGCSK">#REF!</definedName>
    <definedName name="gentenggs">#REF!</definedName>
    <definedName name="GENTEPI">#REF!</definedName>
    <definedName name="GENTMETAL">#REF!</definedName>
    <definedName name="gentonglaz">#REF!</definedName>
    <definedName name="gentongnatur">#REF!</definedName>
    <definedName name="gentonpol">#REF!</definedName>
    <definedName name="gentonwar">#REF!</definedName>
    <definedName name="GENZET">#REF!</definedName>
    <definedName name="GENZETPANEL">#REF!</definedName>
    <definedName name="Geotextile">#REF!</definedName>
    <definedName name="Gerindel">#REF!</definedName>
    <definedName name="gf_1">#REF!</definedName>
    <definedName name="gf_2">#REF!</definedName>
    <definedName name="gf_3">#REF!</definedName>
    <definedName name="gf_4">#REF!</definedName>
    <definedName name="gg">#REF!</definedName>
    <definedName name="GG_01">#REF!</definedName>
    <definedName name="GG_02">#REF!</definedName>
    <definedName name="GG_02A">#REF!</definedName>
    <definedName name="GG_02B">#REF!</definedName>
    <definedName name="GG_02C">#REF!</definedName>
    <definedName name="GG_03">#REF!</definedName>
    <definedName name="GG_04">#REF!</definedName>
    <definedName name="GG_05">#REF!</definedName>
    <definedName name="GG_06">#REF!</definedName>
    <definedName name="GG_07">#REF!</definedName>
    <definedName name="GG_07A">#REF!</definedName>
    <definedName name="GG_08">#REF!</definedName>
    <definedName name="GG_09">#REF!</definedName>
    <definedName name="GG_10">#REF!</definedName>
    <definedName name="GG_10A">#REF!</definedName>
    <definedName name="GG_10B">#REF!</definedName>
    <definedName name="GG_10C">#REF!</definedName>
    <definedName name="GG_10D">#REF!</definedName>
    <definedName name="GG_11">#REF!</definedName>
    <definedName name="GG_11A">#REF!</definedName>
    <definedName name="GG_11B">#REF!</definedName>
    <definedName name="GG_11C">#REF!</definedName>
    <definedName name="GG_12">#REF!</definedName>
    <definedName name="GG_12A">#REF!</definedName>
    <definedName name="GG_12B">#REF!</definedName>
    <definedName name="GG_12C">#REF!</definedName>
    <definedName name="GG_12D">#REF!</definedName>
    <definedName name="GG_12E">#REF!</definedName>
    <definedName name="GG_14">#REF!</definedName>
    <definedName name="GG_15">#REF!</definedName>
    <definedName name="GG_16">#REF!</definedName>
    <definedName name="GG_17">#REF!</definedName>
    <definedName name="GG_17A">#REF!</definedName>
    <definedName name="GG_17B">#REF!</definedName>
    <definedName name="GG_17C">#REF!</definedName>
    <definedName name="GG_17D">#REF!</definedName>
    <definedName name="GG_17E">#REF!</definedName>
    <definedName name="GG_17F">#REF!</definedName>
    <definedName name="GG_17G">#REF!</definedName>
    <definedName name="GG_19">#REF!</definedName>
    <definedName name="GG_19A">#REF!</definedName>
    <definedName name="GG_20">#REF!</definedName>
    <definedName name="GG_21">#REF!</definedName>
    <definedName name="GG_22">#REF!</definedName>
    <definedName name="GG_23">#REF!</definedName>
    <definedName name="GG_25">#REF!</definedName>
    <definedName name="GG_26">#REF!</definedName>
    <definedName name="GG_27">#REF!</definedName>
    <definedName name="GG_28">#REF!</definedName>
    <definedName name="GG_29">#REF!</definedName>
    <definedName name="GG_30">#REF!</definedName>
    <definedName name="GG_31">#REF!</definedName>
    <definedName name="GG_32">#REF!</definedName>
    <definedName name="GG_33">#REF!</definedName>
    <definedName name="GG_34">#REF!</definedName>
    <definedName name="ghi">#REF!</definedName>
    <definedName name="gi">#REF!</definedName>
    <definedName name="GIP">#REF!</definedName>
    <definedName name="GIP_isolasi">#REF!</definedName>
    <definedName name="GIP_MED_ISL">#REF!</definedName>
    <definedName name="GIP_MED_JAKC">#REF!</definedName>
    <definedName name="gip40bakrie6">#REF!</definedName>
    <definedName name="gipbakrie0.5">#REF!</definedName>
    <definedName name="gipbakrie0.75">#REF!</definedName>
    <definedName name="gipbakrie1">#REF!</definedName>
    <definedName name="gipbakrie1.25">#REF!</definedName>
    <definedName name="gipbakrie1.5">#REF!</definedName>
    <definedName name="gipbakrie2">#REF!</definedName>
    <definedName name="gipbakrie2.5">#REF!</definedName>
    <definedName name="gipbakrie3">#REF!</definedName>
    <definedName name="gipbs40spindo0.5">#REF!</definedName>
    <definedName name="gipbs40spindo0.75">#REF!</definedName>
    <definedName name="gipbs40spindo1">#REF!</definedName>
    <definedName name="gipbs40spindo1.25">#REF!</definedName>
    <definedName name="gipbs40spindo1.5">#REF!</definedName>
    <definedName name="gipbs40spindo2">#REF!</definedName>
    <definedName name="gipbs40spindo2.5">#REF!</definedName>
    <definedName name="gipbs40spindo3">#REF!</definedName>
    <definedName name="gipbs40spindo4">#REF!</definedName>
    <definedName name="gipbs40spindo5">#REF!</definedName>
    <definedName name="gipbs40spindo6">#REF!</definedName>
    <definedName name="gipbs40spindo8">#REF!</definedName>
    <definedName name="gipbsppi0.5">#REF!</definedName>
    <definedName name="gipbsppi0.75">#REF!</definedName>
    <definedName name="gipbsppi1">#REF!</definedName>
    <definedName name="gipbsppi1.25">#REF!</definedName>
    <definedName name="gipbsppi1.5">#REF!</definedName>
    <definedName name="gipbsppi2">#REF!</definedName>
    <definedName name="gipbsppi2.5">#REF!</definedName>
    <definedName name="gipbsppi3">#REF!</definedName>
    <definedName name="gipbsppi4">#REF!</definedName>
    <definedName name="gipbsppi5">#REF!</definedName>
    <definedName name="gipbsppi6">#REF!</definedName>
    <definedName name="gipbsppi8">#REF!</definedName>
    <definedName name="gipmedppi0.5">#REF!</definedName>
    <definedName name="gipmedppi0.75">#REF!</definedName>
    <definedName name="gipmedppi1">#REF!</definedName>
    <definedName name="gipmedppi1.25">#REF!</definedName>
    <definedName name="gipmedppi1.5">#REF!</definedName>
    <definedName name="gipmedppi2">#REF!</definedName>
    <definedName name="gipmedppi2.5">#REF!</definedName>
    <definedName name="gipmedppi3">#REF!</definedName>
    <definedName name="gipmedppi4">#REF!</definedName>
    <definedName name="gipmedppi5">#REF!</definedName>
    <definedName name="gipmedppi6">#REF!</definedName>
    <definedName name="gipmedppi8">#REF!</definedName>
    <definedName name="gipmedspindo0.5">#REF!</definedName>
    <definedName name="gipmedspindo0.75">#REF!</definedName>
    <definedName name="gipmedspindo1">#REF!</definedName>
    <definedName name="gipmedspindo1.25">#REF!</definedName>
    <definedName name="gipmedspindo1.5">#REF!</definedName>
    <definedName name="gipmedspindo2">#REF!</definedName>
    <definedName name="gipmedspindo2.5">#REF!</definedName>
    <definedName name="gipmedspindo3">#REF!</definedName>
    <definedName name="gipmedspindo4">#REF!</definedName>
    <definedName name="gipmedspindo5">#REF!</definedName>
    <definedName name="gipmedspindo6">#REF!</definedName>
    <definedName name="gipmedspindo8">#REF!</definedName>
    <definedName name="gippi1">#REF!</definedName>
    <definedName name="gippib0.5">#REF!</definedName>
    <definedName name="gippib0.75">#REF!</definedName>
    <definedName name="gippib07.5">#REF!</definedName>
    <definedName name="gippib1">#REF!</definedName>
    <definedName name="gippib1.25">#REF!</definedName>
    <definedName name="gippib1.5">#REF!</definedName>
    <definedName name="gippib2">#REF!</definedName>
    <definedName name="gippib2.5">#REF!</definedName>
    <definedName name="gippib3">#REF!</definedName>
    <definedName name="gippib4">#REF!</definedName>
    <definedName name="gippib5">#REF!</definedName>
    <definedName name="gippib6">#REF!</definedName>
    <definedName name="gippib8">#REF!</definedName>
    <definedName name="gippiw0.5">#REF!</definedName>
    <definedName name="gippiw0.75">#REF!</definedName>
    <definedName name="gippiw1">#REF!</definedName>
    <definedName name="gippiw1.25">#REF!</definedName>
    <definedName name="gippiw1.5">#REF!</definedName>
    <definedName name="gippiw2">#REF!</definedName>
    <definedName name="gippiw2.5">#REF!</definedName>
    <definedName name="gippiw3">#REF!</definedName>
    <definedName name="gippiw4">#REF!</definedName>
    <definedName name="gippiw5">#REF!</definedName>
    <definedName name="gippiw6">#REF!</definedName>
    <definedName name="gippiw8">#REF!</definedName>
    <definedName name="gipppi0.5">#REF!</definedName>
    <definedName name="gipppi0.75">#REF!</definedName>
    <definedName name="gipppi1">#REF!</definedName>
    <definedName name="gipppi1.25">#REF!</definedName>
    <definedName name="gipppi1.5">#REF!</definedName>
    <definedName name="gipppi2">#REF!</definedName>
    <definedName name="gipppi2.5">#REF!</definedName>
    <definedName name="gipppi3">#REF!</definedName>
    <definedName name="gipppi4">#REF!</definedName>
    <definedName name="gipppi5">#REF!</definedName>
    <definedName name="gipppi6">#REF!</definedName>
    <definedName name="gipppi8">#REF!</definedName>
    <definedName name="Girder316">#REF!</definedName>
    <definedName name="Girder400">#REF!</definedName>
    <definedName name="Girder405">#REF!</definedName>
    <definedName name="GIU">#REF!</definedName>
    <definedName name="gj">#REF!</definedName>
    <definedName name="gk">#REF!</definedName>
    <definedName name="GL">#REF!</definedName>
    <definedName name="gl3p">#REF!</definedName>
    <definedName name="GLASS_BID">#REF!</definedName>
    <definedName name="glass_block">#REF!</definedName>
    <definedName name="glass_wool">#REF!</definedName>
    <definedName name="GLASSBID">#REF!</definedName>
    <definedName name="GLASSBKOCK">#REF!</definedName>
    <definedName name="glsblock">#REF!</definedName>
    <definedName name="glswool">#REF!</definedName>
    <definedName name="gm">#REF!</definedName>
    <definedName name="gm___0">#REF!</definedName>
    <definedName name="gm___1">#REF!</definedName>
    <definedName name="gm___2">#REF!</definedName>
    <definedName name="GMK">#REF!</definedName>
    <definedName name="GML">#REF!</definedName>
    <definedName name="gn">#REF!</definedName>
    <definedName name="GONDOLA">#REF!</definedName>
    <definedName name="GONDOLA_A">#REF!</definedName>
    <definedName name="GONDOLA_B">#REF!</definedName>
    <definedName name="GONDOLA_C">#REF!</definedName>
    <definedName name="gone">#REF!</definedName>
    <definedName name="gorbos">#REF!</definedName>
    <definedName name="GORONG0.8M">#REF!</definedName>
    <definedName name="GORONG1.2M">#REF!</definedName>
    <definedName name="GORONG1M">#REF!</definedName>
    <definedName name="gorong2">#REF!</definedName>
    <definedName name="govpd15">#REF!</definedName>
    <definedName name="govpd15_1">#REF!</definedName>
    <definedName name="govpd15_2">#REF!</definedName>
    <definedName name="govpd15_3">#REF!</definedName>
    <definedName name="govpd15_5">#REF!</definedName>
    <definedName name="GP">#REF!</definedName>
    <definedName name="gpek">#REF!</definedName>
    <definedName name="GR">#REF!</definedName>
    <definedName name="GRADER">#REF!</definedName>
    <definedName name="GRAND_PALEMBANG_HOTEL___PALEMBANG">#REF!</definedName>
    <definedName name="GRAND_PALEMBANG_HOTEL___PALEMBANG_1">#REF!</definedName>
    <definedName name="GRAND_PALEMBANG_HOTEL___PALEMBANG_17">#REF!</definedName>
    <definedName name="GRAND_PALEMBANG_HOTEL___PALEMBANG_2">#REF!</definedName>
    <definedName name="GRAND_PALEMBANG_HOTEL___PALEMBANG_2_4_1">#REF!</definedName>
    <definedName name="GRAND_PALEMBANG_HOTEL___PALEMBANG_3">#REF!</definedName>
    <definedName name="GRAND_PALEMBANG_HOTEL___PALEMBANG_4">#REF!</definedName>
    <definedName name="GRAND_PALEMBANG_HOTEL___PALEMBANG_5">#REF!</definedName>
    <definedName name="granitmuda">#REF!</definedName>
    <definedName name="granito40">#REF!</definedName>
    <definedName name="granito40p">#REF!</definedName>
    <definedName name="GRANITO60">#REF!</definedName>
    <definedName name="granittua">#REF!</definedName>
    <definedName name="grass">#REF!</definedName>
    <definedName name="GRAVEL">#REF!</definedName>
    <definedName name="grc">#REF!</definedName>
    <definedName name="grc___0">#REF!</definedName>
    <definedName name="grc___1">#REF!</definedName>
    <definedName name="grc___2">#REF!</definedName>
    <definedName name="grc___3">#REF!</definedName>
    <definedName name="grc___4">#REF!</definedName>
    <definedName name="grc___5">#REF!</definedName>
    <definedName name="grc_1">#REF!</definedName>
    <definedName name="grc_10">"$#REF!.$#REF!$#REF!"</definedName>
    <definedName name="grc_12">"$#REF!.$#REF!$#REF!"</definedName>
    <definedName name="grc_13">"$#REF!.$#REF!$#REF!"</definedName>
    <definedName name="grc_16" localSheetId="8">#REF!</definedName>
    <definedName name="grc_16" localSheetId="7">#REF!</definedName>
    <definedName name="grc_16" localSheetId="4">#REF!</definedName>
    <definedName name="grc_16" localSheetId="6">#REF!</definedName>
    <definedName name="grc_16" localSheetId="9">#REF!</definedName>
    <definedName name="grc_16" localSheetId="5">#REF!</definedName>
    <definedName name="grc_16" localSheetId="14">#REF!</definedName>
    <definedName name="grc_16" localSheetId="3">#REF!</definedName>
    <definedName name="grc_16" localSheetId="11">#REF!</definedName>
    <definedName name="grc_16" localSheetId="13">#REF!</definedName>
    <definedName name="grc_16" localSheetId="10">#REF!</definedName>
    <definedName name="grc_16" localSheetId="0">#REF!</definedName>
    <definedName name="grc_16" localSheetId="2">#REF!</definedName>
    <definedName name="grc_16">#REF!</definedName>
    <definedName name="grc_2" localSheetId="8">#REF!</definedName>
    <definedName name="grc_2" localSheetId="14">#REF!</definedName>
    <definedName name="grc_2" localSheetId="11">#REF!</definedName>
    <definedName name="grc_2" localSheetId="13">#REF!</definedName>
    <definedName name="grc_2" localSheetId="10">#REF!</definedName>
    <definedName name="grc_2" localSheetId="0">#REF!</definedName>
    <definedName name="grc_2" localSheetId="2">#REF!</definedName>
    <definedName name="grc_2">#REF!</definedName>
    <definedName name="grc_3" localSheetId="8">#REF!</definedName>
    <definedName name="grc_3" localSheetId="14">#REF!</definedName>
    <definedName name="grc_3" localSheetId="11">#REF!</definedName>
    <definedName name="grc_3" localSheetId="13">#REF!</definedName>
    <definedName name="grc_3" localSheetId="10">#REF!</definedName>
    <definedName name="grc_3" localSheetId="0">#REF!</definedName>
    <definedName name="grc_3" localSheetId="2">#REF!</definedName>
    <definedName name="grc_3">#REF!</definedName>
    <definedName name="grc_4">#REF!</definedName>
    <definedName name="grc_5">"$#REF!.$#REF!$#REF!"</definedName>
    <definedName name="grc_7">"$#REF!.$#REF!$#REF!"</definedName>
    <definedName name="grc_8">"$#REF!.$#REF!$#REF!"</definedName>
    <definedName name="grc_b" localSheetId="8">#REF!</definedName>
    <definedName name="grc_b" localSheetId="7">#REF!</definedName>
    <definedName name="grc_b" localSheetId="4">#REF!</definedName>
    <definedName name="grc_b" localSheetId="6">#REF!</definedName>
    <definedName name="grc_b" localSheetId="9">#REF!</definedName>
    <definedName name="grc_b" localSheetId="5">#REF!</definedName>
    <definedName name="grc_b" localSheetId="14">#REF!</definedName>
    <definedName name="grc_b" localSheetId="3">#REF!</definedName>
    <definedName name="grc_b" localSheetId="11">#REF!</definedName>
    <definedName name="grc_b" localSheetId="13">#REF!</definedName>
    <definedName name="grc_b" localSheetId="10">#REF!</definedName>
    <definedName name="grc_b" localSheetId="0">#REF!</definedName>
    <definedName name="grc_b" localSheetId="2">#REF!</definedName>
    <definedName name="grc_b">#REF!</definedName>
    <definedName name="grc_b50190" localSheetId="8">#REF!</definedName>
    <definedName name="grc_b50190" localSheetId="14">#REF!</definedName>
    <definedName name="grc_b50190" localSheetId="11">#REF!</definedName>
    <definedName name="grc_b50190" localSheetId="13">#REF!</definedName>
    <definedName name="grc_b50190" localSheetId="10">#REF!</definedName>
    <definedName name="grc_b50190" localSheetId="0">#REF!</definedName>
    <definedName name="grc_b50190" localSheetId="2">#REF!</definedName>
    <definedName name="grc_b50190">#REF!</definedName>
    <definedName name="grc_b5252125" localSheetId="8">#REF!</definedName>
    <definedName name="grc_b5252125" localSheetId="14">#REF!</definedName>
    <definedName name="grc_b5252125" localSheetId="11">#REF!</definedName>
    <definedName name="grc_b5252125" localSheetId="13">#REF!</definedName>
    <definedName name="grc_b5252125" localSheetId="10">#REF!</definedName>
    <definedName name="grc_b5252125" localSheetId="0">#REF!</definedName>
    <definedName name="grc_b5252125" localSheetId="2">#REF!</definedName>
    <definedName name="grc_b5252125">#REF!</definedName>
    <definedName name="grc_b98105">#REF!</definedName>
    <definedName name="grc_g">#REF!</definedName>
    <definedName name="grc1___0">#REF!</definedName>
    <definedName name="grc1___1">#REF!</definedName>
    <definedName name="grc1___2">#REF!</definedName>
    <definedName name="grc1___3">#REF!</definedName>
    <definedName name="grc1___4">#REF!</definedName>
    <definedName name="grc1___5">#REF!</definedName>
    <definedName name="grc1_1">#REF!</definedName>
    <definedName name="grc1_10">"$#REF!.$#REF!$#REF!"</definedName>
    <definedName name="grc1_12">"$#REF!.$#REF!$#REF!"</definedName>
    <definedName name="grc1_13">"$#REF!.$#REF!$#REF!"</definedName>
    <definedName name="grc1_16" localSheetId="8">#REF!</definedName>
    <definedName name="grc1_16" localSheetId="7">#REF!</definedName>
    <definedName name="grc1_16" localSheetId="4">#REF!</definedName>
    <definedName name="grc1_16" localSheetId="6">#REF!</definedName>
    <definedName name="grc1_16" localSheetId="9">#REF!</definedName>
    <definedName name="grc1_16" localSheetId="5">#REF!</definedName>
    <definedName name="grc1_16" localSheetId="14">#REF!</definedName>
    <definedName name="grc1_16" localSheetId="3">#REF!</definedName>
    <definedName name="grc1_16" localSheetId="11">#REF!</definedName>
    <definedName name="grc1_16" localSheetId="13">#REF!</definedName>
    <definedName name="grc1_16" localSheetId="10">#REF!</definedName>
    <definedName name="grc1_16" localSheetId="0">#REF!</definedName>
    <definedName name="grc1_16" localSheetId="2">#REF!</definedName>
    <definedName name="grc1_16">#REF!</definedName>
    <definedName name="grc1_2" localSheetId="8">#REF!</definedName>
    <definedName name="grc1_2" localSheetId="14">#REF!</definedName>
    <definedName name="grc1_2" localSheetId="11">#REF!</definedName>
    <definedName name="grc1_2" localSheetId="13">#REF!</definedName>
    <definedName name="grc1_2" localSheetId="10">#REF!</definedName>
    <definedName name="grc1_2" localSheetId="0">#REF!</definedName>
    <definedName name="grc1_2" localSheetId="2">#REF!</definedName>
    <definedName name="grc1_2">#REF!</definedName>
    <definedName name="grc1_3" localSheetId="8">#REF!</definedName>
    <definedName name="grc1_3" localSheetId="14">#REF!</definedName>
    <definedName name="grc1_3" localSheetId="11">#REF!</definedName>
    <definedName name="grc1_3" localSheetId="13">#REF!</definedName>
    <definedName name="grc1_3" localSheetId="10">#REF!</definedName>
    <definedName name="grc1_3" localSheetId="0">#REF!</definedName>
    <definedName name="grc1_3" localSheetId="2">#REF!</definedName>
    <definedName name="grc1_3">#REF!</definedName>
    <definedName name="grc1_4">#REF!</definedName>
    <definedName name="grc1_5">"$#REF!.$#REF!$#REF!"</definedName>
    <definedName name="grc1_7">"$#REF!.$#REF!$#REF!"</definedName>
    <definedName name="grc1_8">"$#REF!.$#REF!$#REF!"</definedName>
    <definedName name="grendel" localSheetId="8">#REF!</definedName>
    <definedName name="grendel" localSheetId="7">#REF!</definedName>
    <definedName name="grendel" localSheetId="4">#REF!</definedName>
    <definedName name="grendel" localSheetId="6">#REF!</definedName>
    <definedName name="grendel" localSheetId="9">#REF!</definedName>
    <definedName name="grendel" localSheetId="5">#REF!</definedName>
    <definedName name="grendel" localSheetId="14">#REF!</definedName>
    <definedName name="grendel" localSheetId="3">#REF!</definedName>
    <definedName name="grendel" localSheetId="11">#REF!</definedName>
    <definedName name="grendel" localSheetId="13">#REF!</definedName>
    <definedName name="grendel" localSheetId="10">#REF!</definedName>
    <definedName name="grendel" localSheetId="0">#REF!</definedName>
    <definedName name="grendel" localSheetId="2">#REF!</definedName>
    <definedName name="grendel">#REF!</definedName>
    <definedName name="Grendel_kuningan" localSheetId="8">#REF!</definedName>
    <definedName name="Grendel_kuningan" localSheetId="14">#REF!</definedName>
    <definedName name="Grendel_kuningan" localSheetId="11">#REF!</definedName>
    <definedName name="Grendel_kuningan" localSheetId="13">#REF!</definedName>
    <definedName name="Grendel_kuningan" localSheetId="10">#REF!</definedName>
    <definedName name="Grendel_kuningan" localSheetId="0">#REF!</definedName>
    <definedName name="Grendel_kuningan" localSheetId="2">#REF!</definedName>
    <definedName name="Grendel_kuningan">#REF!</definedName>
    <definedName name="Grendel_Tanam" localSheetId="8">#REF!</definedName>
    <definedName name="Grendel_Tanam" localSheetId="14">#REF!</definedName>
    <definedName name="Grendel_Tanam" localSheetId="11">#REF!</definedName>
    <definedName name="Grendel_Tanam" localSheetId="13">#REF!</definedName>
    <definedName name="Grendel_Tanam" localSheetId="10">#REF!</definedName>
    <definedName name="Grendel_Tanam" localSheetId="0">#REF!</definedName>
    <definedName name="Grendel_Tanam" localSheetId="2">#REF!</definedName>
    <definedName name="Grendel_Tanam">#REF!</definedName>
    <definedName name="greserv">#REF!</definedName>
    <definedName name="GRF">#REF!</definedName>
    <definedName name="gril">#REF!</definedName>
    <definedName name="grille_exh">#REF!</definedName>
    <definedName name="GROSS">#REF!</definedName>
    <definedName name="GROSS1X">#REF!</definedName>
    <definedName name="GROUND">#REF!</definedName>
    <definedName name="GROUND_FLOOR">#REF!</definedName>
    <definedName name="GROUND_FLOOR_1">#REF!</definedName>
    <definedName name="GROUND_FLOOR_17">#REF!</definedName>
    <definedName name="GROUND_FLOOR_2">#REF!</definedName>
    <definedName name="GROUND_FLOOR_4">#REF!</definedName>
    <definedName name="GROUNDTANK">#REF!</definedName>
    <definedName name="grout">#REF!</definedName>
    <definedName name="grouting">#REF!</definedName>
    <definedName name="GRUND250">#REF!</definedName>
    <definedName name="GRUND450">#REF!</definedName>
    <definedName name="gs110g">#REF!</definedName>
    <definedName name="gs110g___0">#REF!</definedName>
    <definedName name="gs110g___1">#REF!</definedName>
    <definedName name="gs110g___2">#REF!</definedName>
    <definedName name="gs110g___3">#REF!</definedName>
    <definedName name="gs110g___4">#REF!</definedName>
    <definedName name="gs110g___5">#REF!</definedName>
    <definedName name="gs110g_1">#REF!</definedName>
    <definedName name="gs110g_10">"$#REF!.$#REF!$#REF!"</definedName>
    <definedName name="gs110g_12">"$#REF!.$#REF!$#REF!"</definedName>
    <definedName name="gs110g_13">"$#REF!.$#REF!$#REF!"</definedName>
    <definedName name="gs110g_2" localSheetId="8">#REF!</definedName>
    <definedName name="gs110g_2" localSheetId="7">#REF!</definedName>
    <definedName name="gs110g_2" localSheetId="4">#REF!</definedName>
    <definedName name="gs110g_2" localSheetId="6">#REF!</definedName>
    <definedName name="gs110g_2" localSheetId="9">#REF!</definedName>
    <definedName name="gs110g_2" localSheetId="5">#REF!</definedName>
    <definedName name="gs110g_2" localSheetId="14">#REF!</definedName>
    <definedName name="gs110g_2" localSheetId="3">#REF!</definedName>
    <definedName name="gs110g_2" localSheetId="11">#REF!</definedName>
    <definedName name="gs110g_2" localSheetId="13">#REF!</definedName>
    <definedName name="gs110g_2" localSheetId="10">#REF!</definedName>
    <definedName name="gs110g_2" localSheetId="0">#REF!</definedName>
    <definedName name="gs110g_2" localSheetId="2">#REF!</definedName>
    <definedName name="gs110g_2">#REF!</definedName>
    <definedName name="gs110g_4" localSheetId="8">#REF!</definedName>
    <definedName name="gs110g_4" localSheetId="14">#REF!</definedName>
    <definedName name="gs110g_4" localSheetId="11">#REF!</definedName>
    <definedName name="gs110g_4" localSheetId="13">#REF!</definedName>
    <definedName name="gs110g_4" localSheetId="10">#REF!</definedName>
    <definedName name="gs110g_4" localSheetId="0">#REF!</definedName>
    <definedName name="gs110g_4" localSheetId="2">#REF!</definedName>
    <definedName name="gs110g_4">#REF!</definedName>
    <definedName name="gs110g_5">"$#REF!.$#REF!$#REF!"</definedName>
    <definedName name="gs110g_7">"$#REF!.$#REF!$#REF!"</definedName>
    <definedName name="gs110g_8">"$#REF!.$#REF!$#REF!"</definedName>
    <definedName name="gs14g" localSheetId="8">#REF!</definedName>
    <definedName name="gs14g" localSheetId="7">#REF!</definedName>
    <definedName name="gs14g" localSheetId="4">#REF!</definedName>
    <definedName name="gs14g" localSheetId="6">#REF!</definedName>
    <definedName name="gs14g" localSheetId="9">#REF!</definedName>
    <definedName name="gs14g" localSheetId="5">#REF!</definedName>
    <definedName name="gs14g" localSheetId="14">#REF!</definedName>
    <definedName name="gs14g" localSheetId="3">#REF!</definedName>
    <definedName name="gs14g" localSheetId="11">#REF!</definedName>
    <definedName name="gs14g" localSheetId="13">#REF!</definedName>
    <definedName name="gs14g" localSheetId="10">#REF!</definedName>
    <definedName name="gs14g" localSheetId="0">#REF!</definedName>
    <definedName name="gs14g" localSheetId="2">#REF!</definedName>
    <definedName name="gs14g">#REF!</definedName>
    <definedName name="gs14g___0" localSheetId="8">#REF!</definedName>
    <definedName name="gs14g___0" localSheetId="14">#REF!</definedName>
    <definedName name="gs14g___0" localSheetId="11">#REF!</definedName>
    <definedName name="gs14g___0" localSheetId="13">#REF!</definedName>
    <definedName name="gs14g___0" localSheetId="10">#REF!</definedName>
    <definedName name="gs14g___0" localSheetId="0">#REF!</definedName>
    <definedName name="gs14g___0" localSheetId="2">#REF!</definedName>
    <definedName name="gs14g___0">#REF!</definedName>
    <definedName name="gs14g___1" localSheetId="8">#REF!</definedName>
    <definedName name="gs14g___1" localSheetId="14">#REF!</definedName>
    <definedName name="gs14g___1" localSheetId="11">#REF!</definedName>
    <definedName name="gs14g___1" localSheetId="13">#REF!</definedName>
    <definedName name="gs14g___1" localSheetId="10">#REF!</definedName>
    <definedName name="gs14g___1" localSheetId="0">#REF!</definedName>
    <definedName name="gs14g___1" localSheetId="2">#REF!</definedName>
    <definedName name="gs14g___1">#REF!</definedName>
    <definedName name="gs14g___2">#REF!</definedName>
    <definedName name="gs14g___3">#REF!</definedName>
    <definedName name="gs14g___4">#REF!</definedName>
    <definedName name="gs14g___5">#REF!</definedName>
    <definedName name="gs14g_1">#REF!</definedName>
    <definedName name="gs14g_10">"$#REF!.$#REF!$#REF!"</definedName>
    <definedName name="gs14g_12">"$#REF!.$#REF!$#REF!"</definedName>
    <definedName name="gs14g_13">"$#REF!.$#REF!$#REF!"</definedName>
    <definedName name="gs14g_2" localSheetId="8">#REF!</definedName>
    <definedName name="gs14g_2" localSheetId="7">#REF!</definedName>
    <definedName name="gs14g_2" localSheetId="4">#REF!</definedName>
    <definedName name="gs14g_2" localSheetId="6">#REF!</definedName>
    <definedName name="gs14g_2" localSheetId="9">#REF!</definedName>
    <definedName name="gs14g_2" localSheetId="5">#REF!</definedName>
    <definedName name="gs14g_2" localSheetId="14">#REF!</definedName>
    <definedName name="gs14g_2" localSheetId="3">#REF!</definedName>
    <definedName name="gs14g_2" localSheetId="11">#REF!</definedName>
    <definedName name="gs14g_2" localSheetId="13">#REF!</definedName>
    <definedName name="gs14g_2" localSheetId="10">#REF!</definedName>
    <definedName name="gs14g_2" localSheetId="0">#REF!</definedName>
    <definedName name="gs14g_2" localSheetId="2">#REF!</definedName>
    <definedName name="gs14g_2">#REF!</definedName>
    <definedName name="gs14g_4" localSheetId="8">#REF!</definedName>
    <definedName name="gs14g_4" localSheetId="14">#REF!</definedName>
    <definedName name="gs14g_4" localSheetId="11">#REF!</definedName>
    <definedName name="gs14g_4" localSheetId="13">#REF!</definedName>
    <definedName name="gs14g_4" localSheetId="10">#REF!</definedName>
    <definedName name="gs14g_4" localSheetId="0">#REF!</definedName>
    <definedName name="gs14g_4" localSheetId="2">#REF!</definedName>
    <definedName name="gs14g_4">#REF!</definedName>
    <definedName name="gs14g_5">"$#REF!.$#REF!$#REF!"</definedName>
    <definedName name="gs14g_7">"$#REF!.$#REF!$#REF!"</definedName>
    <definedName name="gs14g_8">"$#REF!.$#REF!$#REF!"</definedName>
    <definedName name="gs55g" localSheetId="8">#REF!</definedName>
    <definedName name="gs55g" localSheetId="7">#REF!</definedName>
    <definedName name="gs55g" localSheetId="4">#REF!</definedName>
    <definedName name="gs55g" localSheetId="6">#REF!</definedName>
    <definedName name="gs55g" localSheetId="9">#REF!</definedName>
    <definedName name="gs55g" localSheetId="5">#REF!</definedName>
    <definedName name="gs55g" localSheetId="14">#REF!</definedName>
    <definedName name="gs55g" localSheetId="3">#REF!</definedName>
    <definedName name="gs55g" localSheetId="11">#REF!</definedName>
    <definedName name="gs55g" localSheetId="13">#REF!</definedName>
    <definedName name="gs55g" localSheetId="10">#REF!</definedName>
    <definedName name="gs55g" localSheetId="0">#REF!</definedName>
    <definedName name="gs55g" localSheetId="2">#REF!</definedName>
    <definedName name="gs55g">#REF!</definedName>
    <definedName name="gs55g___0" localSheetId="8">#REF!</definedName>
    <definedName name="gs55g___0" localSheetId="14">#REF!</definedName>
    <definedName name="gs55g___0" localSheetId="11">#REF!</definedName>
    <definedName name="gs55g___0" localSheetId="13">#REF!</definedName>
    <definedName name="gs55g___0" localSheetId="10">#REF!</definedName>
    <definedName name="gs55g___0" localSheetId="0">#REF!</definedName>
    <definedName name="gs55g___0" localSheetId="2">#REF!</definedName>
    <definedName name="gs55g___0">#REF!</definedName>
    <definedName name="gs55g___1" localSheetId="8">#REF!</definedName>
    <definedName name="gs55g___1" localSheetId="14">#REF!</definedName>
    <definedName name="gs55g___1" localSheetId="11">#REF!</definedName>
    <definedName name="gs55g___1" localSheetId="13">#REF!</definedName>
    <definedName name="gs55g___1" localSheetId="10">#REF!</definedName>
    <definedName name="gs55g___1" localSheetId="0">#REF!</definedName>
    <definedName name="gs55g___1" localSheetId="2">#REF!</definedName>
    <definedName name="gs55g___1">#REF!</definedName>
    <definedName name="gs55g___2">#REF!</definedName>
    <definedName name="gs55g___3">#REF!</definedName>
    <definedName name="gs55g___4">#REF!</definedName>
    <definedName name="gs55g___5">#REF!</definedName>
    <definedName name="gs55g_1">#REF!</definedName>
    <definedName name="gs55g_10">"$#REF!.$#REF!$#REF!"</definedName>
    <definedName name="gs55g_12">"$#REF!.$#REF!$#REF!"</definedName>
    <definedName name="gs55g_13">"$#REF!.$#REF!$#REF!"</definedName>
    <definedName name="gs55g_2" localSheetId="8">#REF!</definedName>
    <definedName name="gs55g_2" localSheetId="7">#REF!</definedName>
    <definedName name="gs55g_2" localSheetId="4">#REF!</definedName>
    <definedName name="gs55g_2" localSheetId="6">#REF!</definedName>
    <definedName name="gs55g_2" localSheetId="9">#REF!</definedName>
    <definedName name="gs55g_2" localSheetId="5">#REF!</definedName>
    <definedName name="gs55g_2" localSheetId="14">#REF!</definedName>
    <definedName name="gs55g_2" localSheetId="3">#REF!</definedName>
    <definedName name="gs55g_2" localSheetId="11">#REF!</definedName>
    <definedName name="gs55g_2" localSheetId="13">#REF!</definedName>
    <definedName name="gs55g_2" localSheetId="10">#REF!</definedName>
    <definedName name="gs55g_2" localSheetId="0">#REF!</definedName>
    <definedName name="gs55g_2" localSheetId="2">#REF!</definedName>
    <definedName name="gs55g_2">#REF!</definedName>
    <definedName name="gs55g_4" localSheetId="8">#REF!</definedName>
    <definedName name="gs55g_4" localSheetId="14">#REF!</definedName>
    <definedName name="gs55g_4" localSheetId="11">#REF!</definedName>
    <definedName name="gs55g_4" localSheetId="13">#REF!</definedName>
    <definedName name="gs55g_4" localSheetId="10">#REF!</definedName>
    <definedName name="gs55g_4" localSheetId="0">#REF!</definedName>
    <definedName name="gs55g_4" localSheetId="2">#REF!</definedName>
    <definedName name="gs55g_4">#REF!</definedName>
    <definedName name="gs55g_5">"$#REF!.$#REF!$#REF!"</definedName>
    <definedName name="gs55g_7">"$#REF!.$#REF!$#REF!"</definedName>
    <definedName name="gs55g_8">"$#REF!.$#REF!$#REF!"</definedName>
    <definedName name="gs6g" localSheetId="8">#REF!</definedName>
    <definedName name="gs6g" localSheetId="7">#REF!</definedName>
    <definedName name="gs6g" localSheetId="4">#REF!</definedName>
    <definedName name="gs6g" localSheetId="6">#REF!</definedName>
    <definedName name="gs6g" localSheetId="9">#REF!</definedName>
    <definedName name="gs6g" localSheetId="5">#REF!</definedName>
    <definedName name="gs6g" localSheetId="14">#REF!</definedName>
    <definedName name="gs6g" localSheetId="3">#REF!</definedName>
    <definedName name="gs6g" localSheetId="11">#REF!</definedName>
    <definedName name="gs6g" localSheetId="13">#REF!</definedName>
    <definedName name="gs6g" localSheetId="10">#REF!</definedName>
    <definedName name="gs6g" localSheetId="0">#REF!</definedName>
    <definedName name="gs6g" localSheetId="2">#REF!</definedName>
    <definedName name="gs6g">#REF!</definedName>
    <definedName name="gs6g___0" localSheetId="8">#REF!</definedName>
    <definedName name="gs6g___0" localSheetId="14">#REF!</definedName>
    <definedName name="gs6g___0" localSheetId="11">#REF!</definedName>
    <definedName name="gs6g___0" localSheetId="13">#REF!</definedName>
    <definedName name="gs6g___0" localSheetId="10">#REF!</definedName>
    <definedName name="gs6g___0" localSheetId="0">#REF!</definedName>
    <definedName name="gs6g___0" localSheetId="2">#REF!</definedName>
    <definedName name="gs6g___0">#REF!</definedName>
    <definedName name="gs6g___1" localSheetId="8">#REF!</definedName>
    <definedName name="gs6g___1" localSheetId="14">#REF!</definedName>
    <definedName name="gs6g___1" localSheetId="11">#REF!</definedName>
    <definedName name="gs6g___1" localSheetId="13">#REF!</definedName>
    <definedName name="gs6g___1" localSheetId="10">#REF!</definedName>
    <definedName name="gs6g___1" localSheetId="0">#REF!</definedName>
    <definedName name="gs6g___1" localSheetId="2">#REF!</definedName>
    <definedName name="gs6g___1">#REF!</definedName>
    <definedName name="gs6g___2">#REF!</definedName>
    <definedName name="gs6g___3">#REF!</definedName>
    <definedName name="gs6g___4">#REF!</definedName>
    <definedName name="gs6g___5">#REF!</definedName>
    <definedName name="gs6g_1">#REF!</definedName>
    <definedName name="gs6g_10">"$#REF!.$#REF!$#REF!"</definedName>
    <definedName name="gs6g_12">"$#REF!.$#REF!$#REF!"</definedName>
    <definedName name="gs6g_13">"$#REF!.$#REF!$#REF!"</definedName>
    <definedName name="gs6g_2" localSheetId="8">#REF!</definedName>
    <definedName name="gs6g_2" localSheetId="7">#REF!</definedName>
    <definedName name="gs6g_2" localSheetId="4">#REF!</definedName>
    <definedName name="gs6g_2" localSheetId="6">#REF!</definedName>
    <definedName name="gs6g_2" localSheetId="9">#REF!</definedName>
    <definedName name="gs6g_2" localSheetId="5">#REF!</definedName>
    <definedName name="gs6g_2" localSheetId="14">#REF!</definedName>
    <definedName name="gs6g_2" localSheetId="3">#REF!</definedName>
    <definedName name="gs6g_2" localSheetId="11">#REF!</definedName>
    <definedName name="gs6g_2" localSheetId="13">#REF!</definedName>
    <definedName name="gs6g_2" localSheetId="10">#REF!</definedName>
    <definedName name="gs6g_2" localSheetId="0">#REF!</definedName>
    <definedName name="gs6g_2" localSheetId="2">#REF!</definedName>
    <definedName name="gs6g_2">#REF!</definedName>
    <definedName name="gs6g_4" localSheetId="8">#REF!</definedName>
    <definedName name="gs6g_4" localSheetId="14">#REF!</definedName>
    <definedName name="gs6g_4" localSheetId="11">#REF!</definedName>
    <definedName name="gs6g_4" localSheetId="13">#REF!</definedName>
    <definedName name="gs6g_4" localSheetId="10">#REF!</definedName>
    <definedName name="gs6g_4" localSheetId="0">#REF!</definedName>
    <definedName name="gs6g_4" localSheetId="2">#REF!</definedName>
    <definedName name="gs6g_4">#REF!</definedName>
    <definedName name="gs6g_5">"$#REF!.$#REF!$#REF!"</definedName>
    <definedName name="gs6g_7">"$#REF!.$#REF!$#REF!"</definedName>
    <definedName name="gs6g_8">"$#REF!.$#REF!$#REF!"</definedName>
    <definedName name="gs80g" localSheetId="8">#REF!</definedName>
    <definedName name="gs80g" localSheetId="7">#REF!</definedName>
    <definedName name="gs80g" localSheetId="4">#REF!</definedName>
    <definedName name="gs80g" localSheetId="6">#REF!</definedName>
    <definedName name="gs80g" localSheetId="9">#REF!</definedName>
    <definedName name="gs80g" localSheetId="5">#REF!</definedName>
    <definedName name="gs80g" localSheetId="14">#REF!</definedName>
    <definedName name="gs80g" localSheetId="3">#REF!</definedName>
    <definedName name="gs80g" localSheetId="11">#REF!</definedName>
    <definedName name="gs80g" localSheetId="13">#REF!</definedName>
    <definedName name="gs80g" localSheetId="10">#REF!</definedName>
    <definedName name="gs80g" localSheetId="0">#REF!</definedName>
    <definedName name="gs80g" localSheetId="2">#REF!</definedName>
    <definedName name="gs80g">#REF!</definedName>
    <definedName name="gs80g___0" localSheetId="8">#REF!</definedName>
    <definedName name="gs80g___0" localSheetId="14">#REF!</definedName>
    <definedName name="gs80g___0" localSheetId="11">#REF!</definedName>
    <definedName name="gs80g___0" localSheetId="13">#REF!</definedName>
    <definedName name="gs80g___0" localSheetId="10">#REF!</definedName>
    <definedName name="gs80g___0" localSheetId="0">#REF!</definedName>
    <definedName name="gs80g___0" localSheetId="2">#REF!</definedName>
    <definedName name="gs80g___0">#REF!</definedName>
    <definedName name="gs80g___1" localSheetId="8">#REF!</definedName>
    <definedName name="gs80g___1" localSheetId="14">#REF!</definedName>
    <definedName name="gs80g___1" localSheetId="11">#REF!</definedName>
    <definedName name="gs80g___1" localSheetId="13">#REF!</definedName>
    <definedName name="gs80g___1" localSheetId="10">#REF!</definedName>
    <definedName name="gs80g___1" localSheetId="0">#REF!</definedName>
    <definedName name="gs80g___1" localSheetId="2">#REF!</definedName>
    <definedName name="gs80g___1">#REF!</definedName>
    <definedName name="gs80g___2">#REF!</definedName>
    <definedName name="gs80g___3">#REF!</definedName>
    <definedName name="gs80g___4">#REF!</definedName>
    <definedName name="gs80g___5">#REF!</definedName>
    <definedName name="gs80g_1">#REF!</definedName>
    <definedName name="gs80g_10">"$#REF!.$#REF!$#REF!"</definedName>
    <definedName name="gs80g_12">"$#REF!.$#REF!$#REF!"</definedName>
    <definedName name="gs80g_13">"$#REF!.$#REF!$#REF!"</definedName>
    <definedName name="gs80g_2" localSheetId="8">#REF!</definedName>
    <definedName name="gs80g_2" localSheetId="7">#REF!</definedName>
    <definedName name="gs80g_2" localSheetId="4">#REF!</definedName>
    <definedName name="gs80g_2" localSheetId="6">#REF!</definedName>
    <definedName name="gs80g_2" localSheetId="9">#REF!</definedName>
    <definedName name="gs80g_2" localSheetId="5">#REF!</definedName>
    <definedName name="gs80g_2" localSheetId="14">#REF!</definedName>
    <definedName name="gs80g_2" localSheetId="3">#REF!</definedName>
    <definedName name="gs80g_2" localSheetId="11">#REF!</definedName>
    <definedName name="gs80g_2" localSheetId="13">#REF!</definedName>
    <definedName name="gs80g_2" localSheetId="10">#REF!</definedName>
    <definedName name="gs80g_2" localSheetId="0">#REF!</definedName>
    <definedName name="gs80g_2" localSheetId="2">#REF!</definedName>
    <definedName name="gs80g_2">#REF!</definedName>
    <definedName name="gs80g_4" localSheetId="8">#REF!</definedName>
    <definedName name="gs80g_4" localSheetId="14">#REF!</definedName>
    <definedName name="gs80g_4" localSheetId="11">#REF!</definedName>
    <definedName name="gs80g_4" localSheetId="13">#REF!</definedName>
    <definedName name="gs80g_4" localSheetId="10">#REF!</definedName>
    <definedName name="gs80g_4" localSheetId="0">#REF!</definedName>
    <definedName name="gs80g_4" localSheetId="2">#REF!</definedName>
    <definedName name="gs80g_4">#REF!</definedName>
    <definedName name="gs80g_5">"$#REF!.$#REF!$#REF!"</definedName>
    <definedName name="gs80g_7">"$#REF!.$#REF!$#REF!"</definedName>
    <definedName name="gs80g_8">"$#REF!.$#REF!$#REF!"</definedName>
    <definedName name="gsekring" localSheetId="8">#REF!</definedName>
    <definedName name="gsekring" localSheetId="7">#REF!</definedName>
    <definedName name="gsekring" localSheetId="4">#REF!</definedName>
    <definedName name="gsekring" localSheetId="6">#REF!</definedName>
    <definedName name="gsekring" localSheetId="9">#REF!</definedName>
    <definedName name="gsekring" localSheetId="5">#REF!</definedName>
    <definedName name="gsekring" localSheetId="14">#REF!</definedName>
    <definedName name="gsekring" localSheetId="3">#REF!</definedName>
    <definedName name="gsekring" localSheetId="11">#REF!</definedName>
    <definedName name="gsekring" localSheetId="13">#REF!</definedName>
    <definedName name="gsekring" localSheetId="10">#REF!</definedName>
    <definedName name="gsekring" localSheetId="0">#REF!</definedName>
    <definedName name="gsekring" localSheetId="2">#REF!</definedName>
    <definedName name="gsekring">#REF!</definedName>
    <definedName name="GT" localSheetId="8">#REF!</definedName>
    <definedName name="GT" localSheetId="14">#REF!</definedName>
    <definedName name="GT" localSheetId="11">#REF!</definedName>
    <definedName name="GT" localSheetId="13">#REF!</definedName>
    <definedName name="GT" localSheetId="10">#REF!</definedName>
    <definedName name="GT" localSheetId="0">#REF!</definedName>
    <definedName name="GT" localSheetId="2">#REF!</definedName>
    <definedName name="GT">#REF!</definedName>
    <definedName name="GT___0" localSheetId="8">#REF!</definedName>
    <definedName name="GT___0" localSheetId="14">#REF!</definedName>
    <definedName name="GT___0" localSheetId="11">#REF!</definedName>
    <definedName name="GT___0" localSheetId="13">#REF!</definedName>
    <definedName name="GT___0" localSheetId="10">#REF!</definedName>
    <definedName name="GT___0" localSheetId="0">#REF!</definedName>
    <definedName name="GT___0" localSheetId="2">#REF!</definedName>
    <definedName name="GT___0">#REF!</definedName>
    <definedName name="GT___1">#REF!</definedName>
    <definedName name="GT___2">#REF!</definedName>
    <definedName name="GT___3">#REF!</definedName>
    <definedName name="gtanahbiasa">#REF!</definedName>
    <definedName name="GTberbatu">#REF!</definedName>
    <definedName name="gti50_1">#REF!</definedName>
    <definedName name="gti50_2">#REF!</definedName>
    <definedName name="gti50_3">#REF!</definedName>
    <definedName name="gti60_1">#REF!</definedName>
    <definedName name="gti60_2">#REF!</definedName>
    <definedName name="gti60_3">#REF!</definedName>
    <definedName name="GTKANMURI">#REF!</definedName>
    <definedName name="gtt" localSheetId="8" hidden="1">{#N/A,#N/A,FALSE,"REK";#N/A,#N/A,FALSE,"rab"}</definedName>
    <definedName name="gtt" localSheetId="7" hidden="1">{#N/A,#N/A,FALSE,"REK";#N/A,#N/A,FALSE,"rab"}</definedName>
    <definedName name="gtt" localSheetId="4" hidden="1">{#N/A,#N/A,FALSE,"REK";#N/A,#N/A,FALSE,"rab"}</definedName>
    <definedName name="gtt" localSheetId="6" hidden="1">{#N/A,#N/A,FALSE,"REK";#N/A,#N/A,FALSE,"rab"}</definedName>
    <definedName name="gtt" localSheetId="9" hidden="1">{#N/A,#N/A,FALSE,"REK";#N/A,#N/A,FALSE,"rab"}</definedName>
    <definedName name="gtt" localSheetId="5" hidden="1">{#N/A,#N/A,FALSE,"REK";#N/A,#N/A,FALSE,"rab"}</definedName>
    <definedName name="gtt" localSheetId="14" hidden="1">{#N/A,#N/A,FALSE,"REK";#N/A,#N/A,FALSE,"rab"}</definedName>
    <definedName name="gtt" localSheetId="3" hidden="1">{#N/A,#N/A,FALSE,"REK";#N/A,#N/A,FALSE,"rab"}</definedName>
    <definedName name="gtt" localSheetId="11" hidden="1">{#N/A,#N/A,FALSE,"REK";#N/A,#N/A,FALSE,"rab"}</definedName>
    <definedName name="gtt" localSheetId="13" hidden="1">{#N/A,#N/A,FALSE,"REK";#N/A,#N/A,FALSE,"rab"}</definedName>
    <definedName name="gtt" localSheetId="12" hidden="1">{#N/A,#N/A,FALSE,"REK";#N/A,#N/A,FALSE,"rab"}</definedName>
    <definedName name="gtt" localSheetId="10" hidden="1">{#N/A,#N/A,FALSE,"REK";#N/A,#N/A,FALSE,"rab"}</definedName>
    <definedName name="gtt" localSheetId="0" hidden="1">{#N/A,#N/A,FALSE,"REK";#N/A,#N/A,FALSE,"rab"}</definedName>
    <definedName name="gtt" localSheetId="2" hidden="1">{#N/A,#N/A,FALSE,"REK";#N/A,#N/A,FALSE,"rab"}</definedName>
    <definedName name="gtt" hidden="1">{#N/A,#N/A,FALSE,"REK";#N/A,#N/A,FALSE,"rab"}</definedName>
    <definedName name="GUADE_RAIL" localSheetId="8">#REF!</definedName>
    <definedName name="GUADE_RAIL" localSheetId="7">#REF!</definedName>
    <definedName name="GUADE_RAIL" localSheetId="4">#REF!</definedName>
    <definedName name="GUADE_RAIL" localSheetId="6">#REF!</definedName>
    <definedName name="GUADE_RAIL" localSheetId="9">#REF!</definedName>
    <definedName name="GUADE_RAIL" localSheetId="5">#REF!</definedName>
    <definedName name="GUADE_RAIL" localSheetId="14">#REF!</definedName>
    <definedName name="GUADE_RAIL" localSheetId="3">#REF!</definedName>
    <definedName name="GUADE_RAIL" localSheetId="11">#REF!</definedName>
    <definedName name="GUADE_RAIL" localSheetId="13">#REF!</definedName>
    <definedName name="GUADE_RAIL" localSheetId="10">#REF!</definedName>
    <definedName name="GUADE_RAIL" localSheetId="0">#REF!</definedName>
    <definedName name="GUADE_RAIL" localSheetId="2">#REF!</definedName>
    <definedName name="GUADE_RAIL">#REF!</definedName>
    <definedName name="guard" localSheetId="8">#REF!</definedName>
    <definedName name="guard" localSheetId="14">#REF!</definedName>
    <definedName name="guard" localSheetId="11">#REF!</definedName>
    <definedName name="guard" localSheetId="13">#REF!</definedName>
    <definedName name="guard" localSheetId="10">#REF!</definedName>
    <definedName name="guard" localSheetId="0">#REF!</definedName>
    <definedName name="guard" localSheetId="2">#REF!</definedName>
    <definedName name="guard">#REF!</definedName>
    <definedName name="Guide" localSheetId="8">#REF!</definedName>
    <definedName name="Guide" localSheetId="14">#REF!</definedName>
    <definedName name="Guide" localSheetId="11">#REF!</definedName>
    <definedName name="Guide" localSheetId="13">#REF!</definedName>
    <definedName name="Guide" localSheetId="10">#REF!</definedName>
    <definedName name="Guide" localSheetId="0">#REF!</definedName>
    <definedName name="Guide" localSheetId="2">#REF!</definedName>
    <definedName name="Guide">#REF!</definedName>
    <definedName name="Guidepost">#REF!</definedName>
    <definedName name="Guidesign">#REF!</definedName>
    <definedName name="gv1.25ab">#REF!</definedName>
    <definedName name="gv1.5ab">#REF!</definedName>
    <definedName name="gv12ab">#REF!</definedName>
    <definedName name="gv1ab">#REF!</definedName>
    <definedName name="gv34ab">#REF!</definedName>
    <definedName name="gv40spindo0.5">#REF!</definedName>
    <definedName name="gv40spindo0.75">#REF!</definedName>
    <definedName name="gv40spindo1">#REF!</definedName>
    <definedName name="gv40spindo1.25">#REF!</definedName>
    <definedName name="gv40spindo1.5">#REF!</definedName>
    <definedName name="gv40spindo2">#REF!</definedName>
    <definedName name="gv40spindo2.5">#REF!</definedName>
    <definedName name="gv40spindo3">#REF!</definedName>
    <definedName name="gv40spindo4">#REF!</definedName>
    <definedName name="gv40spindo5">#REF!</definedName>
    <definedName name="gv40spindo6">#REF!</definedName>
    <definedName name="gv40spindo8">#REF!</definedName>
    <definedName name="gvbersih0.5">#REF!</definedName>
    <definedName name="gvbersih0.75">#REF!</definedName>
    <definedName name="gvbersih1">#REF!</definedName>
    <definedName name="gvbersih1.25">#REF!</definedName>
    <definedName name="gvbersih1.5">#REF!</definedName>
    <definedName name="gvbersih2">#REF!</definedName>
    <definedName name="gvbersih2.5">#REF!</definedName>
    <definedName name="gvbersih3">#REF!</definedName>
    <definedName name="gvbersih4">#REF!</definedName>
    <definedName name="gvbersihkitz0.5">#REF!</definedName>
    <definedName name="gvbersihkitz0.75">#REF!</definedName>
    <definedName name="gvbersihkitz1">#REF!</definedName>
    <definedName name="gvbersihkitz1.25">#REF!</definedName>
    <definedName name="gvbersihkitz1.5">#REF!</definedName>
    <definedName name="gvbersihkitz2">#REF!</definedName>
    <definedName name="gvbersihkitz2.5">#REF!</definedName>
    <definedName name="gvbersihkitz3">#REF!</definedName>
    <definedName name="gvbersihkitz4">#REF!</definedName>
    <definedName name="gvbersihkz0.5">#REF!</definedName>
    <definedName name="gvbersihkz0.75">#REF!</definedName>
    <definedName name="gvbersihty0.5">#REF!</definedName>
    <definedName name="gvbersihty0.75">#REF!</definedName>
    <definedName name="gvbersihty1">#REF!</definedName>
    <definedName name="gvbersihty1.25">#REF!</definedName>
    <definedName name="gvbersihty1.5">#REF!</definedName>
    <definedName name="gvbersihty2">#REF!</definedName>
    <definedName name="gvbersihty2.5">#REF!</definedName>
    <definedName name="gvbersihty3">#REF!</definedName>
    <definedName name="gvbersihty4">#REF!</definedName>
    <definedName name="gvd0.5">#REF!</definedName>
    <definedName name="gvd0.5_1">#REF!</definedName>
    <definedName name="gvd0.5_2">#REF!</definedName>
    <definedName name="gvd0.5_3">#REF!</definedName>
    <definedName name="gvd0.5_4">#REF!</definedName>
    <definedName name="gvd0.75">#REF!</definedName>
    <definedName name="gvd0.75_1">#REF!</definedName>
    <definedName name="gvd0.75_2">#REF!</definedName>
    <definedName name="gvd0.75_3">#REF!</definedName>
    <definedName name="gvd0.75_4">#REF!</definedName>
    <definedName name="gvd1_1">#REF!</definedName>
    <definedName name="gvd1_2">#REF!</definedName>
    <definedName name="gvd1_3">#REF!</definedName>
    <definedName name="gvd1_4">#REF!</definedName>
    <definedName name="gvd1.25">#REF!</definedName>
    <definedName name="gvd1.25_1">#REF!</definedName>
    <definedName name="gvd1.25_2">#REF!</definedName>
    <definedName name="gvd1.25_3">#REF!</definedName>
    <definedName name="gvd1.25_4">#REF!</definedName>
    <definedName name="gvd1.5">#REF!</definedName>
    <definedName name="gvd1.5_1">#REF!</definedName>
    <definedName name="gvd1.5_2">#REF!</definedName>
    <definedName name="gvd1.5_3">#REF!</definedName>
    <definedName name="gvd1.5_4">#REF!</definedName>
    <definedName name="gvd10_1">#REF!</definedName>
    <definedName name="gvd10_2">#REF!</definedName>
    <definedName name="gvd10_3">#REF!</definedName>
    <definedName name="gvd10_4">#REF!</definedName>
    <definedName name="gvd100_1">#REF!</definedName>
    <definedName name="gvd100_2">#REF!</definedName>
    <definedName name="gvd100_3">#REF!</definedName>
    <definedName name="gvd100_5">#REF!</definedName>
    <definedName name="gvd15_1">#REF!</definedName>
    <definedName name="gvd15_2">#REF!</definedName>
    <definedName name="gvd15_3">#REF!</definedName>
    <definedName name="gvd15_5">#REF!</definedName>
    <definedName name="gvd150___0">#REF!</definedName>
    <definedName name="gvd150___1">#REF!</definedName>
    <definedName name="gvd150___2">#REF!</definedName>
    <definedName name="gvd150___3">#REF!</definedName>
    <definedName name="gvd150_1">#REF!</definedName>
    <definedName name="gvd150_2">#REF!</definedName>
    <definedName name="gvd150_3">#REF!</definedName>
    <definedName name="gvd150_5">#REF!</definedName>
    <definedName name="gvd2_1">#REF!</definedName>
    <definedName name="gvd2_2">#REF!</definedName>
    <definedName name="gvd2_3">#REF!</definedName>
    <definedName name="gvd2_4">#REF!</definedName>
    <definedName name="gvd2.5">#REF!</definedName>
    <definedName name="gvd2.5_1">#REF!</definedName>
    <definedName name="gvd2.5_2">#REF!</definedName>
    <definedName name="gvd2.5_3">#REF!</definedName>
    <definedName name="gvd2.5_4">#REF!</definedName>
    <definedName name="gvd25_1">#REF!</definedName>
    <definedName name="gvd25_2">#REF!</definedName>
    <definedName name="gvd25_3">#REF!</definedName>
    <definedName name="gvd25_5">#REF!</definedName>
    <definedName name="gvd3_1">#REF!</definedName>
    <definedName name="gvd3_2">#REF!</definedName>
    <definedName name="gvd3_3">#REF!</definedName>
    <definedName name="gvd3_4">#REF!</definedName>
    <definedName name="gvd4_1">#REF!</definedName>
    <definedName name="gvd4_2">#REF!</definedName>
    <definedName name="gvd4_3">#REF!</definedName>
    <definedName name="gvd4_4">#REF!</definedName>
    <definedName name="gvd5_1">#REF!</definedName>
    <definedName name="gvd5_2">#REF!</definedName>
    <definedName name="gvd5_3">#REF!</definedName>
    <definedName name="gvd5_4">#REF!</definedName>
    <definedName name="gvd50_1">#REF!</definedName>
    <definedName name="gvd50_2">#REF!</definedName>
    <definedName name="gvd50_3">#REF!</definedName>
    <definedName name="gvd50_5">#REF!</definedName>
    <definedName name="gvd6_1">#REF!</definedName>
    <definedName name="gvd6_2">#REF!</definedName>
    <definedName name="gvd6_3">#REF!</definedName>
    <definedName name="gvd6_4">#REF!</definedName>
    <definedName name="gvd65___0">#REF!</definedName>
    <definedName name="gvd65___1">#REF!</definedName>
    <definedName name="gvd65___2">#REF!</definedName>
    <definedName name="gvd65___3">#REF!</definedName>
    <definedName name="gvd65_1">#REF!</definedName>
    <definedName name="gvd65_2">#REF!</definedName>
    <definedName name="gvd65_3">#REF!</definedName>
    <definedName name="gvd65_5">#REF!</definedName>
    <definedName name="gvd8_1">#REF!</definedName>
    <definedName name="gvd8_2">#REF!</definedName>
    <definedName name="gvd8_3">#REF!</definedName>
    <definedName name="gvd8_4">#REF!</definedName>
    <definedName name="gvhydrant0.5">#REF!</definedName>
    <definedName name="gvhydrant0.75">#REF!</definedName>
    <definedName name="gvhydrant1">#REF!</definedName>
    <definedName name="gvhydrant1.25">#REF!</definedName>
    <definedName name="gvhydrant1.5">#REF!</definedName>
    <definedName name="gvhydrant2">#REF!</definedName>
    <definedName name="gvhydrant2.5">#REF!</definedName>
    <definedName name="gvhydrant3">#REF!</definedName>
    <definedName name="gvhydrant4">#REF!</definedName>
    <definedName name="gvhydrant5">#REF!</definedName>
    <definedName name="gvhydrant6">#REF!</definedName>
    <definedName name="gvhydrant8">#REF!</definedName>
    <definedName name="gvhydrantkitz0.5">#REF!</definedName>
    <definedName name="gvhydrantkitz0.75">#REF!</definedName>
    <definedName name="gvhydrantkitz1">#REF!</definedName>
    <definedName name="gvhydrantkitz1.25">#REF!</definedName>
    <definedName name="gvhydrantkitz1.5">#REF!</definedName>
    <definedName name="gvhydrantkitz2">#REF!</definedName>
    <definedName name="gvhydrantkitz2.5">#REF!</definedName>
    <definedName name="gvhydrantkitz3">#REF!</definedName>
    <definedName name="gvhydrantkitz4">#REF!</definedName>
    <definedName name="gvhydrantkitz5">#REF!</definedName>
    <definedName name="gvhydrantkitz6">#REF!</definedName>
    <definedName name="gvhydrantkitz8">#REF!</definedName>
    <definedName name="gvhydranty0.5">#REF!</definedName>
    <definedName name="gvhydranty0.75">#REF!</definedName>
    <definedName name="gvhydranty1">#REF!</definedName>
    <definedName name="gvhydranty1.25">#REF!</definedName>
    <definedName name="gvhydranty1.5">#REF!</definedName>
    <definedName name="gvhydranty10">#REF!</definedName>
    <definedName name="gvhydranty12">#REF!</definedName>
    <definedName name="gvhydranty2">#REF!</definedName>
    <definedName name="gvhydranty2.5">#REF!</definedName>
    <definedName name="gvhydranty3">#REF!</definedName>
    <definedName name="gvhydranty4">#REF!</definedName>
    <definedName name="gvhydranty5">#REF!</definedName>
    <definedName name="gvhydranty6">#REF!</definedName>
    <definedName name="gvhydranty8">#REF!</definedName>
    <definedName name="gw">#REF!</definedName>
    <definedName name="gw_Rebar_ratio">#REF!</definedName>
    <definedName name="gyppita">#REF!</definedName>
    <definedName name="GYPSUM">#REF!</definedName>
    <definedName name="gypsum_board_9mm">#REF!</definedName>
    <definedName name="h">#REF!</definedName>
    <definedName name="h___0">#N/A</definedName>
    <definedName name="h___1">#N/A</definedName>
    <definedName name="h___2">#N/A</definedName>
    <definedName name="H_1">#N/A</definedName>
    <definedName name="H_1a" localSheetId="8">#REF!</definedName>
    <definedName name="H_1a" localSheetId="7">#REF!</definedName>
    <definedName name="H_1a" localSheetId="4">#REF!</definedName>
    <definedName name="H_1a" localSheetId="6">#REF!</definedName>
    <definedName name="H_1a" localSheetId="9">#REF!</definedName>
    <definedName name="H_1a" localSheetId="5">#REF!</definedName>
    <definedName name="H_1a" localSheetId="14">#REF!</definedName>
    <definedName name="H_1a" localSheetId="3">#REF!</definedName>
    <definedName name="H_1a" localSheetId="11">#REF!</definedName>
    <definedName name="H_1a" localSheetId="13">#REF!</definedName>
    <definedName name="H_1a" localSheetId="10">#REF!</definedName>
    <definedName name="H_1a" localSheetId="0">#REF!</definedName>
    <definedName name="H_1a" localSheetId="2">#REF!</definedName>
    <definedName name="H_1a">#REF!</definedName>
    <definedName name="H_2" localSheetId="8">#REF!</definedName>
    <definedName name="H_2" localSheetId="14">#REF!</definedName>
    <definedName name="H_2" localSheetId="11">#REF!</definedName>
    <definedName name="H_2" localSheetId="13">#REF!</definedName>
    <definedName name="H_2" localSheetId="10">#REF!</definedName>
    <definedName name="H_2" localSheetId="0">#REF!</definedName>
    <definedName name="H_2" localSheetId="2">#REF!</definedName>
    <definedName name="H_2">#REF!</definedName>
    <definedName name="H_2a" localSheetId="8">#REF!</definedName>
    <definedName name="H_2a" localSheetId="14">#REF!</definedName>
    <definedName name="H_2a" localSheetId="11">#REF!</definedName>
    <definedName name="H_2a" localSheetId="13">#REF!</definedName>
    <definedName name="H_2a" localSheetId="10">#REF!</definedName>
    <definedName name="H_2a" localSheetId="0">#REF!</definedName>
    <definedName name="H_2a" localSheetId="2">#REF!</definedName>
    <definedName name="H_2a">#REF!</definedName>
    <definedName name="H_3">#REF!</definedName>
    <definedName name="h_4040">#REF!</definedName>
    <definedName name="H_6">#REF!</definedName>
    <definedName name="h_angkur_22">#REF!</definedName>
    <definedName name="h_angkur_25">#REF!</definedName>
    <definedName name="h_baja_c">#REF!</definedName>
    <definedName name="h_baja_pelat">#REF!</definedName>
    <definedName name="h_baja_wf">#REF!</definedName>
    <definedName name="h_baut_12">#REF!</definedName>
    <definedName name="h_baut_16">#REF!</definedName>
    <definedName name="h_baut_19">#REF!</definedName>
    <definedName name="h_baut_22">#REF!</definedName>
    <definedName name="h_baut_25">#REF!</definedName>
    <definedName name="h_baut_32">#REF!</definedName>
    <definedName name="h_besi">#REF!</definedName>
    <definedName name="h_beton_400">#REF!</definedName>
    <definedName name="h_bkstg_balok">#REF!</definedName>
    <definedName name="h_bkstg_kolom">#REF!</definedName>
    <definedName name="h_bkstg_pc">#REF!</definedName>
    <definedName name="h_bkstg_pelat">#REF!</definedName>
    <definedName name="h_bkstg_tangga">#REF!</definedName>
    <definedName name="h_buang_tnh">#REF!</definedName>
    <definedName name="h_galian_tnh">#REF!</definedName>
    <definedName name="h_grouting">#REF!</definedName>
    <definedName name="h_lt_kerja">#REF!</definedName>
    <definedName name="H_Total">#REF!</definedName>
    <definedName name="h_turn_buckle">#REF!</definedName>
    <definedName name="h_urug_psr">#REF!</definedName>
    <definedName name="h_urugan">#REF!</definedName>
    <definedName name="H.10a">#REF!</definedName>
    <definedName name="H.10b">#REF!</definedName>
    <definedName name="H.14">#REF!</definedName>
    <definedName name="H.17">#REF!</definedName>
    <definedName name="H.2">#REF!</definedName>
    <definedName name="H.2a">#REF!</definedName>
    <definedName name="H.2b">#REF!</definedName>
    <definedName name="H.2c">#REF!</definedName>
    <definedName name="H.2d">#REF!</definedName>
    <definedName name="H.2e">#REF!</definedName>
    <definedName name="H.2f">#REF!</definedName>
    <definedName name="H.2g">#REF!</definedName>
    <definedName name="H.6">#REF!</definedName>
    <definedName name="H.6a">#REF!</definedName>
    <definedName name="H.6b">#REF!</definedName>
    <definedName name="H.6c">#REF!</definedName>
    <definedName name="H.8">#REF!</definedName>
    <definedName name="H.9">#REF!</definedName>
    <definedName name="HAGO">#REF!</definedName>
    <definedName name="haha">#N/A</definedName>
    <definedName name="haha___0">#N/A</definedName>
    <definedName name="haha___1">#N/A</definedName>
    <definedName name="haha___2">#N/A</definedName>
    <definedName name="HAIII">#N/A</definedName>
    <definedName name="HAIII___0">#N/A</definedName>
    <definedName name="HAIII___1">#N/A</definedName>
    <definedName name="HAIII___2">#N/A</definedName>
    <definedName name="HAJIME" localSheetId="8">#REF!</definedName>
    <definedName name="HAJIME" localSheetId="7">#REF!</definedName>
    <definedName name="HAJIME" localSheetId="4">#REF!</definedName>
    <definedName name="HAJIME" localSheetId="6">#REF!</definedName>
    <definedName name="HAJIME" localSheetId="9">#REF!</definedName>
    <definedName name="HAJIME" localSheetId="5">#REF!</definedName>
    <definedName name="HAJIME" localSheetId="14">#REF!</definedName>
    <definedName name="HAJIME" localSheetId="3">#REF!</definedName>
    <definedName name="HAJIME" localSheetId="11">#REF!</definedName>
    <definedName name="HAJIME" localSheetId="13">#REF!</definedName>
    <definedName name="HAJIME" localSheetId="10">#REF!</definedName>
    <definedName name="HAJIME" localSheetId="0">#REF!</definedName>
    <definedName name="HAJIME" localSheetId="2">#REF!</definedName>
    <definedName name="HAJIME">#REF!</definedName>
    <definedName name="HAK" localSheetId="8">#REF!</definedName>
    <definedName name="HAK" localSheetId="14">#REF!</definedName>
    <definedName name="HAK" localSheetId="11">#REF!</definedName>
    <definedName name="HAK" localSheetId="13">#REF!</definedName>
    <definedName name="HAK" localSheetId="10">#REF!</definedName>
    <definedName name="HAK" localSheetId="0">#REF!</definedName>
    <definedName name="HAK" localSheetId="2">#REF!</definedName>
    <definedName name="HAK">#REF!</definedName>
    <definedName name="Hak_Angin" localSheetId="8">#REF!</definedName>
    <definedName name="Hak_Angin" localSheetId="14">#REF!</definedName>
    <definedName name="Hak_Angin" localSheetId="11">#REF!</definedName>
    <definedName name="Hak_Angin" localSheetId="13">#REF!</definedName>
    <definedName name="Hak_Angin" localSheetId="10">#REF!</definedName>
    <definedName name="Hak_Angin" localSheetId="0">#REF!</definedName>
    <definedName name="Hak_Angin" localSheetId="2">#REF!</definedName>
    <definedName name="Hak_Angin">#REF!</definedName>
    <definedName name="hakangin">#REF!</definedName>
    <definedName name="HAL_1">#REF!</definedName>
    <definedName name="HAL_2">#N/A</definedName>
    <definedName name="HAL_2_2">NA()</definedName>
    <definedName name="HAL_3">#N/A</definedName>
    <definedName name="HAL_3_2">NA()</definedName>
    <definedName name="HALOGEN" localSheetId="8">#REF!</definedName>
    <definedName name="HALOGEN" localSheetId="7">#REF!</definedName>
    <definedName name="HALOGEN" localSheetId="4">#REF!</definedName>
    <definedName name="HALOGEN" localSheetId="6">#REF!</definedName>
    <definedName name="HALOGEN" localSheetId="9">#REF!</definedName>
    <definedName name="HALOGEN" localSheetId="5">#REF!</definedName>
    <definedName name="HALOGEN" localSheetId="14">#REF!</definedName>
    <definedName name="HALOGEN" localSheetId="3">#REF!</definedName>
    <definedName name="HALOGEN" localSheetId="11">#REF!</definedName>
    <definedName name="HALOGEN" localSheetId="13">#REF!</definedName>
    <definedName name="HALOGEN" localSheetId="10">#REF!</definedName>
    <definedName name="HALOGEN" localSheetId="0">#REF!</definedName>
    <definedName name="HALOGEN" localSheetId="2">#REF!</definedName>
    <definedName name="HALOGEN">#REF!</definedName>
    <definedName name="HANDS" localSheetId="8">#REF!</definedName>
    <definedName name="HANDS" localSheetId="14">#REF!</definedName>
    <definedName name="HANDS" localSheetId="11">#REF!</definedName>
    <definedName name="HANDS" localSheetId="13">#REF!</definedName>
    <definedName name="HANDS" localSheetId="10">#REF!</definedName>
    <definedName name="HANDS" localSheetId="0">#REF!</definedName>
    <definedName name="HANDS" localSheetId="2">#REF!</definedName>
    <definedName name="HANDS">#REF!</definedName>
    <definedName name="har" localSheetId="8">#REF!</definedName>
    <definedName name="har" localSheetId="14">#REF!</definedName>
    <definedName name="har" localSheetId="11">#REF!</definedName>
    <definedName name="har" localSheetId="13">#REF!</definedName>
    <definedName name="har" localSheetId="10">#REF!</definedName>
    <definedName name="har" localSheetId="0">#REF!</definedName>
    <definedName name="har" localSheetId="2">#REF!</definedName>
    <definedName name="har">#REF!</definedName>
    <definedName name="hardfos">#REF!</definedName>
    <definedName name="hardfoswn">#REF!</definedName>
    <definedName name="hardi">#REF!</definedName>
    <definedName name="harga">#REF!</definedName>
    <definedName name="HARGA_ALAT">#REF!</definedName>
    <definedName name="HARGA_SAT">#REF!</definedName>
    <definedName name="Harga_Satuan">#REF!</definedName>
    <definedName name="Harga_Total">#REF!</definedName>
    <definedName name="HARGA_UMUM">#REF!</definedName>
    <definedName name="HARGA_UPAH">#REF!</definedName>
    <definedName name="HARGA2SCADA">#REF!</definedName>
    <definedName name="harga3">#REF!</definedName>
    <definedName name="harga4">#REF!</definedName>
    <definedName name="harga5">#REF!</definedName>
    <definedName name="hargasat">#REF!</definedName>
    <definedName name="hargatiket1jalan">#REF!</definedName>
    <definedName name="hari">#REF!</definedName>
    <definedName name="Harsat_Pek">#REF!</definedName>
    <definedName name="Hbeam">#REF!</definedName>
    <definedName name="HD">#REF!</definedName>
    <definedName name="hdljend">#REF!</definedName>
    <definedName name="hdw">#REF!</definedName>
    <definedName name="hdw_1">#REF!</definedName>
    <definedName name="hdw_2">#REF!</definedName>
    <definedName name="hdw_3">#REF!</definedName>
    <definedName name="hdw1_1">#REF!</definedName>
    <definedName name="hdw1_2">#REF!</definedName>
    <definedName name="hdw1_3">#REF!</definedName>
    <definedName name="HDY">#REF!</definedName>
    <definedName name="Heä_soá_laép_xaø_H">1.7</definedName>
    <definedName name="heä_soá_sình_laày" localSheetId="8">#REF!</definedName>
    <definedName name="heä_soá_sình_laày" localSheetId="7">#REF!</definedName>
    <definedName name="heä_soá_sình_laày" localSheetId="4">#REF!</definedName>
    <definedName name="heä_soá_sình_laày" localSheetId="6">#REF!</definedName>
    <definedName name="heä_soá_sình_laày" localSheetId="9">#REF!</definedName>
    <definedName name="heä_soá_sình_laày" localSheetId="5">#REF!</definedName>
    <definedName name="heä_soá_sình_laày" localSheetId="14">#REF!</definedName>
    <definedName name="heä_soá_sình_laày" localSheetId="3">#REF!</definedName>
    <definedName name="heä_soá_sình_laày" localSheetId="11">#REF!</definedName>
    <definedName name="heä_soá_sình_laày" localSheetId="13">#REF!</definedName>
    <definedName name="heä_soá_sình_laày" localSheetId="10">#REF!</definedName>
    <definedName name="heä_soá_sình_laày" localSheetId="0">#REF!</definedName>
    <definedName name="heä_soá_sình_laày" localSheetId="2">#REF!</definedName>
    <definedName name="heä_soá_sình_laày">#REF!</definedName>
    <definedName name="Head" localSheetId="8">#REF!</definedName>
    <definedName name="Head" localSheetId="14">#REF!</definedName>
    <definedName name="Head" localSheetId="11">#REF!</definedName>
    <definedName name="Head" localSheetId="13">#REF!</definedName>
    <definedName name="Head" localSheetId="10">#REF!</definedName>
    <definedName name="Head" localSheetId="0">#REF!</definedName>
    <definedName name="Head" localSheetId="2">#REF!</definedName>
    <definedName name="Head">#REF!</definedName>
    <definedName name="headshower" localSheetId="8">#REF!</definedName>
    <definedName name="headshower" localSheetId="14">#REF!</definedName>
    <definedName name="headshower" localSheetId="11">#REF!</definedName>
    <definedName name="headshower" localSheetId="13">#REF!</definedName>
    <definedName name="headshower" localSheetId="10">#REF!</definedName>
    <definedName name="headshower" localSheetId="0">#REF!</definedName>
    <definedName name="headshower" localSheetId="2">#REF!</definedName>
    <definedName name="headshower">#REF!</definedName>
    <definedName name="HEALTH___SAFETY">#REF!</definedName>
    <definedName name="HEDGING">#REF!</definedName>
    <definedName name="helipad">#REF!</definedName>
    <definedName name="Hello">#N/A</definedName>
    <definedName name="helo">#N/A</definedName>
    <definedName name="helo___0">#N/A</definedName>
    <definedName name="helo___1">#N/A</definedName>
    <definedName name="helo___2">#N/A</definedName>
    <definedName name="hgfghergerherht" localSheetId="8">#REF!</definedName>
    <definedName name="hgfghergerherht" localSheetId="7">#REF!</definedName>
    <definedName name="hgfghergerherht" localSheetId="4">#REF!</definedName>
    <definedName name="hgfghergerherht" localSheetId="6">#REF!</definedName>
    <definedName name="hgfghergerherht" localSheetId="9">#REF!</definedName>
    <definedName name="hgfghergerherht" localSheetId="5">#REF!</definedName>
    <definedName name="hgfghergerherht" localSheetId="14">#REF!</definedName>
    <definedName name="hgfghergerherht" localSheetId="3">#REF!</definedName>
    <definedName name="hgfghergerherht" localSheetId="11">#REF!</definedName>
    <definedName name="hgfghergerherht" localSheetId="13">#REF!</definedName>
    <definedName name="hgfghergerherht" localSheetId="10">#REF!</definedName>
    <definedName name="hgfghergerherht" localSheetId="0">#REF!</definedName>
    <definedName name="hgfghergerherht" localSheetId="2">#REF!</definedName>
    <definedName name="hgfghergerherht">#REF!</definedName>
    <definedName name="HH_01" localSheetId="8">#REF!</definedName>
    <definedName name="HH_01" localSheetId="14">#REF!</definedName>
    <definedName name="HH_01" localSheetId="11">#REF!</definedName>
    <definedName name="HH_01" localSheetId="13">#REF!</definedName>
    <definedName name="HH_01" localSheetId="10">#REF!</definedName>
    <definedName name="HH_01" localSheetId="0">#REF!</definedName>
    <definedName name="HH_01" localSheetId="2">#REF!</definedName>
    <definedName name="HH_01">#REF!</definedName>
    <definedName name="HH_03" localSheetId="8">#REF!</definedName>
    <definedName name="HH_03" localSheetId="14">#REF!</definedName>
    <definedName name="HH_03" localSheetId="11">#REF!</definedName>
    <definedName name="HH_03" localSheetId="13">#REF!</definedName>
    <definedName name="HH_03" localSheetId="10">#REF!</definedName>
    <definedName name="HH_03" localSheetId="0">#REF!</definedName>
    <definedName name="HH_03" localSheetId="2">#REF!</definedName>
    <definedName name="HH_03">#REF!</definedName>
    <definedName name="HH_04">#REF!</definedName>
    <definedName name="HiddenRows" hidden="1">#REF!</definedName>
    <definedName name="HIDRON">#REF!</definedName>
    <definedName name="hil">#REF!</definedName>
    <definedName name="hil_1">#REF!</definedName>
    <definedName name="hil_2">#REF!</definedName>
    <definedName name="hil_3">#REF!</definedName>
    <definedName name="hit">#REF!</definedName>
    <definedName name="hit___0">#REF!</definedName>
    <definedName name="hit_1">#REF!</definedName>
    <definedName name="hit_2">#REF!</definedName>
    <definedName name="hit_3">#REF!</definedName>
    <definedName name="hit_4">#REF!</definedName>
    <definedName name="HITUNG_QTY">#REF!</definedName>
    <definedName name="hj">#REF!</definedName>
    <definedName name="HK">#REF!</definedName>
    <definedName name="HL">#REF!</definedName>
    <definedName name="ho_mth">#REF!</definedName>
    <definedName name="HOLIDAY">#REF!</definedName>
    <definedName name="HOLLOW24">#REF!</definedName>
    <definedName name="HOLLOW44">#REF!</definedName>
    <definedName name="home">#REF!</definedName>
    <definedName name="homo3030">#REF!</definedName>
    <definedName name="homo3060">#REF!</definedName>
    <definedName name="homo40">#REF!</definedName>
    <definedName name="homostep3030">#REF!</definedName>
    <definedName name="homostep4040">#REF!</definedName>
    <definedName name="HONEY">#REF!</definedName>
    <definedName name="hook6d">#REF!</definedName>
    <definedName name="horizontal">#REF!</definedName>
    <definedName name="horrybeam">#REF!</definedName>
    <definedName name="hot">#REF!</definedName>
    <definedName name="HOTEL">#N/A</definedName>
    <definedName name="HOTEL___0">NA()</definedName>
    <definedName name="HOTEL___2">NA()</definedName>
    <definedName name="hottap_normal1" localSheetId="8">#REF!</definedName>
    <definedName name="hottap_normal1" localSheetId="7">#REF!</definedName>
    <definedName name="hottap_normal1" localSheetId="4">#REF!</definedName>
    <definedName name="hottap_normal1" localSheetId="6">#REF!</definedName>
    <definedName name="hottap_normal1" localSheetId="9">#REF!</definedName>
    <definedName name="hottap_normal1" localSheetId="5">#REF!</definedName>
    <definedName name="hottap_normal1" localSheetId="14">#REF!</definedName>
    <definedName name="hottap_normal1" localSheetId="3">#REF!</definedName>
    <definedName name="hottap_normal1" localSheetId="11">#REF!</definedName>
    <definedName name="hottap_normal1" localSheetId="13">#REF!</definedName>
    <definedName name="hottap_normal1" localSheetId="10">#REF!</definedName>
    <definedName name="hottap_normal1" localSheetId="0">#REF!</definedName>
    <definedName name="hottap_normal1" localSheetId="2">#REF!</definedName>
    <definedName name="hottap_normal1">#REF!</definedName>
    <definedName name="hottap_normal2" localSheetId="8">#REF!</definedName>
    <definedName name="hottap_normal2" localSheetId="14">#REF!</definedName>
    <definedName name="hottap_normal2" localSheetId="11">#REF!</definedName>
    <definedName name="hottap_normal2" localSheetId="13">#REF!</definedName>
    <definedName name="hottap_normal2" localSheetId="10">#REF!</definedName>
    <definedName name="hottap_normal2" localSheetId="0">#REF!</definedName>
    <definedName name="hottap_normal2" localSheetId="2">#REF!</definedName>
    <definedName name="hottap_normal2">#REF!</definedName>
    <definedName name="Hours" localSheetId="8">#REF!</definedName>
    <definedName name="Hours" localSheetId="14">#REF!</definedName>
    <definedName name="Hours" localSheetId="11">#REF!</definedName>
    <definedName name="Hours" localSheetId="13">#REF!</definedName>
    <definedName name="Hours" localSheetId="10">#REF!</definedName>
    <definedName name="Hours" localSheetId="0">#REF!</definedName>
    <definedName name="Hours" localSheetId="2">#REF!</definedName>
    <definedName name="Hours">#REF!</definedName>
    <definedName name="hp">#REF!</definedName>
    <definedName name="HRG">#REF!</definedName>
    <definedName name="HRGKNTRK">#REF!</definedName>
    <definedName name="HRGKONTRAK">#REF!</definedName>
    <definedName name="hrthrh">#REF!</definedName>
    <definedName name="HS">#REF!</definedName>
    <definedName name="HSA">#REF!</definedName>
    <definedName name="HSAA">#REF!</definedName>
    <definedName name="HSAH">#REF!</definedName>
    <definedName name="HSAK">#REF!</definedName>
    <definedName name="HSCT3">0.1</definedName>
    <definedName name="HSD" localSheetId="8">#REF!</definedName>
    <definedName name="HSD" localSheetId="7">#REF!</definedName>
    <definedName name="HSD" localSheetId="4">#REF!</definedName>
    <definedName name="HSD" localSheetId="6">#REF!</definedName>
    <definedName name="HSD" localSheetId="9">#REF!</definedName>
    <definedName name="HSD" localSheetId="5">#REF!</definedName>
    <definedName name="HSD" localSheetId="14">#REF!</definedName>
    <definedName name="HSD" localSheetId="3">#REF!</definedName>
    <definedName name="HSD" localSheetId="11">#REF!</definedName>
    <definedName name="HSD" localSheetId="13">#REF!</definedName>
    <definedName name="HSD" localSheetId="10">#REF!</definedName>
    <definedName name="HSD" localSheetId="0">#REF!</definedName>
    <definedName name="HSD" localSheetId="2">#REF!</definedName>
    <definedName name="HSD">#REF!</definedName>
    <definedName name="hsdc1" localSheetId="8">#REF!</definedName>
    <definedName name="hsdc1" localSheetId="14">#REF!</definedName>
    <definedName name="hsdc1" localSheetId="11">#REF!</definedName>
    <definedName name="hsdc1" localSheetId="13">#REF!</definedName>
    <definedName name="hsdc1" localSheetId="10">#REF!</definedName>
    <definedName name="hsdc1" localSheetId="0">#REF!</definedName>
    <definedName name="hsdc1" localSheetId="2">#REF!</definedName>
    <definedName name="hsdc1">#REF!</definedName>
    <definedName name="HSDN">2.5</definedName>
    <definedName name="HSHH">#REF!</definedName>
    <definedName name="HSHHUT">#REF!</definedName>
    <definedName name="hspt">#REF!</definedName>
    <definedName name="hspt_1">#REF!</definedName>
    <definedName name="hspt_2">#REF!</definedName>
    <definedName name="hspt_3">#REF!</definedName>
    <definedName name="hspt_5">#REF!</definedName>
    <definedName name="HSSL">#REF!</definedName>
    <definedName name="hsut">#REF!</definedName>
    <definedName name="hsut___0">#REF!</definedName>
    <definedName name="hsut___1">#REF!</definedName>
    <definedName name="hsut___2">#REF!</definedName>
    <definedName name="hsut___3">#REF!</definedName>
    <definedName name="hsut_1">#REF!</definedName>
    <definedName name="hsut_2">#REF!</definedName>
    <definedName name="hsut_3">#REF!</definedName>
    <definedName name="hsut_5">#REF!</definedName>
    <definedName name="HSVC1">#REF!</definedName>
    <definedName name="HSVC2">#REF!</definedName>
    <definedName name="HSVC3">#REF!</definedName>
    <definedName name="hswt">#REF!</definedName>
    <definedName name="hswt_1">#REF!</definedName>
    <definedName name="hswt_2">#REF!</definedName>
    <definedName name="hswt_3">#REF!</definedName>
    <definedName name="hswt_5">#REF!</definedName>
    <definedName name="HT">#REF!</definedName>
    <definedName name="HT_ITEM1">#REF!</definedName>
    <definedName name="HT_ITEM10">#REF!</definedName>
    <definedName name="HT_ITEM11">#REF!</definedName>
    <definedName name="HT_ITEM12">#REF!</definedName>
    <definedName name="HT_ITEM2">#REF!</definedName>
    <definedName name="HT_ITEM3">#REF!</definedName>
    <definedName name="HT_ITEM4">#REF!</definedName>
    <definedName name="HT_ITEM5">#REF!</definedName>
    <definedName name="HT_ITEM6">#REF!</definedName>
    <definedName name="HT_ITEM7">#REF!</definedName>
    <definedName name="HT_ITEM8">#REF!</definedName>
    <definedName name="HT_ITEM9">#REF!</definedName>
    <definedName name="HTNC">#REF!</definedName>
    <definedName name="HTRH" localSheetId="8">[0]!FST:[0]!FSB</definedName>
    <definedName name="HTRH" localSheetId="7">[0]!FST:[0]!FSB</definedName>
    <definedName name="HTRH" localSheetId="4">[0]!FST:[0]!FSB</definedName>
    <definedName name="HTRH" localSheetId="6">[0]!FST:[0]!FSB</definedName>
    <definedName name="HTRH" localSheetId="9">[0]!FST:[0]!FSB</definedName>
    <definedName name="HTRH" localSheetId="5">[0]!FST:[0]!FSB</definedName>
    <definedName name="HTRH" localSheetId="14">[0]!FST:[0]!FSB</definedName>
    <definedName name="HTRH" localSheetId="3">[0]!FST:[0]!FSB</definedName>
    <definedName name="HTRH" localSheetId="11">[0]!FST:[0]!FSB</definedName>
    <definedName name="HTRH" localSheetId="13">[0]!FST:[0]!FSB</definedName>
    <definedName name="HTRH" localSheetId="12">[0]!FST:[0]!FSB</definedName>
    <definedName name="HTRH" localSheetId="10">[0]!FST:[0]!FSB</definedName>
    <definedName name="HTRH" localSheetId="0">[0]!FST:[0]!FSB</definedName>
    <definedName name="HTRH" localSheetId="2">[0]!FST:[0]!FSB</definedName>
    <definedName name="HTRH">[0]!FST:[0]!FSB</definedName>
    <definedName name="HTVL" localSheetId="8">#REF!</definedName>
    <definedName name="HTVL" localSheetId="7">#REF!</definedName>
    <definedName name="HTVL" localSheetId="4">#REF!</definedName>
    <definedName name="HTVL" localSheetId="6">#REF!</definedName>
    <definedName name="HTVL" localSheetId="9">#REF!</definedName>
    <definedName name="HTVL" localSheetId="5">#REF!</definedName>
    <definedName name="HTVL" localSheetId="14">#REF!</definedName>
    <definedName name="HTVL" localSheetId="3">#REF!</definedName>
    <definedName name="HTVL" localSheetId="11">#REF!</definedName>
    <definedName name="HTVL" localSheetId="13">#REF!</definedName>
    <definedName name="HTVL" localSheetId="10">#REF!</definedName>
    <definedName name="HTVL" localSheetId="0">#REF!</definedName>
    <definedName name="HTVL" localSheetId="2">#REF!</definedName>
    <definedName name="HTVL">#REF!</definedName>
    <definedName name="hugfdw" localSheetId="8">#REF!</definedName>
    <definedName name="hugfdw" localSheetId="14">#REF!</definedName>
    <definedName name="hugfdw" localSheetId="11">#REF!</definedName>
    <definedName name="hugfdw" localSheetId="13">#REF!</definedName>
    <definedName name="hugfdw" localSheetId="10">#REF!</definedName>
    <definedName name="hugfdw" localSheetId="0">#REF!</definedName>
    <definedName name="hugfdw" localSheetId="2">#REF!</definedName>
    <definedName name="hugfdw">#REF!</definedName>
    <definedName name="HW" localSheetId="8">#REF!</definedName>
    <definedName name="HW" localSheetId="14">#REF!</definedName>
    <definedName name="HW" localSheetId="11">#REF!</definedName>
    <definedName name="HW" localSheetId="13">#REF!</definedName>
    <definedName name="HW" localSheetId="10">#REF!</definedName>
    <definedName name="HW" localSheetId="0">#REF!</definedName>
    <definedName name="HW" localSheetId="2">#REF!</definedName>
    <definedName name="HW">#REF!</definedName>
    <definedName name="I">#N/A</definedName>
    <definedName name="I_3" localSheetId="8">#REF!</definedName>
    <definedName name="I_3" localSheetId="7">#REF!</definedName>
    <definedName name="I_3" localSheetId="4">#REF!</definedName>
    <definedName name="I_3" localSheetId="6">#REF!</definedName>
    <definedName name="I_3" localSheetId="9">#REF!</definedName>
    <definedName name="I_3" localSheetId="5">#REF!</definedName>
    <definedName name="I_3" localSheetId="14">#REF!</definedName>
    <definedName name="I_3" localSheetId="11">#REF!</definedName>
    <definedName name="I_3" localSheetId="13">#REF!</definedName>
    <definedName name="I_3">#REF!</definedName>
    <definedName name="I_4a" localSheetId="8">#REF!</definedName>
    <definedName name="I_4a" localSheetId="7">#REF!</definedName>
    <definedName name="I_4a" localSheetId="4">#REF!</definedName>
    <definedName name="I_4a" localSheetId="6">#REF!</definedName>
    <definedName name="I_4a" localSheetId="9">#REF!</definedName>
    <definedName name="I_4a" localSheetId="5">#REF!</definedName>
    <definedName name="I_4a" localSheetId="14">#REF!</definedName>
    <definedName name="I_4a" localSheetId="13">#REF!</definedName>
    <definedName name="I_4a">#REF!</definedName>
    <definedName name="I_6" localSheetId="8">#REF!</definedName>
    <definedName name="I_6" localSheetId="7">#REF!</definedName>
    <definedName name="I_6" localSheetId="4">#REF!</definedName>
    <definedName name="I_6" localSheetId="6">#REF!</definedName>
    <definedName name="I_6" localSheetId="9">#REF!</definedName>
    <definedName name="I_6" localSheetId="5">#REF!</definedName>
    <definedName name="I_6" localSheetId="14">#REF!</definedName>
    <definedName name="I_6" localSheetId="13">#REF!</definedName>
    <definedName name="I_6">#REF!</definedName>
    <definedName name="I_7">#REF!</definedName>
    <definedName name="I_L1">#REF!</definedName>
    <definedName name="I_L2">#REF!</definedName>
    <definedName name="I_L3">#REF!</definedName>
    <definedName name="I_LATAP">#REF!</definedName>
    <definedName name="I_LD">#REF!</definedName>
    <definedName name="I_LPOS">#REF!</definedName>
    <definedName name="I_LU">#REF!</definedName>
    <definedName name="I." localSheetId="8">#REF!</definedName>
    <definedName name="I." localSheetId="3">#REF!</definedName>
    <definedName name="I." localSheetId="11">#REF!</definedName>
    <definedName name="I." localSheetId="10">#REF!</definedName>
    <definedName name="I." localSheetId="0">#REF!</definedName>
    <definedName name="I." localSheetId="2">#REF!</definedName>
    <definedName name="I.">#REF!</definedName>
    <definedName name="I.." localSheetId="8">#REF!</definedName>
    <definedName name="I.." localSheetId="11">#REF!</definedName>
    <definedName name="I.." localSheetId="10">#REF!</definedName>
    <definedName name="I.." localSheetId="0">#REF!</definedName>
    <definedName name="I.." localSheetId="2">#REF!</definedName>
    <definedName name="I..">#REF!</definedName>
    <definedName name="I..." localSheetId="8">#REF!</definedName>
    <definedName name="I..." localSheetId="11">#REF!</definedName>
    <definedName name="I..." localSheetId="10">#REF!</definedName>
    <definedName name="I..." localSheetId="0">#REF!</definedName>
    <definedName name="I..." localSheetId="2">#REF!</definedName>
    <definedName name="I...">#REF!</definedName>
    <definedName name="I....">#REF!</definedName>
    <definedName name="I.....">#REF!</definedName>
    <definedName name="I.a">#REF!</definedName>
    <definedName name="I.b">#REF!</definedName>
    <definedName name="ibeam1">#REF!</definedName>
    <definedName name="ibeam10">#REF!</definedName>
    <definedName name="ibeam11">#REF!</definedName>
    <definedName name="ibeam12">#REF!</definedName>
    <definedName name="ibeam13">#REF!</definedName>
    <definedName name="ibeam14">#REF!</definedName>
    <definedName name="ibeam15">#REF!</definedName>
    <definedName name="ibeam2">#REF!</definedName>
    <definedName name="ibeam3">#REF!</definedName>
    <definedName name="ibeam4">#REF!</definedName>
    <definedName name="ibeam5">#REF!</definedName>
    <definedName name="ibeam6">#REF!</definedName>
    <definedName name="ibeam7">#REF!</definedName>
    <definedName name="ibeam8">#REF!</definedName>
    <definedName name="ibeam9">#REF!</definedName>
    <definedName name="IC">#REF!</definedName>
    <definedName name="ICHAN">#REF!</definedName>
    <definedName name="icol1">#REF!</definedName>
    <definedName name="icol10">#REF!</definedName>
    <definedName name="icol11">#REF!</definedName>
    <definedName name="icol12">#REF!</definedName>
    <definedName name="icol13">#REF!</definedName>
    <definedName name="icol14">#REF!</definedName>
    <definedName name="icol15">#REF!</definedName>
    <definedName name="icol2">#REF!</definedName>
    <definedName name="icol3">#REF!</definedName>
    <definedName name="icol4">#REF!</definedName>
    <definedName name="icol5">#REF!</definedName>
    <definedName name="icol6">#REF!</definedName>
    <definedName name="icol7">#REF!</definedName>
    <definedName name="icol8">#REF!</definedName>
    <definedName name="icol9">#REF!</definedName>
    <definedName name="IDRS">#REF!</definedName>
    <definedName name="ifoot1">#REF!</definedName>
    <definedName name="ifoot10">#REF!</definedName>
    <definedName name="ifoot2">#REF!</definedName>
    <definedName name="ifoot3">#REF!</definedName>
    <definedName name="ifoot4">#REF!</definedName>
    <definedName name="ifoot5">#REF!</definedName>
    <definedName name="ifoot6">#REF!</definedName>
    <definedName name="ifoot7">#REF!</definedName>
    <definedName name="ifoot8">#REF!</definedName>
    <definedName name="ifoot9">#REF!</definedName>
    <definedName name="IH">#REF!</definedName>
    <definedName name="ihb">#REF!</definedName>
    <definedName name="ihb___0">#REF!</definedName>
    <definedName name="ihb___1">#REF!</definedName>
    <definedName name="ihb___2">#REF!</definedName>
    <definedName name="ihb___3">#REF!</definedName>
    <definedName name="ihb_1">#REF!</definedName>
    <definedName name="ihb_2">#REF!</definedName>
    <definedName name="ihb_3">#REF!</definedName>
    <definedName name="ihb_5">#REF!</definedName>
    <definedName name="ihbl">#REF!</definedName>
    <definedName name="ihbl_1">#REF!</definedName>
    <definedName name="ihbl_2">#REF!</definedName>
    <definedName name="ihbl_3">#REF!</definedName>
    <definedName name="ihbl_5">#REF!</definedName>
    <definedName name="II">#REF!</definedName>
    <definedName name="II_01">#REF!</definedName>
    <definedName name="II_01A">#REF!</definedName>
    <definedName name="II_01B">#REF!</definedName>
    <definedName name="II_01C">#REF!</definedName>
    <definedName name="II_01D">#REF!</definedName>
    <definedName name="II_02">#REF!</definedName>
    <definedName name="II_03">#REF!</definedName>
    <definedName name="II_04">#REF!</definedName>
    <definedName name="II_05">#REF!</definedName>
    <definedName name="II_06">#REF!</definedName>
    <definedName name="II_06A">#REF!</definedName>
    <definedName name="II_06B">#REF!</definedName>
    <definedName name="II_06C">#REF!</definedName>
    <definedName name="II_06D">#REF!</definedName>
    <definedName name="II_07">#REF!</definedName>
    <definedName name="II_08">#REF!</definedName>
    <definedName name="II_09">#REF!</definedName>
    <definedName name="II_09A">#REF!</definedName>
    <definedName name="II_09B">#REF!</definedName>
    <definedName name="II_10">#REF!</definedName>
    <definedName name="II_11">#REF!</definedName>
    <definedName name="II_12">#REF!</definedName>
    <definedName name="II_13">#REF!</definedName>
    <definedName name="II_14">#REF!</definedName>
    <definedName name="II_15">#REF!</definedName>
    <definedName name="II_16">#REF!</definedName>
    <definedName name="II_L1">#REF!</definedName>
    <definedName name="II_L2">#REF!</definedName>
    <definedName name="II_L3">#REF!</definedName>
    <definedName name="II_LATAP">#REF!</definedName>
    <definedName name="II_LD">#REF!</definedName>
    <definedName name="II_LPOS">#REF!</definedName>
    <definedName name="II_LU">#REF!</definedName>
    <definedName name="II....">#REF!</definedName>
    <definedName name="III_L1">#REF!</definedName>
    <definedName name="III_L2">#REF!</definedName>
    <definedName name="III_L3">#REF!</definedName>
    <definedName name="III_LATAP">#REF!</definedName>
    <definedName name="III_LD">#REF!</definedName>
    <definedName name="III_LPOS">#REF!</definedName>
    <definedName name="III_LU">#REF!</definedName>
    <definedName name="im">#REF!</definedName>
    <definedName name="IMA">#N/A</definedName>
    <definedName name="IMA___0">#N/A</definedName>
    <definedName name="IMA___1">#N/A</definedName>
    <definedName name="IMA___2">#N/A</definedName>
    <definedName name="IMB" localSheetId="8">#REF!</definedName>
    <definedName name="IMB" localSheetId="7">#REF!</definedName>
    <definedName name="IMB" localSheetId="4">#REF!</definedName>
    <definedName name="IMB" localSheetId="6">#REF!</definedName>
    <definedName name="IMB" localSheetId="9">#REF!</definedName>
    <definedName name="IMB" localSheetId="5">#REF!</definedName>
    <definedName name="IMB" localSheetId="14">#REF!</definedName>
    <definedName name="IMB" localSheetId="3">#REF!</definedName>
    <definedName name="IMB" localSheetId="11">#REF!</definedName>
    <definedName name="IMB" localSheetId="13">#REF!</definedName>
    <definedName name="IMB" localSheetId="10">#REF!</definedName>
    <definedName name="IMB" localSheetId="0">#REF!</definedName>
    <definedName name="IMB" localSheetId="2">#REF!</definedName>
    <definedName name="IMB">#REF!</definedName>
    <definedName name="incli" localSheetId="8">#REF!</definedName>
    <definedName name="incli" localSheetId="14">#REF!</definedName>
    <definedName name="incli" localSheetId="11">#REF!</definedName>
    <definedName name="incli" localSheetId="13">#REF!</definedName>
    <definedName name="incli" localSheetId="10">#REF!</definedName>
    <definedName name="incli" localSheetId="0">#REF!</definedName>
    <definedName name="incli" localSheetId="2">#REF!</definedName>
    <definedName name="incli">#REF!</definedName>
    <definedName name="Indek" localSheetId="8">#REF!</definedName>
    <definedName name="Indek" localSheetId="14">#REF!</definedName>
    <definedName name="Indek" localSheetId="11">#REF!</definedName>
    <definedName name="Indek" localSheetId="13">#REF!</definedName>
    <definedName name="Indek" localSheetId="10">#REF!</definedName>
    <definedName name="Indek" localSheetId="0">#REF!</definedName>
    <definedName name="Indek" localSheetId="2">#REF!</definedName>
    <definedName name="Indek">#REF!</definedName>
    <definedName name="Indek___0">#REF!</definedName>
    <definedName name="INDEKLOKASI">#REF!</definedName>
    <definedName name="INDEX_ARS">#REF!</definedName>
    <definedName name="index_arsitektur">#REF!</definedName>
    <definedName name="INDEX_STR">#REF!</definedName>
    <definedName name="index_ton">#REF!</definedName>
    <definedName name="index1">#REF!</definedName>
    <definedName name="index2">#REF!</definedName>
    <definedName name="INDEXDETASIR">#REF!</definedName>
    <definedName name="INDEXLOKASI">#REF!</definedName>
    <definedName name="INDEXLOKASI___0">#REF!</definedName>
    <definedName name="INDEXLOKASI___1">#REF!</definedName>
    <definedName name="INDEXLOKASI___2">#REF!</definedName>
    <definedName name="INDIM">#REF!</definedName>
    <definedName name="ines40u">#REF!</definedName>
    <definedName name="INFEUR1">#REF!</definedName>
    <definedName name="INFEUR2">#REF!</definedName>
    <definedName name="inflasi">#REF!</definedName>
    <definedName name="inflasi1">#REF!</definedName>
    <definedName name="inflasi2">#REF!</definedName>
    <definedName name="INFR2">#REF!</definedName>
    <definedName name="INFRP">#REF!</definedName>
    <definedName name="INFRP1">#REF!</definedName>
    <definedName name="INFRP2">#REF!</definedName>
    <definedName name="INFRP3">#REF!</definedName>
    <definedName name="INFSPL">#REF!</definedName>
    <definedName name="INFUSD1">#REF!</definedName>
    <definedName name="INFUSD2">#REF!</definedName>
    <definedName name="INM">#REF!</definedName>
    <definedName name="inmth">#REF!</definedName>
    <definedName name="INS">#REF!</definedName>
    <definedName name="Insplb">#REF!</definedName>
    <definedName name="Inst">#REF!</definedName>
    <definedName name="Instac">#REF!</definedName>
    <definedName name="instalpompa">#REF!</definedName>
    <definedName name="INSU">#REF!</definedName>
    <definedName name="Insullation">#REF!</definedName>
    <definedName name="INSURANCE">#REF!</definedName>
    <definedName name="int">#REF!</definedName>
    <definedName name="Inter___1">#REF!</definedName>
    <definedName name="Inter___2">#REF!</definedName>
    <definedName name="Inter___3">#REF!</definedName>
    <definedName name="InternalFinishes">#REF!</definedName>
    <definedName name="inves">#REF!</definedName>
    <definedName name="inves1">#REF!</definedName>
    <definedName name="inves2">#REF!</definedName>
    <definedName name="IP">#REF!</definedName>
    <definedName name="IPR_2">#REF!</definedName>
    <definedName name="iprpt1">#REF!</definedName>
    <definedName name="iprpt10">#REF!</definedName>
    <definedName name="iprpt2">#REF!</definedName>
    <definedName name="iprpt3">#REF!</definedName>
    <definedName name="iprpt4">#REF!</definedName>
    <definedName name="iprpt5">#REF!</definedName>
    <definedName name="iprpt6">#REF!</definedName>
    <definedName name="iprpt7">#REF!</definedName>
    <definedName name="iprpt8">#REF!</definedName>
    <definedName name="iprpt9">#REF!</definedName>
    <definedName name="irahu">#REF!</definedName>
    <definedName name="irahu_1">#REF!</definedName>
    <definedName name="irahu_2">#REF!</definedName>
    <definedName name="irahu_3">#REF!</definedName>
    <definedName name="irahu_4">#REF!</definedName>
    <definedName name="IRRPH">#REF!</definedName>
    <definedName name="IRUSD">#REF!</definedName>
    <definedName name="islab1">#REF!</definedName>
    <definedName name="islab10">#REF!</definedName>
    <definedName name="islab11">#REF!</definedName>
    <definedName name="islab12">#REF!</definedName>
    <definedName name="islab13">#REF!</definedName>
    <definedName name="islab14">#REF!</definedName>
    <definedName name="islab15">#REF!</definedName>
    <definedName name="islab2">#REF!</definedName>
    <definedName name="islab3">#REF!</definedName>
    <definedName name="islab4">#REF!</definedName>
    <definedName name="islab5">#REF!</definedName>
    <definedName name="islab6">#REF!</definedName>
    <definedName name="islab7">#REF!</definedName>
    <definedName name="islab8">#REF!</definedName>
    <definedName name="islab9">#REF!</definedName>
    <definedName name="isum">#REF!</definedName>
    <definedName name="IT">#REF!</definedName>
    <definedName name="ITC">#REF!</definedName>
    <definedName name="ITC10x2">#REF!</definedName>
    <definedName name="ITC2x2">#REF!</definedName>
    <definedName name="ITEM">#REF!</definedName>
    <definedName name="IV_L1">#REF!</definedName>
    <definedName name="IV_L2">#REF!</definedName>
    <definedName name="IV_L3">#REF!</definedName>
    <definedName name="IV_LD">#REF!</definedName>
    <definedName name="IV_UPOS">#REF!</definedName>
    <definedName name="iwall1">#REF!</definedName>
    <definedName name="iwall10">#REF!</definedName>
    <definedName name="iwall2">#REF!</definedName>
    <definedName name="iwall3">#REF!</definedName>
    <definedName name="iwall4">#REF!</definedName>
    <definedName name="iwall5">#REF!</definedName>
    <definedName name="iwall6">#REF!</definedName>
    <definedName name="iwall7">#REF!</definedName>
    <definedName name="iwall8">#REF!</definedName>
    <definedName name="iwall9">#REF!</definedName>
    <definedName name="iwf">#REF!</definedName>
    <definedName name="iwfbs">#REF!</definedName>
    <definedName name="iwfkc">#REF!</definedName>
    <definedName name="J_10">#REF!</definedName>
    <definedName name="J_11_A">#REF!</definedName>
    <definedName name="J_12">#REF!</definedName>
    <definedName name="J_16">#REF!</definedName>
    <definedName name="J_18">#REF!</definedName>
    <definedName name="J_19">#REF!</definedName>
    <definedName name="J_20">#REF!</definedName>
    <definedName name="J_20A">#REF!</definedName>
    <definedName name="J_21">#REF!</definedName>
    <definedName name="J_22">#REF!</definedName>
    <definedName name="J_23">#REF!</definedName>
    <definedName name="J_4a">#REF!</definedName>
    <definedName name="j_5a">#REF!</definedName>
    <definedName name="J_7">#REF!</definedName>
    <definedName name="J_7A">#REF!</definedName>
    <definedName name="J_8">#REF!</definedName>
    <definedName name="J_8A">#REF!</definedName>
    <definedName name="J_9">#REF!</definedName>
    <definedName name="J_9A">#REF!</definedName>
    <definedName name="J.1" localSheetId="0">#REF!</definedName>
    <definedName name="J.1" localSheetId="2">#REF!</definedName>
    <definedName name="J.1">#REF!</definedName>
    <definedName name="J.2" localSheetId="0">#REF!</definedName>
    <definedName name="J.2" localSheetId="2">#REF!</definedName>
    <definedName name="J.2">#REF!</definedName>
    <definedName name="J.3" localSheetId="0">#REF!</definedName>
    <definedName name="J.3" localSheetId="2">#REF!</definedName>
    <definedName name="J.3">#REF!</definedName>
    <definedName name="J.4">#REF!</definedName>
    <definedName name="J.5">#REF!</definedName>
    <definedName name="J.6">#REF!</definedName>
    <definedName name="J.7">#REF!</definedName>
    <definedName name="J.B.KALI">#REF!</definedName>
    <definedName name="J.BRONJONG">#REF!</definedName>
    <definedName name="J.K.BETON">#REF!</definedName>
    <definedName name="J.K.BRONJONG">#REF!</definedName>
    <definedName name="J.K.TUKANG">#REF!</definedName>
    <definedName name="J.KAJU">#REF!</definedName>
    <definedName name="J.KAYU">#REF!</definedName>
    <definedName name="J.MANDOR">#REF!</definedName>
    <definedName name="J.P.COR">#REF!</definedName>
    <definedName name="J.P.PASANG">#REF!</definedName>
    <definedName name="J.P.URUK">#REF!</definedName>
    <definedName name="J.PC">#REF!</definedName>
    <definedName name="J.PEKERJA">#REF!</definedName>
    <definedName name="J.TNH.URUK">#REF!</definedName>
    <definedName name="J.TUKANG">#REF!</definedName>
    <definedName name="J1_1">#REF!</definedName>
    <definedName name="J11_BL8">#REF!</definedName>
    <definedName name="J2_1">#REF!</definedName>
    <definedName name="J3_2">#REF!</definedName>
    <definedName name="J4_2">#REF!</definedName>
    <definedName name="J7_BL8">#REF!</definedName>
    <definedName name="J8_BL8">#REF!</definedName>
    <definedName name="J9_BL8">#REF!</definedName>
    <definedName name="JABATAN">#REF!</definedName>
    <definedName name="jack">#REF!</definedName>
    <definedName name="JACKHAMMER">#REF!</definedName>
    <definedName name="JadwalBahan">#REF!</definedName>
    <definedName name="JAJA">#REF!</definedName>
    <definedName name="JAJA___0">#REF!</definedName>
    <definedName name="JAJA___1">#REF!</definedName>
    <definedName name="JAJA___2">#REF!</definedName>
    <definedName name="JAJA___3">#REF!</definedName>
    <definedName name="JAKARTA_OFFICE">#REF!</definedName>
    <definedName name="jaket">#REF!</definedName>
    <definedName name="jalanA001">#REF!</definedName>
    <definedName name="jalanB001">#REF!</definedName>
    <definedName name="jalanC001">#REF!</definedName>
    <definedName name="JAPANESE_MESS">#REF!</definedName>
    <definedName name="jasa">#REF!</definedName>
    <definedName name="JASA_1">#REF!</definedName>
    <definedName name="JASA_4">#REF!</definedName>
    <definedName name="JASD">#REF!</definedName>
    <definedName name="jatiblk">#REF!</definedName>
    <definedName name="jatippn">#REF!</definedName>
    <definedName name="JEFTA">#REF!</definedName>
    <definedName name="JEFTA_1">#REF!</definedName>
    <definedName name="JEFTA_17">#REF!</definedName>
    <definedName name="JEFTA_2">#REF!</definedName>
    <definedName name="JEFTA_4">#REF!</definedName>
    <definedName name="Jembatan">#REF!</definedName>
    <definedName name="JEND">#REF!</definedName>
    <definedName name="JEND___0">#REF!</definedName>
    <definedName name="JEND___1">#REF!</definedName>
    <definedName name="JEND___2">#REF!</definedName>
    <definedName name="Jendela_Kaca_Polos">#REF!</definedName>
    <definedName name="JETWASHER">#REF!</definedName>
    <definedName name="jik">#REF!</definedName>
    <definedName name="jik_1">#REF!</definedName>
    <definedName name="jik_2">#REF!</definedName>
    <definedName name="jik_3">#REF!</definedName>
    <definedName name="JJ_01">#REF!</definedName>
    <definedName name="JJ_02">#REF!</definedName>
    <definedName name="JJ_02A">#REF!</definedName>
    <definedName name="JJ_05">#REF!</definedName>
    <definedName name="JJ_05A">#REF!</definedName>
    <definedName name="JJ_06">#REF!</definedName>
    <definedName name="JJ_07">#REF!</definedName>
    <definedName name="JJ_08">#REF!</definedName>
    <definedName name="JJ_1">#REF!</definedName>
    <definedName name="JJ_10">#REF!</definedName>
    <definedName name="JJ_10A">#REF!</definedName>
    <definedName name="JJ_12A">#REF!</definedName>
    <definedName name="JJ_13">#REF!</definedName>
    <definedName name="JJ_14">#REF!</definedName>
    <definedName name="JJ_15">#REF!</definedName>
    <definedName name="JJ_15A">#REF!</definedName>
    <definedName name="JJ_15B">#REF!</definedName>
    <definedName name="JJ_16">#REF!</definedName>
    <definedName name="JJ_17">#REF!</definedName>
    <definedName name="JJ_18">#REF!</definedName>
    <definedName name="JJ_19A">#REF!</definedName>
    <definedName name="JJ_19B">#REF!</definedName>
    <definedName name="JJ_19C">#REF!</definedName>
    <definedName name="JJ_2">#REF!</definedName>
    <definedName name="JJ_21">#REF!</definedName>
    <definedName name="JJ_21A">#REF!</definedName>
    <definedName name="JJ_21B">#REF!</definedName>
    <definedName name="JJ_22">#REF!</definedName>
    <definedName name="JJ_23">#REF!</definedName>
    <definedName name="JJ_23A">#REF!</definedName>
    <definedName name="JJ_24">#REF!</definedName>
    <definedName name="JJ_25">#REF!</definedName>
    <definedName name="JJ_26">#REF!</definedName>
    <definedName name="JJ_29">#REF!</definedName>
    <definedName name="JJ_3">#REF!</definedName>
    <definedName name="JJ_30">#REF!</definedName>
    <definedName name="JJ_31">#REF!</definedName>
    <definedName name="JJ_32">#REF!</definedName>
    <definedName name="JJ_32A">#REF!</definedName>
    <definedName name="JJ_33">#REF!</definedName>
    <definedName name="JJ_35">#REF!</definedName>
    <definedName name="JJ_36">#REF!</definedName>
    <definedName name="JJ_38">#REF!</definedName>
    <definedName name="JJ_39">#REF!</definedName>
    <definedName name="JJ_4">#REF!</definedName>
    <definedName name="JJ_40">#REF!</definedName>
    <definedName name="jjjjjj">#REF!</definedName>
    <definedName name="jjjjjj___0">#REF!</definedName>
    <definedName name="jjjjjj___1">#REF!</definedName>
    <definedName name="jjjjjj___2">#REF!</definedName>
    <definedName name="jjjjjj___3">#REF!</definedName>
    <definedName name="jkt_btg">#REF!</definedName>
    <definedName name="jofcross">#REF!</definedName>
    <definedName name="joflist">#REF!</definedName>
    <definedName name="jofmain">#REF!</definedName>
    <definedName name="jofrod">#REF!</definedName>
    <definedName name="jofwall">#REF!</definedName>
    <definedName name="join">#REF!</definedName>
    <definedName name="JOINT">#REF!</definedName>
    <definedName name="JP">#REF!</definedName>
    <definedName name="jumlah">#REF!</definedName>
    <definedName name="Jumlah_I">#REF!</definedName>
    <definedName name="Jumlah_II">#REF!</definedName>
    <definedName name="Jumlah_III">#REF!</definedName>
    <definedName name="Jumlah_IV">#REF!</definedName>
    <definedName name="Jumlah_V">#REF!</definedName>
    <definedName name="Jumlah_VI">#REF!</definedName>
    <definedName name="jyjtyjtyy">#REF!</definedName>
    <definedName name="K_1">#REF!</definedName>
    <definedName name="K_3">#REF!</definedName>
    <definedName name="K_300">#REF!</definedName>
    <definedName name="K_350">#REF!</definedName>
    <definedName name="K_4">#REF!</definedName>
    <definedName name="k_400">#REF!</definedName>
    <definedName name="K_5">#REF!</definedName>
    <definedName name="K_6">#REF!</definedName>
    <definedName name="K_DH">#REF!</definedName>
    <definedName name="K_PJ">#REF!</definedName>
    <definedName name="K_SAN">#REF!</definedName>
    <definedName name="K.018">#REF!</definedName>
    <definedName name="K.020">#REF!</definedName>
    <definedName name="K.026">#REF!</definedName>
    <definedName name="K.035">#REF!</definedName>
    <definedName name="K.040">#REF!</definedName>
    <definedName name="K.224">#REF!</definedName>
    <definedName name="k.225">#REF!</definedName>
    <definedName name="k.275">#REF!</definedName>
    <definedName name="K.3">#REF!</definedName>
    <definedName name="k.300">#REF!</definedName>
    <definedName name="K.321">#REF!</definedName>
    <definedName name="K.34">#REF!</definedName>
    <definedName name="k.400">#REF!</definedName>
    <definedName name="K.410">#REF!</definedName>
    <definedName name="K.510">#REF!</definedName>
    <definedName name="K.521">#REF!</definedName>
    <definedName name="K.523">#REF!</definedName>
    <definedName name="K.528">#REF!</definedName>
    <definedName name="K.6.10.23">#REF!</definedName>
    <definedName name="K.6.23d">#REF!</definedName>
    <definedName name="K.61023">#REF!</definedName>
    <definedName name="K.618">#REF!</definedName>
    <definedName name="K.6231">#REF!</definedName>
    <definedName name="K.623a">#REF!</definedName>
    <definedName name="K.623aa">#REF!</definedName>
    <definedName name="K.623b">#REF!</definedName>
    <definedName name="K.623bb">#REF!</definedName>
    <definedName name="K.623c">#REF!</definedName>
    <definedName name="K.623d">#REF!</definedName>
    <definedName name="K.623dd">#REF!</definedName>
    <definedName name="K.636">#REF!</definedName>
    <definedName name="K.641">#REF!</definedName>
    <definedName name="K.705">#REF!</definedName>
    <definedName name="K.710">#REF!</definedName>
    <definedName name="K.715">#REF!</definedName>
    <definedName name="K.719">#REF!</definedName>
    <definedName name="K.723">#REF!</definedName>
    <definedName name="K.725">#REF!</definedName>
    <definedName name="K.817">#REF!</definedName>
    <definedName name="K.8dan24">#REF!</definedName>
    <definedName name="K.9.23.30">#REF!</definedName>
    <definedName name="K.92330">#REF!</definedName>
    <definedName name="K.X">#REF!</definedName>
    <definedName name="K1_">#REF!</definedName>
    <definedName name="k1520b185">#REF!</definedName>
    <definedName name="K2_">#REF!</definedName>
    <definedName name="k2020001">#REF!</definedName>
    <definedName name="k20p">#REF!</definedName>
    <definedName name="K3_">#REF!</definedName>
    <definedName name="k3030001">#REF!</definedName>
    <definedName name="K4_">#REF!</definedName>
    <definedName name="k4040001">#REF!</definedName>
    <definedName name="k40p">#REF!</definedName>
    <definedName name="K5_">#REF!</definedName>
    <definedName name="k50p">#REF!</definedName>
    <definedName name="k60p">#REF!</definedName>
    <definedName name="k7520001">#REF!</definedName>
    <definedName name="ka">#REF!</definedName>
    <definedName name="kab">#REF!</definedName>
    <definedName name="kab_1">#REF!</definedName>
    <definedName name="kab_2">#REF!</definedName>
    <definedName name="kab_3">#REF!</definedName>
    <definedName name="kabel">#REF!</definedName>
    <definedName name="kabel___0">#REF!</definedName>
    <definedName name="KABEL_215">#REF!</definedName>
    <definedName name="KABEL_315">#REF!</definedName>
    <definedName name="KABEL_325">#REF!</definedName>
    <definedName name="kabelbc10">#REF!</definedName>
    <definedName name="kabelbc120">#REF!</definedName>
    <definedName name="kabelbc16">#REF!</definedName>
    <definedName name="kabelbc25">#REF!</definedName>
    <definedName name="kabelbc35">#REF!</definedName>
    <definedName name="kabelbc4">#REF!</definedName>
    <definedName name="kabelbc50">#REF!</definedName>
    <definedName name="kabelbc6">#REF!</definedName>
    <definedName name="kabelbc70">#REF!</definedName>
    <definedName name="KABELTEL">#REF!</definedName>
    <definedName name="KABELTV">#REF!</definedName>
    <definedName name="kaca">#REF!</definedName>
    <definedName name="Kaca_3_mm">#REF!</definedName>
    <definedName name="Kaca_5_mm">#REF!</definedName>
    <definedName name="Kaca_5mm">#REF!</definedName>
    <definedName name="KACA_A">#REF!</definedName>
    <definedName name="KACA_B">#REF!</definedName>
    <definedName name="KACA_BASE">#REF!</definedName>
    <definedName name="KACA_C">#REF!</definedName>
    <definedName name="Kaca_Es">#REF!</definedName>
    <definedName name="Kaca_nako_reyben_5mm">#REF!</definedName>
    <definedName name="kaca_polos_5mm">#REF!</definedName>
    <definedName name="kaca_rayband_5mm">#REF!</definedName>
    <definedName name="kaca6mm">#REF!</definedName>
    <definedName name="KACAB">#REF!</definedName>
    <definedName name="kacabe10">#REF!</definedName>
    <definedName name="kacabe5">#REF!</definedName>
    <definedName name="kacabe8">#REF!</definedName>
    <definedName name="KACARAY1">#REF!</definedName>
    <definedName name="KACARAY2">#REF!</definedName>
    <definedName name="Kacaryben_5_mm">#REF!</definedName>
    <definedName name="Kadis">#REF!</definedName>
    <definedName name="kain_sintetis">#REF!</definedName>
    <definedName name="Kait_angin">#REF!</definedName>
    <definedName name="KAKA">#REF!</definedName>
    <definedName name="KALI">#REF!</definedName>
    <definedName name="kamper">#REF!</definedName>
    <definedName name="kamperbalok">#REF!</definedName>
    <definedName name="kamperpapan">#REF!</definedName>
    <definedName name="kan">#REF!</definedName>
    <definedName name="kansteen_abuabu">#REF!</definedName>
    <definedName name="kansten">#REF!</definedName>
    <definedName name="kanstenbtn">#REF!</definedName>
    <definedName name="kanstin">#REF!</definedName>
    <definedName name="kanstincar">#REF!</definedName>
    <definedName name="kanstinjalan">#REF!</definedName>
    <definedName name="kanstinluar">#REF!</definedName>
    <definedName name="kapur">#REF!</definedName>
    <definedName name="Karpet_talang">#REF!</definedName>
    <definedName name="karung">#REF!</definedName>
    <definedName name="karyawanharian">#REF!</definedName>
    <definedName name="karyawantetap">#REF!</definedName>
    <definedName name="Kas0_5_7_Borneo_SP__2_x_pakai__50">#REF!</definedName>
    <definedName name="KASA">#REF!</definedName>
    <definedName name="KASBUN" localSheetId="8">{"Book1","RAB PASAR 30 AUG SCRAB.xls"}</definedName>
    <definedName name="KASBUN" localSheetId="7">{"Book1","RAB PASAR 30 AUG SCRAB.xls"}</definedName>
    <definedName name="KASBUN" localSheetId="4">{"Book1","RAB PASAR 30 AUG SCRAB.xls"}</definedName>
    <definedName name="KASBUN" localSheetId="6">{"Book1","RAB PASAR 30 AUG SCRAB.xls"}</definedName>
    <definedName name="KASBUN" localSheetId="9">{"Book1","RAB PASAR 30 AUG SCRAB.xls"}</definedName>
    <definedName name="KASBUN" localSheetId="5">{"Book1","RAB PASAR 30 AUG SCRAB.xls"}</definedName>
    <definedName name="KASBUN" localSheetId="14">{"Book1","RAB PASAR 30 AUG SCRAB.xls"}</definedName>
    <definedName name="KASBUN" localSheetId="3">{"Book1","RAB PASAR 30 AUG SCRAB.xls"}</definedName>
    <definedName name="KASBUN" localSheetId="11">{"Book1","RAB PASAR 30 AUG SCRAB.xls"}</definedName>
    <definedName name="KASBUN" localSheetId="13">{"Book1","RAB PASAR 30 AUG SCRAB.xls"}</definedName>
    <definedName name="KASBUN" localSheetId="12">{"Book1","RAB PASAR 30 AUG SCRAB.xls"}</definedName>
    <definedName name="KASBUN" localSheetId="10">{"Book1","RAB PASAR 30 AUG SCRAB.xls"}</definedName>
    <definedName name="KASBUN" localSheetId="0">{"Book1","RAB PASAR 30 AUG SCRAB.xls"}</definedName>
    <definedName name="KASBUN" localSheetId="2">{"Book1","RAB PASAR 30 AUG SCRAB.xls"}</definedName>
    <definedName name="KASBUN">{"Book1","RAB PASAR 30 AUG SCRAB.xls"}</definedName>
    <definedName name="KASO" localSheetId="8">#REF!</definedName>
    <definedName name="KASO" localSheetId="7">#REF!</definedName>
    <definedName name="KASO" localSheetId="4">#REF!</definedName>
    <definedName name="KASO" localSheetId="6">#REF!</definedName>
    <definedName name="KASO" localSheetId="9">#REF!</definedName>
    <definedName name="KASO" localSheetId="5">#REF!</definedName>
    <definedName name="KASO" localSheetId="14">#REF!</definedName>
    <definedName name="KASO" localSheetId="3">#REF!</definedName>
    <definedName name="KASO" localSheetId="11">#REF!</definedName>
    <definedName name="KASO" localSheetId="13">#REF!</definedName>
    <definedName name="KASO" localSheetId="10">#REF!</definedName>
    <definedName name="KASO" localSheetId="0">#REF!</definedName>
    <definedName name="KASO" localSheetId="2">#REF!</definedName>
    <definedName name="KASO">#REF!</definedName>
    <definedName name="kasobs" localSheetId="8">#REF!</definedName>
    <definedName name="kasobs" localSheetId="14">#REF!</definedName>
    <definedName name="kasobs" localSheetId="11">#REF!</definedName>
    <definedName name="kasobs" localSheetId="13">#REF!</definedName>
    <definedName name="kasobs" localSheetId="10">#REF!</definedName>
    <definedName name="kasobs" localSheetId="0">#REF!</definedName>
    <definedName name="kasobs" localSheetId="2">#REF!</definedName>
    <definedName name="kasobs">#REF!</definedName>
    <definedName name="katenye" localSheetId="8">#REF!</definedName>
    <definedName name="katenye" localSheetId="14">#REF!</definedName>
    <definedName name="katenye" localSheetId="11">#REF!</definedName>
    <definedName name="katenye" localSheetId="13">#REF!</definedName>
    <definedName name="katenye" localSheetId="10">#REF!</definedName>
    <definedName name="katenye" localSheetId="0">#REF!</definedName>
    <definedName name="katenye" localSheetId="2">#REF!</definedName>
    <definedName name="katenye">#REF!</definedName>
    <definedName name="katr11">#REF!</definedName>
    <definedName name="KAWA">#REF!</definedName>
    <definedName name="kawat">#REF!</definedName>
    <definedName name="kawat_ayam">#REF!</definedName>
    <definedName name="Kawat_Bendrad">#REF!</definedName>
    <definedName name="Kawat_duri">#REF!</definedName>
    <definedName name="kawat_las">#REF!</definedName>
    <definedName name="KAWATBERONJONG">#REF!</definedName>
    <definedName name="kawatbeton">#REF!</definedName>
    <definedName name="kawatbt">#REF!</definedName>
    <definedName name="kawatlas">#REF!</definedName>
    <definedName name="Kayu">#REF!</definedName>
    <definedName name="Kayu_bakar">#REF!</definedName>
    <definedName name="kayu_bekisting">#REF!</definedName>
    <definedName name="Kayu_Borneo">#REF!</definedName>
    <definedName name="Kayu_Kamper">#REF!</definedName>
    <definedName name="Kayu_klas_II">#REF!</definedName>
    <definedName name="Kayu_klas_III">#REF!</definedName>
    <definedName name="Kayu_klas_IV">#REF!</definedName>
    <definedName name="kayu_kusen_oven">#REF!</definedName>
    <definedName name="kayu_stoot_dinding__2_x_pakai_75">#REF!</definedName>
    <definedName name="kayubek">#REF!</definedName>
    <definedName name="KAYUJATI">#REF!</definedName>
    <definedName name="KAYUKUSEN">#REF!</definedName>
    <definedName name="kayumer">#REF!</definedName>
    <definedName name="kb">#REF!</definedName>
    <definedName name="kb___0">#REF!</definedName>
    <definedName name="kb___1">#REF!</definedName>
    <definedName name="kb___2">#REF!</definedName>
    <definedName name="kb___3">#REF!</definedName>
    <definedName name="kb_1">#REF!</definedName>
    <definedName name="kb_1000">#REF!</definedName>
    <definedName name="kb_1250">#REF!</definedName>
    <definedName name="kb_2">#REF!</definedName>
    <definedName name="kb_3">#REF!</definedName>
    <definedName name="kb_4">#REF!</definedName>
    <definedName name="kbl">#REF!</definedName>
    <definedName name="Kbl.Bsr">#REF!</definedName>
    <definedName name="Kbl.Bsr___0">#REF!</definedName>
    <definedName name="Kbl.Bsr___1">#REF!</definedName>
    <definedName name="Kbl.Bsr___2">#REF!</definedName>
    <definedName name="KBL.KCL">#REF!</definedName>
    <definedName name="KBL.KCL___0">#REF!</definedName>
    <definedName name="KBL.KCL___1">#REF!</definedName>
    <definedName name="KBL.KCL___2">#REF!</definedName>
    <definedName name="kblnym">#REF!</definedName>
    <definedName name="kbs">#REF!</definedName>
    <definedName name="KBST">#REF!</definedName>
    <definedName name="kbtn10">#REF!</definedName>
    <definedName name="kbtn20">#REF!</definedName>
    <definedName name="kbtn28">#REF!</definedName>
    <definedName name="kbtn29">#REF!</definedName>
    <definedName name="kbtn30">#REF!</definedName>
    <definedName name="kbtn31">#REF!</definedName>
    <definedName name="kbtn32">#REF!</definedName>
    <definedName name="KBTN33">#REF!</definedName>
    <definedName name="KBULAT">#REF!</definedName>
    <definedName name="kc">#REF!</definedName>
    <definedName name="kc___0">#REF!</definedName>
    <definedName name="KC___1">#REF!</definedName>
    <definedName name="KC___2">#REF!</definedName>
    <definedName name="KC___3">#REF!</definedName>
    <definedName name="KC_GG">#REF!</definedName>
    <definedName name="Kc.5mm.10001">#REF!</definedName>
    <definedName name="kcat00">#REF!</definedName>
    <definedName name="kcat01">#REF!</definedName>
    <definedName name="kcat03">#REF!</definedName>
    <definedName name="kcat04">#REF!</definedName>
    <definedName name="kcat05">#REF!</definedName>
    <definedName name="kcat06">#REF!</definedName>
    <definedName name="kcat08">#REF!</definedName>
    <definedName name="kcat09">#REF!</definedName>
    <definedName name="kcat10">#REF!</definedName>
    <definedName name="kcat11">#REF!</definedName>
    <definedName name="kcat111">#REF!</definedName>
    <definedName name="kcat12">#REF!</definedName>
    <definedName name="kcat13">#REF!</definedName>
    <definedName name="kcat20">#REF!</definedName>
    <definedName name="kcat31">#REF!</definedName>
    <definedName name="kcat32">#REF!</definedName>
    <definedName name="kcat33">#REF!</definedName>
    <definedName name="kcat41">#REF!</definedName>
    <definedName name="kccermin3">#REF!</definedName>
    <definedName name="kcl">#REF!</definedName>
    <definedName name="kcl___0">#REF!</definedName>
    <definedName name="kcl___1">#REF!</definedName>
    <definedName name="kcl___2">#REF!</definedName>
    <definedName name="kcl___3">#REF!</definedName>
    <definedName name="kcpolos3">#REF!</definedName>
    <definedName name="kcpolos5">#REF!</definedName>
    <definedName name="kcs3w">#REF!</definedName>
    <definedName name="kcstw">#REF!</definedName>
    <definedName name="kd">#REF!</definedName>
    <definedName name="kd___0">#REF!</definedName>
    <definedName name="kd___1">#REF!</definedName>
    <definedName name="kd___2">#REF!</definedName>
    <definedName name="kd___3">#REF!</definedName>
    <definedName name="kd_1">#REF!</definedName>
    <definedName name="kd_2">#REF!</definedName>
    <definedName name="kd_3">#REF!</definedName>
    <definedName name="kd_3350">#REF!</definedName>
    <definedName name="kd_b2010">#REF!</definedName>
    <definedName name="kd_b2025">#REF!</definedName>
    <definedName name="kd_b3310">#REF!</definedName>
    <definedName name="kdc">#REF!</definedName>
    <definedName name="KE_20">#REF!</definedName>
    <definedName name="KE_30">#REF!</definedName>
    <definedName name="keliling">#REF!</definedName>
    <definedName name="kenari">#REF!</definedName>
    <definedName name="Kendaraankant">#REF!</definedName>
    <definedName name="Kenek">#REF!</definedName>
    <definedName name="KENEK_TRUK">#REF!</definedName>
    <definedName name="KENEK_TRUK___0">#REF!</definedName>
    <definedName name="KENEK_TRUK___1">#REF!</definedName>
    <definedName name="KENEK_TRUK___2">#REF!</definedName>
    <definedName name="KENEK_TRUK___3">#REF!</definedName>
    <definedName name="Kep.tukang">#REF!</definedName>
    <definedName name="kepala_tk_batu">#REF!</definedName>
    <definedName name="kepala_tk_besi">#REF!</definedName>
    <definedName name="kepala_tk_cat">#REF!</definedName>
    <definedName name="kepala_tk_kayu">#REF!</definedName>
    <definedName name="Kepala_Tukang">#REF!</definedName>
    <definedName name="KEPALA_TUKANG_BATU">#REF!</definedName>
    <definedName name="KEPALA_TUKANG_BATU___0">#REF!</definedName>
    <definedName name="KEPALA_TUKANG_BATU___1">#REF!</definedName>
    <definedName name="KEPALA_TUKANG_BATU___2">#REF!</definedName>
    <definedName name="KEPALA_TUKANG_BATU___3">#REF!</definedName>
    <definedName name="KEPALA_TUKANG_BESI_BETON">#REF!</definedName>
    <definedName name="KEPALA_TUKANG_BESI_BETON___0">#REF!</definedName>
    <definedName name="KEPALA_TUKANG_BESI_BETON___1">#REF!</definedName>
    <definedName name="KEPALA_TUKANG_BESI_BETON___2">#REF!</definedName>
    <definedName name="KEPALA_TUKANG_BESI_BETON___3">#REF!</definedName>
    <definedName name="KEPALA_TUKANG_BESI_PROFIL">#REF!</definedName>
    <definedName name="KEPALA_TUKANG_BESI_PROFIL___0">#REF!</definedName>
    <definedName name="KEPALA_TUKANG_BESI_PROFIL___1">#REF!</definedName>
    <definedName name="KEPALA_TUKANG_BESI_PROFIL___2">#REF!</definedName>
    <definedName name="KEPALA_TUKANG_BESI_PROFIL___3">#REF!</definedName>
    <definedName name="KEPALA_TUKANG_CAT___PELITUR">#REF!</definedName>
    <definedName name="KEPALA_TUKANG_CAT___PELITUR___0">#REF!</definedName>
    <definedName name="KEPALA_TUKANG_CAT___PELITUR___1">#REF!</definedName>
    <definedName name="KEPALA_TUKANG_CAT___PELITUR___2">#REF!</definedName>
    <definedName name="KEPALA_TUKANG_CAT___PELITUR___3">#REF!</definedName>
    <definedName name="KEPALA_TUKANG_KAYU">#REF!</definedName>
    <definedName name="KEPALA_TUKANG_KAYU___0">#REF!</definedName>
    <definedName name="KEPALA_TUKANG_KAYU___1">#REF!</definedName>
    <definedName name="KEPALA_TUKANG_KAYU___2">#REF!</definedName>
    <definedName name="KEPALA_TUKANG_KAYU___3">#REF!</definedName>
    <definedName name="kepalapancang">#REF!</definedName>
    <definedName name="keptukang">#REF!</definedName>
    <definedName name="ker3030es">#REF!</definedName>
    <definedName name="keram20">#REF!</definedName>
    <definedName name="keram30polis">#REF!</definedName>
    <definedName name="keram30unpolis">#REF!</definedName>
    <definedName name="keram30unpolis___0">#REF!</definedName>
    <definedName name="keram30unpolis___1">#REF!</definedName>
    <definedName name="keram30unpolis___2">#REF!</definedName>
    <definedName name="keramik_10_20">#REF!</definedName>
    <definedName name="keramik_20_20">#REF!</definedName>
    <definedName name="Keramik_20_x_20_A">#REF!</definedName>
    <definedName name="Keramik_20_x_20_D">#REF!</definedName>
    <definedName name="keramik_30_30">#REF!</definedName>
    <definedName name="Keramik_30_x_30">#REF!</definedName>
    <definedName name="keramik_40_40">#REF!</definedName>
    <definedName name="Keramik_40_x_40_A">#REF!</definedName>
    <definedName name="Keramik_40_x_40_D">#REF!</definedName>
    <definedName name="Keramik_Dinding_20_x_20">#REF!</definedName>
    <definedName name="keramik_homogeous_40">#REF!</definedName>
    <definedName name="Keramik_kuku_macan__30x30__cm">#REF!</definedName>
    <definedName name="Keramik_roman__10x20__cm_list">#REF!</definedName>
    <definedName name="Keramik_roman__20x25__cm_warna_muda">#REF!</definedName>
    <definedName name="Keramik_roman__20x25__cm_warna_tua">#REF!</definedName>
    <definedName name="Keramik_roman__30x30__cm_standart">#REF!</definedName>
    <definedName name="Keramik_superItali___32_x_32__cm_Q32">#REF!</definedName>
    <definedName name="KERAMIKDDG">#REF!</definedName>
    <definedName name="KERAMIKSERVICE">#REF!</definedName>
    <definedName name="KERAS">#REF!</definedName>
    <definedName name="KERB">#REF!</definedName>
    <definedName name="kerikil">#REF!</definedName>
    <definedName name="kerja">#REF!</definedName>
    <definedName name="KEROSENE">#REF!</definedName>
    <definedName name="KEUNT">#REF!</definedName>
    <definedName name="KEYPAD">#REF!</definedName>
    <definedName name="kf">#REF!</definedName>
    <definedName name="kfs">#REF!</definedName>
    <definedName name="kfs_1">#REF!</definedName>
    <definedName name="kfs_2">#REF!</definedName>
    <definedName name="kfs_3">#REF!</definedName>
    <definedName name="kg">#REF!</definedName>
    <definedName name="KGE">#REF!</definedName>
    <definedName name="kgs">#REF!</definedName>
    <definedName name="kgs___0">#REF!</definedName>
    <definedName name="kgs___1">#REF!</definedName>
    <definedName name="kgs___2">#REF!</definedName>
    <definedName name="kgs___3">#REF!</definedName>
    <definedName name="kgs___4">#REF!</definedName>
    <definedName name="kgs___5">#REF!</definedName>
    <definedName name="kgs_1">#REF!</definedName>
    <definedName name="kgs_10">"$#REF!.$#REF!$#REF!"</definedName>
    <definedName name="kgs_12">"$#REF!.$#REF!$#REF!"</definedName>
    <definedName name="kgs_13">"$#REF!.$#REF!$#REF!"</definedName>
    <definedName name="kgs_2" localSheetId="8">#REF!</definedName>
    <definedName name="kgs_2" localSheetId="7">#REF!</definedName>
    <definedName name="kgs_2" localSheetId="4">#REF!</definedName>
    <definedName name="kgs_2" localSheetId="6">#REF!</definedName>
    <definedName name="kgs_2" localSheetId="9">#REF!</definedName>
    <definedName name="kgs_2" localSheetId="5">#REF!</definedName>
    <definedName name="kgs_2" localSheetId="14">#REF!</definedName>
    <definedName name="kgs_2" localSheetId="3">#REF!</definedName>
    <definedName name="kgs_2" localSheetId="11">#REF!</definedName>
    <definedName name="kgs_2" localSheetId="13">#REF!</definedName>
    <definedName name="kgs_2" localSheetId="10">#REF!</definedName>
    <definedName name="kgs_2" localSheetId="0">#REF!</definedName>
    <definedName name="kgs_2" localSheetId="2">#REF!</definedName>
    <definedName name="kgs_2">#REF!</definedName>
    <definedName name="kgs_4" localSheetId="8">#REF!</definedName>
    <definedName name="kgs_4" localSheetId="14">#REF!</definedName>
    <definedName name="kgs_4" localSheetId="11">#REF!</definedName>
    <definedName name="kgs_4" localSheetId="13">#REF!</definedName>
    <definedName name="kgs_4" localSheetId="10">#REF!</definedName>
    <definedName name="kgs_4" localSheetId="0">#REF!</definedName>
    <definedName name="kgs_4" localSheetId="2">#REF!</definedName>
    <definedName name="kgs_4">#REF!</definedName>
    <definedName name="kgs_5">"$#REF!.$#REF!$#REF!"</definedName>
    <definedName name="kgs_7">"$#REF!.$#REF!$#REF!"</definedName>
    <definedName name="kgs_8">"$#REF!.$#REF!$#REF!"</definedName>
    <definedName name="kh" localSheetId="8">#REF!</definedName>
    <definedName name="kh" localSheetId="7">#REF!</definedName>
    <definedName name="kh" localSheetId="4">#REF!</definedName>
    <definedName name="kh" localSheetId="6">#REF!</definedName>
    <definedName name="kh" localSheetId="9">#REF!</definedName>
    <definedName name="kh" localSheetId="5">#REF!</definedName>
    <definedName name="kh" localSheetId="14">#REF!</definedName>
    <definedName name="kh" localSheetId="3">#REF!</definedName>
    <definedName name="kh" localSheetId="11">#REF!</definedName>
    <definedName name="kh" localSheetId="13">#REF!</definedName>
    <definedName name="kh" localSheetId="10">#REF!</definedName>
    <definedName name="kh" localSheetId="0">#REF!</definedName>
    <definedName name="kh" localSheetId="2">#REF!</definedName>
    <definedName name="kh">#REF!</definedName>
    <definedName name="khd" localSheetId="8">#REF!</definedName>
    <definedName name="khd" localSheetId="14">#REF!</definedName>
    <definedName name="khd" localSheetId="11">#REF!</definedName>
    <definedName name="khd" localSheetId="13">#REF!</definedName>
    <definedName name="khd" localSheetId="10">#REF!</definedName>
    <definedName name="khd" localSheetId="0">#REF!</definedName>
    <definedName name="khd" localSheetId="2">#REF!</definedName>
    <definedName name="khd">#REF!</definedName>
    <definedName name="khd___0" localSheetId="8">#REF!</definedName>
    <definedName name="khd___0" localSheetId="14">#REF!</definedName>
    <definedName name="khd___0" localSheetId="11">#REF!</definedName>
    <definedName name="khd___0" localSheetId="13">#REF!</definedName>
    <definedName name="khd___0" localSheetId="10">#REF!</definedName>
    <definedName name="khd___0" localSheetId="0">#REF!</definedName>
    <definedName name="khd___0" localSheetId="2">#REF!</definedName>
    <definedName name="khd___0">#REF!</definedName>
    <definedName name="khd___1">#REF!</definedName>
    <definedName name="khd___2">#REF!</definedName>
    <definedName name="khd___3">#REF!</definedName>
    <definedName name="khd___4">#REF!</definedName>
    <definedName name="khd___5">#REF!</definedName>
    <definedName name="khd_1">#REF!</definedName>
    <definedName name="khd_2">#REF!</definedName>
    <definedName name="khd_3">#REF!</definedName>
    <definedName name="khd_4">#REF!</definedName>
    <definedName name="KHOIRUL">#REF!</definedName>
    <definedName name="khts">#REF!</definedName>
    <definedName name="ki">#REF!</definedName>
    <definedName name="ki_1">#REF!</definedName>
    <definedName name="ki_2">#REF!</definedName>
    <definedName name="ki_3">#REF!</definedName>
    <definedName name="ki_4">#REF!</definedName>
    <definedName name="kickers">#REF!</definedName>
    <definedName name="KIM">#REF!</definedName>
    <definedName name="kinerja" localSheetId="8" hidden="1">{#N/A,#N/A,FALSE,"M.32"}</definedName>
    <definedName name="kinerja" localSheetId="7" hidden="1">{#N/A,#N/A,FALSE,"M.32"}</definedName>
    <definedName name="kinerja" localSheetId="4" hidden="1">{#N/A,#N/A,FALSE,"M.32"}</definedName>
    <definedName name="kinerja" localSheetId="6" hidden="1">{#N/A,#N/A,FALSE,"M.32"}</definedName>
    <definedName name="kinerja" localSheetId="9" hidden="1">{#N/A,#N/A,FALSE,"M.32"}</definedName>
    <definedName name="kinerja" localSheetId="5" hidden="1">{#N/A,#N/A,FALSE,"M.32"}</definedName>
    <definedName name="kinerja" localSheetId="14" hidden="1">{#N/A,#N/A,FALSE,"M.32"}</definedName>
    <definedName name="kinerja" localSheetId="3" hidden="1">{#N/A,#N/A,FALSE,"M.32"}</definedName>
    <definedName name="kinerja" localSheetId="11" hidden="1">{#N/A,#N/A,FALSE,"M.32"}</definedName>
    <definedName name="kinerja" localSheetId="13" hidden="1">{#N/A,#N/A,FALSE,"M.32"}</definedName>
    <definedName name="kinerja" localSheetId="12" hidden="1">{#N/A,#N/A,FALSE,"M.32"}</definedName>
    <definedName name="kinerja" localSheetId="10" hidden="1">{#N/A,#N/A,FALSE,"M.32"}</definedName>
    <definedName name="kinerja" localSheetId="0" hidden="1">{#N/A,#N/A,FALSE,"M.32"}</definedName>
    <definedName name="kinerja" localSheetId="2" hidden="1">{#N/A,#N/A,FALSE,"M.32"}</definedName>
    <definedName name="kinerja" hidden="1">{#N/A,#N/A,FALSE,"M.32"}</definedName>
    <definedName name="kinerja_1" localSheetId="8" hidden="1">{#N/A,#N/A,FALSE,"M.42"}</definedName>
    <definedName name="kinerja_1" localSheetId="7" hidden="1">{#N/A,#N/A,FALSE,"M.42"}</definedName>
    <definedName name="kinerja_1" localSheetId="4" hidden="1">{#N/A,#N/A,FALSE,"M.42"}</definedName>
    <definedName name="kinerja_1" localSheetId="6" hidden="1">{#N/A,#N/A,FALSE,"M.42"}</definedName>
    <definedName name="kinerja_1" localSheetId="9" hidden="1">{#N/A,#N/A,FALSE,"M.42"}</definedName>
    <definedName name="kinerja_1" localSheetId="5" hidden="1">{#N/A,#N/A,FALSE,"M.42"}</definedName>
    <definedName name="kinerja_1" localSheetId="14" hidden="1">{#N/A,#N/A,FALSE,"M.42"}</definedName>
    <definedName name="kinerja_1" localSheetId="3" hidden="1">{#N/A,#N/A,FALSE,"M.42"}</definedName>
    <definedName name="kinerja_1" localSheetId="11" hidden="1">{#N/A,#N/A,FALSE,"M.42"}</definedName>
    <definedName name="kinerja_1" localSheetId="13" hidden="1">{#N/A,#N/A,FALSE,"M.42"}</definedName>
    <definedName name="kinerja_1" localSheetId="12" hidden="1">{#N/A,#N/A,FALSE,"M.42"}</definedName>
    <definedName name="kinerja_1" localSheetId="10" hidden="1">{#N/A,#N/A,FALSE,"M.42"}</definedName>
    <definedName name="kinerja_1" localSheetId="0" hidden="1">{#N/A,#N/A,FALSE,"M.42"}</definedName>
    <definedName name="kinerja_1" localSheetId="2" hidden="1">{#N/A,#N/A,FALSE,"M.42"}</definedName>
    <definedName name="kinerja_1" hidden="1">{#N/A,#N/A,FALSE,"M.42"}</definedName>
    <definedName name="kitc100x2x0.6" localSheetId="8">#REF!</definedName>
    <definedName name="kitc100x2x0.6" localSheetId="7">#REF!</definedName>
    <definedName name="kitc100x2x0.6" localSheetId="4">#REF!</definedName>
    <definedName name="kitc100x2x0.6" localSheetId="6">#REF!</definedName>
    <definedName name="kitc100x2x0.6" localSheetId="9">#REF!</definedName>
    <definedName name="kitc100x2x0.6" localSheetId="5">#REF!</definedName>
    <definedName name="kitc100x2x0.6" localSheetId="14">#REF!</definedName>
    <definedName name="kitc100x2x0.6" localSheetId="3">#REF!</definedName>
    <definedName name="kitc100x2x0.6" localSheetId="11">#REF!</definedName>
    <definedName name="kitc100x2x0.6" localSheetId="13">#REF!</definedName>
    <definedName name="kitc100x2x0.6" localSheetId="10">#REF!</definedName>
    <definedName name="kitc100x2x0.6" localSheetId="0">#REF!</definedName>
    <definedName name="kitc100x2x0.6" localSheetId="2">#REF!</definedName>
    <definedName name="kitc100x2x0.6">#REF!</definedName>
    <definedName name="kitc100x2x0.6_1" localSheetId="8">#REF!</definedName>
    <definedName name="kitc100x2x0.6_1" localSheetId="14">#REF!</definedName>
    <definedName name="kitc100x2x0.6_1" localSheetId="11">#REF!</definedName>
    <definedName name="kitc100x2x0.6_1" localSheetId="13">#REF!</definedName>
    <definedName name="kitc100x2x0.6_1" localSheetId="10">#REF!</definedName>
    <definedName name="kitc100x2x0.6_1" localSheetId="0">#REF!</definedName>
    <definedName name="kitc100x2x0.6_1" localSheetId="2">#REF!</definedName>
    <definedName name="kitc100x2x0.6_1">#REF!</definedName>
    <definedName name="kitc100x2x0.6_2" localSheetId="8">#REF!</definedName>
    <definedName name="kitc100x2x0.6_2" localSheetId="14">#REF!</definedName>
    <definedName name="kitc100x2x0.6_2" localSheetId="11">#REF!</definedName>
    <definedName name="kitc100x2x0.6_2" localSheetId="13">#REF!</definedName>
    <definedName name="kitc100x2x0.6_2" localSheetId="10">#REF!</definedName>
    <definedName name="kitc100x2x0.6_2" localSheetId="0">#REF!</definedName>
    <definedName name="kitc100x2x0.6_2" localSheetId="2">#REF!</definedName>
    <definedName name="kitc100x2x0.6_2">#REF!</definedName>
    <definedName name="kitc100x2x0.6_3">#REF!</definedName>
    <definedName name="kitc2x100x2x0.6">#REF!</definedName>
    <definedName name="kitc2x100x2x0.6_1">#REF!</definedName>
    <definedName name="kitc2x100x2x0.6_2">#REF!</definedName>
    <definedName name="kitc2x100x2x0.6_3">#REF!</definedName>
    <definedName name="kitchen">#REF!</definedName>
    <definedName name="kitchen_zink">#REF!</definedName>
    <definedName name="kjadi1">#REF!</definedName>
    <definedName name="kjadi2">#REF!</definedName>
    <definedName name="kjadi3">#REF!</definedName>
    <definedName name="kjadi4">#REF!</definedName>
    <definedName name="kjadi5">#REF!</definedName>
    <definedName name="kjadi6">#REF!</definedName>
    <definedName name="kji">#REF!</definedName>
    <definedName name="kji_1">#REF!</definedName>
    <definedName name="kji_2">#REF!</definedName>
    <definedName name="kji_3">#REF!</definedName>
    <definedName name="kk">#REF!</definedName>
    <definedName name="KK_07">#REF!</definedName>
    <definedName name="KK_08">#REF!</definedName>
    <definedName name="KK_09">#REF!</definedName>
    <definedName name="KK_09A">#REF!</definedName>
    <definedName name="kk_1">#REF!</definedName>
    <definedName name="KK_10">#REF!</definedName>
    <definedName name="KK_10A">#REF!</definedName>
    <definedName name="KK_11">#REF!</definedName>
    <definedName name="KK_12">#REF!</definedName>
    <definedName name="KK_13">#REF!</definedName>
    <definedName name="KK_14">#REF!</definedName>
    <definedName name="KK_15">#REF!</definedName>
    <definedName name="KK_16">#REF!</definedName>
    <definedName name="kk_2">#REF!</definedName>
    <definedName name="kk_3">#REF!</definedName>
    <definedName name="kk_4">#REF!</definedName>
    <definedName name="kk10a">#REF!</definedName>
    <definedName name="kk10a___0">#REF!</definedName>
    <definedName name="kk10a___1">#REF!</definedName>
    <definedName name="kk10a___2">#REF!</definedName>
    <definedName name="kk10a___3">#REF!</definedName>
    <definedName name="kk10a___4">#REF!</definedName>
    <definedName name="kk10a___5">#REF!</definedName>
    <definedName name="kk10a_1">#REF!</definedName>
    <definedName name="kk10a_10">"$#REF!.$#REF!$#REF!"</definedName>
    <definedName name="kk10a_12">"$#REF!.$#REF!$#REF!"</definedName>
    <definedName name="kk10a_13">"$#REF!.$#REF!$#REF!"</definedName>
    <definedName name="kk10a_2" localSheetId="8">#REF!</definedName>
    <definedName name="kk10a_2" localSheetId="7">#REF!</definedName>
    <definedName name="kk10a_2" localSheetId="4">#REF!</definedName>
    <definedName name="kk10a_2" localSheetId="6">#REF!</definedName>
    <definedName name="kk10a_2" localSheetId="9">#REF!</definedName>
    <definedName name="kk10a_2" localSheetId="5">#REF!</definedName>
    <definedName name="kk10a_2" localSheetId="14">#REF!</definedName>
    <definedName name="kk10a_2" localSheetId="3">#REF!</definedName>
    <definedName name="kk10a_2" localSheetId="11">#REF!</definedName>
    <definedName name="kk10a_2" localSheetId="13">#REF!</definedName>
    <definedName name="kk10a_2" localSheetId="10">#REF!</definedName>
    <definedName name="kk10a_2" localSheetId="0">#REF!</definedName>
    <definedName name="kk10a_2" localSheetId="2">#REF!</definedName>
    <definedName name="kk10a_2">#REF!</definedName>
    <definedName name="kk10a_4" localSheetId="8">#REF!</definedName>
    <definedName name="kk10a_4" localSheetId="14">#REF!</definedName>
    <definedName name="kk10a_4" localSheetId="11">#REF!</definedName>
    <definedName name="kk10a_4" localSheetId="13">#REF!</definedName>
    <definedName name="kk10a_4" localSheetId="10">#REF!</definedName>
    <definedName name="kk10a_4" localSheetId="0">#REF!</definedName>
    <definedName name="kk10a_4" localSheetId="2">#REF!</definedName>
    <definedName name="kk10a_4">#REF!</definedName>
    <definedName name="kk10a_5">"$#REF!.$#REF!$#REF!"</definedName>
    <definedName name="kk10a_7">"$#REF!.$#REF!$#REF!"</definedName>
    <definedName name="kk10a_8">"$#REF!.$#REF!$#REF!"</definedName>
    <definedName name="kk16a" localSheetId="8">#REF!</definedName>
    <definedName name="kk16a" localSheetId="7">#REF!</definedName>
    <definedName name="kk16a" localSheetId="4">#REF!</definedName>
    <definedName name="kk16a" localSheetId="6">#REF!</definedName>
    <definedName name="kk16a" localSheetId="9">#REF!</definedName>
    <definedName name="kk16a" localSheetId="5">#REF!</definedName>
    <definedName name="kk16a" localSheetId="14">#REF!</definedName>
    <definedName name="kk16a" localSheetId="3">#REF!</definedName>
    <definedName name="kk16a" localSheetId="11">#REF!</definedName>
    <definedName name="kk16a" localSheetId="13">#REF!</definedName>
    <definedName name="kk16a" localSheetId="10">#REF!</definedName>
    <definedName name="kk16a" localSheetId="0">#REF!</definedName>
    <definedName name="kk16a" localSheetId="2">#REF!</definedName>
    <definedName name="kk16a">#REF!</definedName>
    <definedName name="kk16a___0" localSheetId="8">#REF!</definedName>
    <definedName name="kk16a___0" localSheetId="14">#REF!</definedName>
    <definedName name="kk16a___0" localSheetId="11">#REF!</definedName>
    <definedName name="kk16a___0" localSheetId="13">#REF!</definedName>
    <definedName name="kk16a___0" localSheetId="10">#REF!</definedName>
    <definedName name="kk16a___0" localSheetId="0">#REF!</definedName>
    <definedName name="kk16a___0" localSheetId="2">#REF!</definedName>
    <definedName name="kk16a___0">#REF!</definedName>
    <definedName name="kk16a___1" localSheetId="8">#REF!</definedName>
    <definedName name="kk16a___1" localSheetId="14">#REF!</definedName>
    <definedName name="kk16a___1" localSheetId="11">#REF!</definedName>
    <definedName name="kk16a___1" localSheetId="13">#REF!</definedName>
    <definedName name="kk16a___1" localSheetId="10">#REF!</definedName>
    <definedName name="kk16a___1" localSheetId="0">#REF!</definedName>
    <definedName name="kk16a___1" localSheetId="2">#REF!</definedName>
    <definedName name="kk16a___1">#REF!</definedName>
    <definedName name="kk16a___2">#REF!</definedName>
    <definedName name="kk16a___3">#REF!</definedName>
    <definedName name="kk16a___4">#REF!</definedName>
    <definedName name="kk16a___5">#REF!</definedName>
    <definedName name="kk16a_1">#REF!</definedName>
    <definedName name="kk16a_10">"$#REF!.$#REF!$#REF!"</definedName>
    <definedName name="kk16a_12">"$#REF!.$#REF!$#REF!"</definedName>
    <definedName name="kk16a_13">"$#REF!.$#REF!$#REF!"</definedName>
    <definedName name="kk16a_2" localSheetId="8">#REF!</definedName>
    <definedName name="kk16a_2" localSheetId="7">#REF!</definedName>
    <definedName name="kk16a_2" localSheetId="4">#REF!</definedName>
    <definedName name="kk16a_2" localSheetId="6">#REF!</definedName>
    <definedName name="kk16a_2" localSheetId="9">#REF!</definedName>
    <definedName name="kk16a_2" localSheetId="5">#REF!</definedName>
    <definedName name="kk16a_2" localSheetId="14">#REF!</definedName>
    <definedName name="kk16a_2" localSheetId="3">#REF!</definedName>
    <definedName name="kk16a_2" localSheetId="11">#REF!</definedName>
    <definedName name="kk16a_2" localSheetId="13">#REF!</definedName>
    <definedName name="kk16a_2" localSheetId="10">#REF!</definedName>
    <definedName name="kk16a_2" localSheetId="0">#REF!</definedName>
    <definedName name="kk16a_2" localSheetId="2">#REF!</definedName>
    <definedName name="kk16a_2">#REF!</definedName>
    <definedName name="kk16a_4" localSheetId="8">#REF!</definedName>
    <definedName name="kk16a_4" localSheetId="14">#REF!</definedName>
    <definedName name="kk16a_4" localSheetId="11">#REF!</definedName>
    <definedName name="kk16a_4" localSheetId="13">#REF!</definedName>
    <definedName name="kk16a_4" localSheetId="10">#REF!</definedName>
    <definedName name="kk16a_4" localSheetId="0">#REF!</definedName>
    <definedName name="kk16a_4" localSheetId="2">#REF!</definedName>
    <definedName name="kk16a_4">#REF!</definedName>
    <definedName name="kk16a_5">"$#REF!.$#REF!$#REF!"</definedName>
    <definedName name="kk16a_7">"$#REF!.$#REF!$#REF!"</definedName>
    <definedName name="kk16a_8">"$#REF!.$#REF!$#REF!"</definedName>
    <definedName name="KKK" localSheetId="8">#REF!</definedName>
    <definedName name="KKK" localSheetId="7">#REF!</definedName>
    <definedName name="KKK" localSheetId="4">#REF!</definedName>
    <definedName name="KKK" localSheetId="6">#REF!</definedName>
    <definedName name="KKK" localSheetId="9">#REF!</definedName>
    <definedName name="KKK" localSheetId="5">#REF!</definedName>
    <definedName name="KKK" localSheetId="14">#REF!</definedName>
    <definedName name="KKK" localSheetId="3">#REF!</definedName>
    <definedName name="KKK" localSheetId="11">#REF!</definedName>
    <definedName name="KKK" localSheetId="13">#REF!</definedName>
    <definedName name="KKK" localSheetId="10">#REF!</definedName>
    <definedName name="KKK" localSheetId="0">#REF!</definedName>
    <definedName name="KKK" localSheetId="2">#REF!</definedName>
    <definedName name="KKK">#REF!</definedName>
    <definedName name="kkm" localSheetId="8">#REF!</definedName>
    <definedName name="kkm" localSheetId="14">#REF!</definedName>
    <definedName name="kkm" localSheetId="11">#REF!</definedName>
    <definedName name="kkm" localSheetId="13">#REF!</definedName>
    <definedName name="kkm" localSheetId="10">#REF!</definedName>
    <definedName name="kkm" localSheetId="0">#REF!</definedName>
    <definedName name="kkm" localSheetId="2">#REF!</definedName>
    <definedName name="kkm">#REF!</definedName>
    <definedName name="kkm_1" localSheetId="8">#REF!</definedName>
    <definedName name="kkm_1" localSheetId="14">#REF!</definedName>
    <definedName name="kkm_1" localSheetId="11">#REF!</definedName>
    <definedName name="kkm_1" localSheetId="13">#REF!</definedName>
    <definedName name="kkm_1" localSheetId="10">#REF!</definedName>
    <definedName name="kkm_1" localSheetId="0">#REF!</definedName>
    <definedName name="kkm_1" localSheetId="2">#REF!</definedName>
    <definedName name="kkm_1">#REF!</definedName>
    <definedName name="kkm_2">#REF!</definedName>
    <definedName name="kkm_3">#REF!</definedName>
    <definedName name="kknym">#REF!</definedName>
    <definedName name="kknymhy">#REF!</definedName>
    <definedName name="kknymhy_1">#REF!</definedName>
    <definedName name="kknymhy_2">#REF!</definedName>
    <definedName name="kknymhy_3">#REF!</definedName>
    <definedName name="kkt">#REF!</definedName>
    <definedName name="kkts">#REF!</definedName>
    <definedName name="kkts_1">#REF!</definedName>
    <definedName name="kkts_2">#REF!</definedName>
    <definedName name="kkts_3">#REF!</definedName>
    <definedName name="kl">#REF!</definedName>
    <definedName name="kl_2020">#REF!</definedName>
    <definedName name="kl_2020p">#REF!</definedName>
    <definedName name="kl_2025">#REF!</definedName>
    <definedName name="kl_3030">#REF!</definedName>
    <definedName name="kl_3030p">#REF!</definedName>
    <definedName name="kl_3333">#REF!</definedName>
    <definedName name="kl_3333p">#REF!</definedName>
    <definedName name="kl_3333pk">#REF!</definedName>
    <definedName name="kl_4040">#REF!</definedName>
    <definedName name="kl_40401">#REF!</definedName>
    <definedName name="kl_4040d">#REF!</definedName>
    <definedName name="KLAA00">#REF!</definedName>
    <definedName name="KLAB00">#REF!</definedName>
    <definedName name="KLAB01">#REF!</definedName>
    <definedName name="KLAB02">#REF!</definedName>
    <definedName name="klan01">#REF!</definedName>
    <definedName name="klan02">#REF!</definedName>
    <definedName name="klan03">#REF!</definedName>
    <definedName name="klan04">#REF!</definedName>
    <definedName name="klan05">#REF!</definedName>
    <definedName name="klan40">#REF!</definedName>
    <definedName name="klan41">#REF!</definedName>
    <definedName name="klan42">#REF!</definedName>
    <definedName name="klan50">#REF!</definedName>
    <definedName name="klb">#REF!</definedName>
    <definedName name="Klemplafond">#REF!</definedName>
    <definedName name="kler00">#REF!</definedName>
    <definedName name="kler01">#REF!</definedName>
    <definedName name="kles00">#REF!</definedName>
    <definedName name="kles01">#REF!</definedName>
    <definedName name="kles02">#REF!</definedName>
    <definedName name="kles03">#REF!</definedName>
    <definedName name="kles04">#REF!</definedName>
    <definedName name="KLES05">#REF!</definedName>
    <definedName name="kles06">#REF!</definedName>
    <definedName name="kles07">#REF!</definedName>
    <definedName name="KLES08">#REF!</definedName>
    <definedName name="klm">#REF!</definedName>
    <definedName name="KLM_FORD">#REF!</definedName>
    <definedName name="KLM.1.101">#REF!</definedName>
    <definedName name="KLM.1.101B">#REF!</definedName>
    <definedName name="KLM.1.101E">#REF!</definedName>
    <definedName name="KLM.1.102">#REF!</definedName>
    <definedName name="KLM.1.102B">#REF!</definedName>
    <definedName name="KLM.1.102E">#REF!</definedName>
    <definedName name="KLM.1.103">#REF!</definedName>
    <definedName name="KLM.1.103B">#REF!</definedName>
    <definedName name="KLM.1.103E">#REF!</definedName>
    <definedName name="KLM.2.101">#REF!</definedName>
    <definedName name="KLM.2.101B">#REF!</definedName>
    <definedName name="KLM.2.101E">#REF!</definedName>
    <definedName name="KLM.2.102">#REF!</definedName>
    <definedName name="KLM.2.102B">#REF!</definedName>
    <definedName name="KLM.2.102E">#REF!</definedName>
    <definedName name="KLM.3.101">#REF!</definedName>
    <definedName name="KLM.3.101B">#REF!</definedName>
    <definedName name="KLM.3.101E">#REF!</definedName>
    <definedName name="KLM.3.102">#REF!</definedName>
    <definedName name="KLM.3.102B">#REF!</definedName>
    <definedName name="KLM.3.102E">#REF!</definedName>
    <definedName name="KLM.4.101">#REF!</definedName>
    <definedName name="KLM.4.101B">#REF!</definedName>
    <definedName name="KLM.4.101E">#REF!</definedName>
    <definedName name="KLM.4.102">#REF!</definedName>
    <definedName name="KLM.4.102B">#REF!</definedName>
    <definedName name="KLM.4.102E">#REF!</definedName>
    <definedName name="KLM.TG.101">#REF!</definedName>
    <definedName name="KLM.TG.101B">#REF!</definedName>
    <definedName name="KLM.TG.101E">#REF!</definedName>
    <definedName name="KLMPRAKTIS">#REF!</definedName>
    <definedName name="Kloset_duduk_KIA_warna_muda">#REF!</definedName>
    <definedName name="Kloset_duduk_KIA_warna_tua">#REF!</definedName>
    <definedName name="Kloset_jongkok_KIA_warna_muda">#REF!</definedName>
    <definedName name="Kloset_jongkok_KIA_warna_tua">#REF!</definedName>
    <definedName name="Kloset_monoblok_biasa">#REF!</definedName>
    <definedName name="klosjong">#REF!</definedName>
    <definedName name="klp">#REF!</definedName>
    <definedName name="klp___0">#REF!</definedName>
    <definedName name="klp___1">#REF!</definedName>
    <definedName name="klp___2">#REF!</definedName>
    <definedName name="klp___3">#REF!</definedName>
    <definedName name="klp_1">#REF!</definedName>
    <definedName name="klp_10">"$#REF!.$#REF!$#REF!"</definedName>
    <definedName name="klp_12">"$#REF!.$#REF!$#REF!"</definedName>
    <definedName name="klp_13">"$#REF!.$#REF!$#REF!"</definedName>
    <definedName name="klp_2" localSheetId="8">#REF!</definedName>
    <definedName name="klp_2" localSheetId="7">#REF!</definedName>
    <definedName name="klp_2" localSheetId="4">#REF!</definedName>
    <definedName name="klp_2" localSheetId="6">#REF!</definedName>
    <definedName name="klp_2" localSheetId="9">#REF!</definedName>
    <definedName name="klp_2" localSheetId="5">#REF!</definedName>
    <definedName name="klp_2" localSheetId="14">#REF!</definedName>
    <definedName name="klp_2" localSheetId="3">#REF!</definedName>
    <definedName name="klp_2" localSheetId="11">#REF!</definedName>
    <definedName name="klp_2" localSheetId="13">#REF!</definedName>
    <definedName name="klp_2" localSheetId="10">#REF!</definedName>
    <definedName name="klp_2" localSheetId="0">#REF!</definedName>
    <definedName name="klp_2" localSheetId="2">#REF!</definedName>
    <definedName name="klp_2">#REF!</definedName>
    <definedName name="klp_4" localSheetId="8">#REF!</definedName>
    <definedName name="klp_4" localSheetId="14">#REF!</definedName>
    <definedName name="klp_4" localSheetId="11">#REF!</definedName>
    <definedName name="klp_4" localSheetId="13">#REF!</definedName>
    <definedName name="klp_4" localSheetId="10">#REF!</definedName>
    <definedName name="klp_4" localSheetId="0">#REF!</definedName>
    <definedName name="klp_4" localSheetId="2">#REF!</definedName>
    <definedName name="klp_4">#REF!</definedName>
    <definedName name="klp_5">"$#REF!.$#REF!$#REF!"</definedName>
    <definedName name="klp_7">"$#REF!.$#REF!$#REF!"</definedName>
    <definedName name="klp_8">"$#REF!.$#REF!$#REF!"</definedName>
    <definedName name="kluis30" localSheetId="8">#REF!</definedName>
    <definedName name="kluis30" localSheetId="7">#REF!</definedName>
    <definedName name="kluis30" localSheetId="4">#REF!</definedName>
    <definedName name="kluis30" localSheetId="6">#REF!</definedName>
    <definedName name="kluis30" localSheetId="9">#REF!</definedName>
    <definedName name="kluis30" localSheetId="5">#REF!</definedName>
    <definedName name="kluis30" localSheetId="14">#REF!</definedName>
    <definedName name="kluis30" localSheetId="3">#REF!</definedName>
    <definedName name="kluis30" localSheetId="11">#REF!</definedName>
    <definedName name="kluis30" localSheetId="13">#REF!</definedName>
    <definedName name="kluis30" localSheetId="10">#REF!</definedName>
    <definedName name="kluis30" localSheetId="0">#REF!</definedName>
    <definedName name="kluis30" localSheetId="2">#REF!</definedName>
    <definedName name="kluis30">#REF!</definedName>
    <definedName name="km" localSheetId="8">#REF!</definedName>
    <definedName name="km" localSheetId="14">#REF!</definedName>
    <definedName name="km" localSheetId="11">#REF!</definedName>
    <definedName name="km" localSheetId="13">#REF!</definedName>
    <definedName name="km" localSheetId="10">#REF!</definedName>
    <definedName name="km" localSheetId="0">#REF!</definedName>
    <definedName name="km" localSheetId="2">#REF!</definedName>
    <definedName name="km">#REF!</definedName>
    <definedName name="km_1" localSheetId="8">#REF!</definedName>
    <definedName name="km_1" localSheetId="14">#REF!</definedName>
    <definedName name="km_1" localSheetId="11">#REF!</definedName>
    <definedName name="km_1" localSheetId="13">#REF!</definedName>
    <definedName name="km_1" localSheetId="10">#REF!</definedName>
    <definedName name="km_1" localSheetId="0">#REF!</definedName>
    <definedName name="km_1" localSheetId="2">#REF!</definedName>
    <definedName name="km_1">#REF!</definedName>
    <definedName name="km_2">#REF!</definedName>
    <definedName name="km_3">#REF!</definedName>
    <definedName name="KMA">#REF!</definedName>
    <definedName name="kmcs">#REF!</definedName>
    <definedName name="KME">#REF!</definedName>
    <definedName name="kmec10">#REF!</definedName>
    <definedName name="kmec11">#REF!</definedName>
    <definedName name="kmec12">#REF!</definedName>
    <definedName name="kmec13">#REF!</definedName>
    <definedName name="kmec14">#REF!</definedName>
    <definedName name="kmed01">#REF!</definedName>
    <definedName name="kmed02">#REF!</definedName>
    <definedName name="kmed03">#REF!</definedName>
    <definedName name="kmed04">#REF!</definedName>
    <definedName name="kmed070">#REF!</definedName>
    <definedName name="kmed075">#REF!</definedName>
    <definedName name="kmed076">#REF!</definedName>
    <definedName name="kmed077">#REF!</definedName>
    <definedName name="kmed10">#REF!</definedName>
    <definedName name="kmed11">#REF!</definedName>
    <definedName name="kmed12">#REF!</definedName>
    <definedName name="kmed53">#REF!</definedName>
    <definedName name="kmed54">#REF!</definedName>
    <definedName name="kmed55">#REF!</definedName>
    <definedName name="kmed56">#REF!</definedName>
    <definedName name="kmed60">#REF!</definedName>
    <definedName name="kmed65">#REF!</definedName>
    <definedName name="kmed66">#REF!</definedName>
    <definedName name="kmm">#REF!</definedName>
    <definedName name="kmm_1">#REF!</definedName>
    <definedName name="kmm_2">#REF!</definedName>
    <definedName name="kmm_3">#REF!</definedName>
    <definedName name="KMpost">#REF!</definedName>
    <definedName name="kmts">#REF!</definedName>
    <definedName name="KNC.PT.10001">#REF!</definedName>
    <definedName name="knee">#REF!</definedName>
    <definedName name="KNEE_075">#REF!</definedName>
    <definedName name="KNEE_125">#REF!</definedName>
    <definedName name="Knek">#REF!</definedName>
    <definedName name="Knyatoh">#REF!</definedName>
    <definedName name="ko">#REF!</definedName>
    <definedName name="koa">#REF!</definedName>
    <definedName name="kobaj">#REF!</definedName>
    <definedName name="Kobes">#REF!</definedName>
    <definedName name="kobet">#REF!</definedName>
    <definedName name="KODE">#REF!</definedName>
    <definedName name="KODE___0">#REF!</definedName>
    <definedName name="KODE_1">#REF!</definedName>
    <definedName name="KODE_2">#REF!</definedName>
    <definedName name="KODE_3">#REF!</definedName>
    <definedName name="KODEAHS">#REF!</definedName>
    <definedName name="kodebahanahs">#REF!</definedName>
    <definedName name="KodeBarang" localSheetId="8">OFFSET(#REF!,1,0,COUNTA(#REF!)-2,1)</definedName>
    <definedName name="KodeBarang" localSheetId="14">OFFSET(#REF!,1,0,COUNTA(#REF!)-2,1)</definedName>
    <definedName name="KodeBarang" localSheetId="11">OFFSET(#REF!,1,0,COUNTA(#REF!)-2,1)</definedName>
    <definedName name="KodeBarang" localSheetId="13">OFFSET(#REF!,1,0,COUNTA(#REF!)-2,1)</definedName>
    <definedName name="KodeBarang" localSheetId="10">OFFSET(#REF!,1,0,COUNTA(#REF!)-2,1)</definedName>
    <definedName name="KodeBarang" localSheetId="0">OFFSET(#REF!,1,0,COUNTA(#REF!)-2,1)</definedName>
    <definedName name="KodeBarang" localSheetId="2">OFFSET(#REF!,1,0,COUNTA(#REF!)-2,1)</definedName>
    <definedName name="KodeBarang">OFFSET(#REF!,1,0,COUNTA(#REF!)-2,1)</definedName>
    <definedName name="KOEF_AUSD" localSheetId="8">#REF!</definedName>
    <definedName name="KOEF_AUSD" localSheetId="7">#REF!</definedName>
    <definedName name="KOEF_AUSD" localSheetId="4">#REF!</definedName>
    <definedName name="KOEF_AUSD" localSheetId="6">#REF!</definedName>
    <definedName name="KOEF_AUSD" localSheetId="9">#REF!</definedName>
    <definedName name="KOEF_AUSD" localSheetId="5">#REF!</definedName>
    <definedName name="KOEF_AUSD" localSheetId="14">#REF!</definedName>
    <definedName name="KOEF_AUSD" localSheetId="3">#REF!</definedName>
    <definedName name="KOEF_AUSD" localSheetId="11">#REF!</definedName>
    <definedName name="KOEF_AUSD" localSheetId="13">#REF!</definedName>
    <definedName name="KOEF_AUSD" localSheetId="10">#REF!</definedName>
    <definedName name="KOEF_AUSD" localSheetId="0">#REF!</definedName>
    <definedName name="KOEF_AUSD" localSheetId="2">#REF!</definedName>
    <definedName name="KOEF_AUSD">#REF!</definedName>
    <definedName name="KOEF_EURO" localSheetId="8">#REF!</definedName>
    <definedName name="KOEF_EURO" localSheetId="14">#REF!</definedName>
    <definedName name="KOEF_EURO" localSheetId="11">#REF!</definedName>
    <definedName name="KOEF_EURO" localSheetId="13">#REF!</definedName>
    <definedName name="KOEF_EURO" localSheetId="10">#REF!</definedName>
    <definedName name="KOEF_EURO" localSheetId="0">#REF!</definedName>
    <definedName name="KOEF_EURO" localSheetId="2">#REF!</definedName>
    <definedName name="KOEF_EURO">#REF!</definedName>
    <definedName name="koef_rp" localSheetId="8">#REF!</definedName>
    <definedName name="koef_rp" localSheetId="14">#REF!</definedName>
    <definedName name="koef_rp" localSheetId="11">#REF!</definedName>
    <definedName name="koef_rp" localSheetId="13">#REF!</definedName>
    <definedName name="koef_rp" localSheetId="10">#REF!</definedName>
    <definedName name="koef_rp" localSheetId="0">#REF!</definedName>
    <definedName name="koef_rp" localSheetId="2">#REF!</definedName>
    <definedName name="koef_rp">#REF!</definedName>
    <definedName name="KOEF_Yen">#REF!</definedName>
    <definedName name="koef1">#REF!</definedName>
    <definedName name="koef1_1">#REF!</definedName>
    <definedName name="koef1_2">#REF!</definedName>
    <definedName name="koef1_3">#REF!</definedName>
    <definedName name="koeflingg">#REF!</definedName>
    <definedName name="koeflingg___0">#REF!</definedName>
    <definedName name="koeflingg___1">#REF!</definedName>
    <definedName name="koeflingg___2">#REF!</definedName>
    <definedName name="koeflingg___3">#REF!</definedName>
    <definedName name="koeflingg_1">#REF!</definedName>
    <definedName name="koeflingg_10">"$#REF!.$#REF!$#REF!"</definedName>
    <definedName name="koeflingg_12">"$#REF!.$#REF!$#REF!"</definedName>
    <definedName name="koeflingg_13">"$#REF!.$#REF!$#REF!"</definedName>
    <definedName name="koeflingg_2" localSheetId="8">#REF!</definedName>
    <definedName name="koeflingg_2" localSheetId="7">#REF!</definedName>
    <definedName name="koeflingg_2" localSheetId="4">#REF!</definedName>
    <definedName name="koeflingg_2" localSheetId="6">#REF!</definedName>
    <definedName name="koeflingg_2" localSheetId="9">#REF!</definedName>
    <definedName name="koeflingg_2" localSheetId="5">#REF!</definedName>
    <definedName name="koeflingg_2" localSheetId="14">#REF!</definedName>
    <definedName name="koeflingg_2" localSheetId="3">#REF!</definedName>
    <definedName name="koeflingg_2" localSheetId="11">#REF!</definedName>
    <definedName name="koeflingg_2" localSheetId="13">#REF!</definedName>
    <definedName name="koeflingg_2" localSheetId="10">#REF!</definedName>
    <definedName name="koeflingg_2" localSheetId="0">#REF!</definedName>
    <definedName name="koeflingg_2" localSheetId="2">#REF!</definedName>
    <definedName name="koeflingg_2">#REF!</definedName>
    <definedName name="koeflingg_3" localSheetId="8">#REF!</definedName>
    <definedName name="koeflingg_3" localSheetId="14">#REF!</definedName>
    <definedName name="koeflingg_3" localSheetId="11">#REF!</definedName>
    <definedName name="koeflingg_3" localSheetId="13">#REF!</definedName>
    <definedName name="koeflingg_3" localSheetId="10">#REF!</definedName>
    <definedName name="koeflingg_3" localSheetId="0">#REF!</definedName>
    <definedName name="koeflingg_3" localSheetId="2">#REF!</definedName>
    <definedName name="koeflingg_3">#REF!</definedName>
    <definedName name="koeflingg_4" localSheetId="8">#REF!</definedName>
    <definedName name="koeflingg_4" localSheetId="14">#REF!</definedName>
    <definedName name="koeflingg_4" localSheetId="11">#REF!</definedName>
    <definedName name="koeflingg_4" localSheetId="13">#REF!</definedName>
    <definedName name="koeflingg_4" localSheetId="10">#REF!</definedName>
    <definedName name="koeflingg_4" localSheetId="0">#REF!</definedName>
    <definedName name="koeflingg_4" localSheetId="2">#REF!</definedName>
    <definedName name="koeflingg_4">#REF!</definedName>
    <definedName name="koeflingg_5">"$#REF!.$#REF!$#REF!"</definedName>
    <definedName name="koeflingg_7">"$#REF!.$#REF!$#REF!"</definedName>
    <definedName name="koeflingg_8">"$#REF!.$#REF!$#REF!"</definedName>
    <definedName name="koeflingk" localSheetId="8">#REF!</definedName>
    <definedName name="koeflingk" localSheetId="7">#REF!</definedName>
    <definedName name="koeflingk" localSheetId="4">#REF!</definedName>
    <definedName name="koeflingk" localSheetId="6">#REF!</definedName>
    <definedName name="koeflingk" localSheetId="9">#REF!</definedName>
    <definedName name="koeflingk" localSheetId="5">#REF!</definedName>
    <definedName name="koeflingk" localSheetId="14">#REF!</definedName>
    <definedName name="koeflingk" localSheetId="3">#REF!</definedName>
    <definedName name="koeflingk" localSheetId="11">#REF!</definedName>
    <definedName name="koeflingk" localSheetId="13">#REF!</definedName>
    <definedName name="koeflingk" localSheetId="10">#REF!</definedName>
    <definedName name="koeflingk" localSheetId="0">#REF!</definedName>
    <definedName name="koeflingk" localSheetId="2">#REF!</definedName>
    <definedName name="koeflingk">#REF!</definedName>
    <definedName name="koeflingk___0" localSheetId="8">#REF!</definedName>
    <definedName name="koeflingk___0" localSheetId="14">#REF!</definedName>
    <definedName name="koeflingk___0" localSheetId="11">#REF!</definedName>
    <definedName name="koeflingk___0" localSheetId="13">#REF!</definedName>
    <definedName name="koeflingk___0" localSheetId="10">#REF!</definedName>
    <definedName name="koeflingk___0" localSheetId="0">#REF!</definedName>
    <definedName name="koeflingk___0" localSheetId="2">#REF!</definedName>
    <definedName name="koeflingk___0">#REF!</definedName>
    <definedName name="koeflingk___1" localSheetId="8">#REF!</definedName>
    <definedName name="koeflingk___1" localSheetId="14">#REF!</definedName>
    <definedName name="koeflingk___1" localSheetId="11">#REF!</definedName>
    <definedName name="koeflingk___1" localSheetId="13">#REF!</definedName>
    <definedName name="koeflingk___1" localSheetId="10">#REF!</definedName>
    <definedName name="koeflingk___1" localSheetId="0">#REF!</definedName>
    <definedName name="koeflingk___1" localSheetId="2">#REF!</definedName>
    <definedName name="koeflingk___1">#REF!</definedName>
    <definedName name="koeflingk___2">#REF!</definedName>
    <definedName name="koeflingk___3">#REF!</definedName>
    <definedName name="koeflingk_1">#REF!</definedName>
    <definedName name="koeflingk_10">"$#REF!.$#REF!$#REF!"</definedName>
    <definedName name="koeflingk_12">"$#REF!.$#REF!$#REF!"</definedName>
    <definedName name="koeflingk_13">"$#REF!.$#REF!$#REF!"</definedName>
    <definedName name="koeflingk_2" localSheetId="8">#REF!</definedName>
    <definedName name="koeflingk_2" localSheetId="7">#REF!</definedName>
    <definedName name="koeflingk_2" localSheetId="4">#REF!</definedName>
    <definedName name="koeflingk_2" localSheetId="6">#REF!</definedName>
    <definedName name="koeflingk_2" localSheetId="9">#REF!</definedName>
    <definedName name="koeflingk_2" localSheetId="5">#REF!</definedName>
    <definedName name="koeflingk_2" localSheetId="14">#REF!</definedName>
    <definedName name="koeflingk_2" localSheetId="3">#REF!</definedName>
    <definedName name="koeflingk_2" localSheetId="11">#REF!</definedName>
    <definedName name="koeflingk_2" localSheetId="13">#REF!</definedName>
    <definedName name="koeflingk_2" localSheetId="10">#REF!</definedName>
    <definedName name="koeflingk_2" localSheetId="0">#REF!</definedName>
    <definedName name="koeflingk_2" localSheetId="2">#REF!</definedName>
    <definedName name="koeflingk_2">#REF!</definedName>
    <definedName name="koeflingk_3" localSheetId="8">#REF!</definedName>
    <definedName name="koeflingk_3" localSheetId="14">#REF!</definedName>
    <definedName name="koeflingk_3" localSheetId="11">#REF!</definedName>
    <definedName name="koeflingk_3" localSheetId="13">#REF!</definedName>
    <definedName name="koeflingk_3" localSheetId="10">#REF!</definedName>
    <definedName name="koeflingk_3" localSheetId="0">#REF!</definedName>
    <definedName name="koeflingk_3" localSheetId="2">#REF!</definedName>
    <definedName name="koeflingk_3">#REF!</definedName>
    <definedName name="koeflingk_4" localSheetId="8">#REF!</definedName>
    <definedName name="koeflingk_4" localSheetId="14">#REF!</definedName>
    <definedName name="koeflingk_4" localSheetId="11">#REF!</definedName>
    <definedName name="koeflingk_4" localSheetId="13">#REF!</definedName>
    <definedName name="koeflingk_4" localSheetId="10">#REF!</definedName>
    <definedName name="koeflingk_4" localSheetId="0">#REF!</definedName>
    <definedName name="koeflingk_4" localSheetId="2">#REF!</definedName>
    <definedName name="koeflingk_4">#REF!</definedName>
    <definedName name="koeflingk_5">"$#REF!.$#REF!$#REF!"</definedName>
    <definedName name="koeflingk_7">"$#REF!.$#REF!$#REF!"</definedName>
    <definedName name="koeflingk_8">"$#REF!.$#REF!$#REF!"</definedName>
    <definedName name="kof" localSheetId="8">#REF!</definedName>
    <definedName name="kof" localSheetId="7">#REF!</definedName>
    <definedName name="kof" localSheetId="4">#REF!</definedName>
    <definedName name="kof" localSheetId="6">#REF!</definedName>
    <definedName name="kof" localSheetId="9">#REF!</definedName>
    <definedName name="kof" localSheetId="5">#REF!</definedName>
    <definedName name="kof" localSheetId="14">#REF!</definedName>
    <definedName name="kof" localSheetId="3">#REF!</definedName>
    <definedName name="kof" localSheetId="11">#REF!</definedName>
    <definedName name="kof" localSheetId="13">#REF!</definedName>
    <definedName name="kof" localSheetId="10">#REF!</definedName>
    <definedName name="kof" localSheetId="0">#REF!</definedName>
    <definedName name="kof" localSheetId="2">#REF!</definedName>
    <definedName name="kof">#REF!</definedName>
    <definedName name="kof_1" localSheetId="8">#REF!</definedName>
    <definedName name="kof_1" localSheetId="14">#REF!</definedName>
    <definedName name="kof_1" localSheetId="11">#REF!</definedName>
    <definedName name="kof_1" localSheetId="13">#REF!</definedName>
    <definedName name="kof_1" localSheetId="10">#REF!</definedName>
    <definedName name="kof_1" localSheetId="0">#REF!</definedName>
    <definedName name="kof_1" localSheetId="2">#REF!</definedName>
    <definedName name="kof_1">#REF!</definedName>
    <definedName name="kof_2" localSheetId="8">#REF!</definedName>
    <definedName name="kof_2" localSheetId="14">#REF!</definedName>
    <definedName name="kof_2" localSheetId="11">#REF!</definedName>
    <definedName name="kof_2" localSheetId="13">#REF!</definedName>
    <definedName name="kof_2" localSheetId="10">#REF!</definedName>
    <definedName name="kof_2" localSheetId="0">#REF!</definedName>
    <definedName name="kof_2" localSheetId="2">#REF!</definedName>
    <definedName name="kof_2">#REF!</definedName>
    <definedName name="kof_3">#REF!</definedName>
    <definedName name="kofal">#REF!</definedName>
    <definedName name="koi">#REF!</definedName>
    <definedName name="koi___0">#REF!</definedName>
    <definedName name="koi___1">#REF!</definedName>
    <definedName name="koi___2">#REF!</definedName>
    <definedName name="koi___3">#REF!</definedName>
    <definedName name="koi___4">#REF!</definedName>
    <definedName name="koi___5">#REF!</definedName>
    <definedName name="koi_1">#REF!</definedName>
    <definedName name="koi_2">#REF!</definedName>
    <definedName name="koi_3">#REF!</definedName>
    <definedName name="koi_4">#REF!</definedName>
    <definedName name="kol1525b160">#REF!</definedName>
    <definedName name="kol2030b150">#REF!</definedName>
    <definedName name="kol3030b175">#REF!</definedName>
    <definedName name="kol4040b170">#REF!</definedName>
    <definedName name="kol55b140">#REF!</definedName>
    <definedName name="kol55b175">#REF!</definedName>
    <definedName name="kol55b225">#REF!</definedName>
    <definedName name="kol55bet270">#REF!</definedName>
    <definedName name="koling">#REF!</definedName>
    <definedName name="koling___0">#REF!</definedName>
    <definedName name="koling___1">#REF!</definedName>
    <definedName name="koling___2">#REF!</definedName>
    <definedName name="koling___3">#REF!</definedName>
    <definedName name="koling_1">#REF!</definedName>
    <definedName name="koling_2">#REF!</definedName>
    <definedName name="kolom">#REF!</definedName>
    <definedName name="kolom1">#REF!</definedName>
    <definedName name="kolom2">#REF!</definedName>
    <definedName name="kolom3">#REF!</definedName>
    <definedName name="kolom4">#REF!</definedName>
    <definedName name="kolom5">#REF!</definedName>
    <definedName name="kolom6">#REF!</definedName>
    <definedName name="kolom7">#REF!</definedName>
    <definedName name="kolom8">#REF!</definedName>
    <definedName name="kolom9">#REF!</definedName>
    <definedName name="kolprak1212">#REF!</definedName>
    <definedName name="kolprak1515">#REF!</definedName>
    <definedName name="kolter">#REF!</definedName>
    <definedName name="kond">#REF!</definedName>
    <definedName name="KONSPASK810">#REF!</definedName>
    <definedName name="konstbaja">#REF!</definedName>
    <definedName name="KONSUL">#REF!</definedName>
    <definedName name="KONTRAK">#REF!</definedName>
    <definedName name="KONTRAKINI">#REF!</definedName>
    <definedName name="KORA">#REF!</definedName>
    <definedName name="KORAL">#REF!</definedName>
    <definedName name="KORAL_JAGUNG">#REF!</definedName>
    <definedName name="koral_sikat">#REF!</definedName>
    <definedName name="KORALBETON">#REF!</definedName>
    <definedName name="koreksi" localSheetId="8" hidden="1">{#N/A,#N/A,FALSE,"REK";#N/A,#N/A,FALSE,"Bq-ARS"}</definedName>
    <definedName name="koreksi" localSheetId="7" hidden="1">{#N/A,#N/A,FALSE,"REK";#N/A,#N/A,FALSE,"Bq-ARS"}</definedName>
    <definedName name="koreksi" localSheetId="4" hidden="1">{#N/A,#N/A,FALSE,"REK";#N/A,#N/A,FALSE,"Bq-ARS"}</definedName>
    <definedName name="koreksi" localSheetId="6" hidden="1">{#N/A,#N/A,FALSE,"REK";#N/A,#N/A,FALSE,"Bq-ARS"}</definedName>
    <definedName name="koreksi" localSheetId="9" hidden="1">{#N/A,#N/A,FALSE,"REK";#N/A,#N/A,FALSE,"Bq-ARS"}</definedName>
    <definedName name="koreksi" localSheetId="5" hidden="1">{#N/A,#N/A,FALSE,"REK";#N/A,#N/A,FALSE,"Bq-ARS"}</definedName>
    <definedName name="koreksi" localSheetId="14" hidden="1">{#N/A,#N/A,FALSE,"REK";#N/A,#N/A,FALSE,"Bq-ARS"}</definedName>
    <definedName name="koreksi" localSheetId="3" hidden="1">{#N/A,#N/A,FALSE,"REK";#N/A,#N/A,FALSE,"Bq-ARS"}</definedName>
    <definedName name="koreksi" localSheetId="11" hidden="1">{#N/A,#N/A,FALSE,"REK";#N/A,#N/A,FALSE,"Bq-ARS"}</definedName>
    <definedName name="koreksi" localSheetId="13" hidden="1">{#N/A,#N/A,FALSE,"REK";#N/A,#N/A,FALSE,"Bq-ARS"}</definedName>
    <definedName name="koreksi" localSheetId="12" hidden="1">{#N/A,#N/A,FALSE,"REK";#N/A,#N/A,FALSE,"Bq-ARS"}</definedName>
    <definedName name="koreksi" localSheetId="10" hidden="1">{#N/A,#N/A,FALSE,"REK";#N/A,#N/A,FALSE,"Bq-ARS"}</definedName>
    <definedName name="koreksi" localSheetId="0" hidden="1">{#N/A,#N/A,FALSE,"REK";#N/A,#N/A,FALSE,"Bq-ARS"}</definedName>
    <definedName name="koreksi" localSheetId="2" hidden="1">{#N/A,#N/A,FALSE,"REK";#N/A,#N/A,FALSE,"Bq-ARS"}</definedName>
    <definedName name="koreksi" hidden="1">{#N/A,#N/A,FALSE,"REK";#N/A,#N/A,FALSE,"Bq-ARS"}</definedName>
    <definedName name="KOROSENE" localSheetId="8">#REF!</definedName>
    <definedName name="KOROSENE" localSheetId="7">#REF!</definedName>
    <definedName name="KOROSENE" localSheetId="4">#REF!</definedName>
    <definedName name="KOROSENE" localSheetId="6">#REF!</definedName>
    <definedName name="KOROSENE" localSheetId="9">#REF!</definedName>
    <definedName name="KOROSENE" localSheetId="5">#REF!</definedName>
    <definedName name="KOROSENE" localSheetId="14">#REF!</definedName>
    <definedName name="KOROSENE" localSheetId="3">#REF!</definedName>
    <definedName name="KOROSENE" localSheetId="11">#REF!</definedName>
    <definedName name="KOROSENE" localSheetId="13">#REF!</definedName>
    <definedName name="KOROSENE" localSheetId="10">#REF!</definedName>
    <definedName name="KOROSENE" localSheetId="0">#REF!</definedName>
    <definedName name="KOROSENE" localSheetId="2">#REF!</definedName>
    <definedName name="KOROSENE">#REF!</definedName>
    <definedName name="kout" localSheetId="8">#REF!</definedName>
    <definedName name="kout" localSheetId="14">#REF!</definedName>
    <definedName name="kout" localSheetId="11">#REF!</definedName>
    <definedName name="kout" localSheetId="13">#REF!</definedName>
    <definedName name="kout" localSheetId="10">#REF!</definedName>
    <definedName name="kout" localSheetId="0">#REF!</definedName>
    <definedName name="kout" localSheetId="2">#REF!</definedName>
    <definedName name="kout">#REF!</definedName>
    <definedName name="koutv" localSheetId="8">#REF!</definedName>
    <definedName name="koutv" localSheetId="14">#REF!</definedName>
    <definedName name="koutv" localSheetId="11">#REF!</definedName>
    <definedName name="koutv" localSheetId="13">#REF!</definedName>
    <definedName name="koutv" localSheetId="10">#REF!</definedName>
    <definedName name="koutv" localSheetId="0">#REF!</definedName>
    <definedName name="koutv" localSheetId="2">#REF!</definedName>
    <definedName name="koutv">#REF!</definedName>
    <definedName name="KP">#REF!</definedName>
    <definedName name="KP.TK.BATU">#REF!</definedName>
    <definedName name="KP.TK.BESI">#REF!</definedName>
    <definedName name="KP.TK.CAT">#REF!</definedName>
    <definedName name="KP.TK.GALI">#REF!</definedName>
    <definedName name="KP.TK.KAYU">#REF!</definedName>
    <definedName name="KP.TK.LISTRIK">#REF!</definedName>
    <definedName name="kp1520b279">#REF!</definedName>
    <definedName name="kp1ph">#REF!</definedName>
    <definedName name="KPI.IVb">#REF!</definedName>
    <definedName name="kpj000">#REF!</definedName>
    <definedName name="KPNT00">#REF!</definedName>
    <definedName name="KPNT01">#REF!</definedName>
    <definedName name="KPNT02">#REF!</definedName>
    <definedName name="KPNT03">#REF!</definedName>
    <definedName name="kpo">#REF!</definedName>
    <definedName name="kpr">#REF!</definedName>
    <definedName name="kprblk">#REF!</definedName>
    <definedName name="kprppn">#REF!</definedName>
    <definedName name="kprreng">#REF!</definedName>
    <definedName name="kprusuk">#REF!</definedName>
    <definedName name="KPST">#REF!</definedName>
    <definedName name="KPU.IVa">#REF!</definedName>
    <definedName name="KPU.IVb">#REF!</definedName>
    <definedName name="KPU1.4a">#REF!</definedName>
    <definedName name="KPU1.4b">#REF!</definedName>
    <definedName name="KPU1.4c">#REF!</definedName>
    <definedName name="KPU1.4d">#REF!</definedName>
    <definedName name="KPU1.4e">#REF!</definedName>
    <definedName name="KPU1.4f">#REF!</definedName>
    <definedName name="KPU1.4g">#REF!</definedName>
    <definedName name="KPU2.4a">#REF!</definedName>
    <definedName name="KPU2.4b">#REF!</definedName>
    <definedName name="KPU2.4c">#REF!</definedName>
    <definedName name="KPU2.4d">#REF!</definedName>
    <definedName name="KPU2.4e">#REF!</definedName>
    <definedName name="KPU2.4f">#REF!</definedName>
    <definedName name="KPU2.4g">#REF!</definedName>
    <definedName name="KPU2.IVa">#REF!</definedName>
    <definedName name="KPU2.IVb">#REF!</definedName>
    <definedName name="KPU2.IVe">#REF!</definedName>
    <definedName name="KPUS.4a">#REF!</definedName>
    <definedName name="KPUS.4b">#REF!</definedName>
    <definedName name="KPUS.4c">#REF!</definedName>
    <definedName name="KPUS.4d">#REF!</definedName>
    <definedName name="KPUS.4e">#REF!</definedName>
    <definedName name="KPUS.4f">#REF!</definedName>
    <definedName name="KPUS.4g">#REF!</definedName>
    <definedName name="KPUS.IVe">#REF!</definedName>
    <definedName name="kr">#REF!</definedName>
    <definedName name="kr_bebek">#REF!</definedName>
    <definedName name="Kran_air_biasa">#REF!</definedName>
    <definedName name="KRANAIR">#REF!</definedName>
    <definedName name="KRANBATHTUB">#REF!</definedName>
    <definedName name="kranddg">#REF!</definedName>
    <definedName name="kranshow">#REF!</definedName>
    <definedName name="kranwas">#REF!</definedName>
    <definedName name="krazu">#REF!</definedName>
    <definedName name="krddg001">#REF!</definedName>
    <definedName name="krg">#REF!</definedName>
    <definedName name="krm20d">#REF!</definedName>
    <definedName name="krm20ms">#REF!</definedName>
    <definedName name="krm20rm">#REF!</definedName>
    <definedName name="krm25rm">#REF!</definedName>
    <definedName name="krm30m">#REF!</definedName>
    <definedName name="krm30ms">#REF!</definedName>
    <definedName name="krm30r">#REF!</definedName>
    <definedName name="krm40ms">#REF!</definedName>
    <definedName name="KRMDDG20">#REF!</definedName>
    <definedName name="KRMDDG30">#REF!</definedName>
    <definedName name="KRMLT20">#REF!</definedName>
    <definedName name="krmlt20rm">#REF!</definedName>
    <definedName name="KRMLT30">#REF!</definedName>
    <definedName name="KRMLT40">#REF!</definedName>
    <definedName name="kruing">#REF!</definedName>
    <definedName name="KS">#REF!</definedName>
    <definedName name="KSAN">#REF!</definedName>
    <definedName name="ksk">#REF!</definedName>
    <definedName name="ksk___0">#REF!</definedName>
    <definedName name="ksk___1">#REF!</definedName>
    <definedName name="ksk___2">#REF!</definedName>
    <definedName name="ksk___3">#REF!</definedName>
    <definedName name="ksk_1">#REF!</definedName>
    <definedName name="ksk_10">"$#REF!.$#REF!$#REF!"</definedName>
    <definedName name="ksk_12">"$#REF!.$#REF!$#REF!"</definedName>
    <definedName name="ksk_13">"$#REF!.$#REF!$#REF!"</definedName>
    <definedName name="ksk_2" localSheetId="8">#REF!</definedName>
    <definedName name="ksk_2" localSheetId="7">#REF!</definedName>
    <definedName name="ksk_2" localSheetId="4">#REF!</definedName>
    <definedName name="ksk_2" localSheetId="6">#REF!</definedName>
    <definedName name="ksk_2" localSheetId="9">#REF!</definedName>
    <definedName name="ksk_2" localSheetId="5">#REF!</definedName>
    <definedName name="ksk_2" localSheetId="14">#REF!</definedName>
    <definedName name="ksk_2" localSheetId="3">#REF!</definedName>
    <definedName name="ksk_2" localSheetId="11">#REF!</definedName>
    <definedName name="ksk_2" localSheetId="13">#REF!</definedName>
    <definedName name="ksk_2" localSheetId="10">#REF!</definedName>
    <definedName name="ksk_2" localSheetId="0">#REF!</definedName>
    <definedName name="ksk_2" localSheetId="2">#REF!</definedName>
    <definedName name="ksk_2">#REF!</definedName>
    <definedName name="ksk_4" localSheetId="8">#REF!</definedName>
    <definedName name="ksk_4" localSheetId="14">#REF!</definedName>
    <definedName name="ksk_4" localSheetId="11">#REF!</definedName>
    <definedName name="ksk_4" localSheetId="13">#REF!</definedName>
    <definedName name="ksk_4" localSheetId="10">#REF!</definedName>
    <definedName name="ksk_4" localSheetId="0">#REF!</definedName>
    <definedName name="ksk_4" localSheetId="2">#REF!</definedName>
    <definedName name="ksk_4">#REF!</definedName>
    <definedName name="ksk_5">"$#REF!.$#REF!$#REF!"</definedName>
    <definedName name="ksk_7">"$#REF!.$#REF!$#REF!"</definedName>
    <definedName name="ksk_8">"$#REF!.$#REF!$#REF!"</definedName>
    <definedName name="ksl" localSheetId="8">#REF!</definedName>
    <definedName name="ksl" localSheetId="7">#REF!</definedName>
    <definedName name="ksl" localSheetId="4">#REF!</definedName>
    <definedName name="ksl" localSheetId="6">#REF!</definedName>
    <definedName name="ksl" localSheetId="9">#REF!</definedName>
    <definedName name="ksl" localSheetId="5">#REF!</definedName>
    <definedName name="ksl" localSheetId="14">#REF!</definedName>
    <definedName name="ksl" localSheetId="3">#REF!</definedName>
    <definedName name="ksl" localSheetId="11">#REF!</definedName>
    <definedName name="ksl" localSheetId="13">#REF!</definedName>
    <definedName name="ksl" localSheetId="10">#REF!</definedName>
    <definedName name="ksl" localSheetId="0">#REF!</definedName>
    <definedName name="ksl" localSheetId="2">#REF!</definedName>
    <definedName name="ksl">#REF!</definedName>
    <definedName name="Ksn.Jt.10001" localSheetId="8">#REF!</definedName>
    <definedName name="Ksn.Jt.10001" localSheetId="14">#REF!</definedName>
    <definedName name="Ksn.Jt.10001" localSheetId="11">#REF!</definedName>
    <definedName name="Ksn.Jt.10001" localSheetId="13">#REF!</definedName>
    <definedName name="Ksn.Jt.10001" localSheetId="10">#REF!</definedName>
    <definedName name="Ksn.Jt.10001" localSheetId="0">#REF!</definedName>
    <definedName name="Ksn.Jt.10001" localSheetId="2">#REF!</definedName>
    <definedName name="Ksn.Jt.10001">#REF!</definedName>
    <definedName name="ksoBS" localSheetId="8">#REF!</definedName>
    <definedName name="ksoBS" localSheetId="14">#REF!</definedName>
    <definedName name="ksoBS" localSheetId="11">#REF!</definedName>
    <definedName name="ksoBS" localSheetId="13">#REF!</definedName>
    <definedName name="ksoBS" localSheetId="10">#REF!</definedName>
    <definedName name="ksoBS" localSheetId="0">#REF!</definedName>
    <definedName name="ksoBS" localSheetId="2">#REF!</definedName>
    <definedName name="ksoBS">#REF!</definedName>
    <definedName name="ksp">#REF!</definedName>
    <definedName name="ksr">#REF!</definedName>
    <definedName name="KSST">#REF!</definedName>
    <definedName name="kst">#REF!</definedName>
    <definedName name="kst___0">#REF!</definedName>
    <definedName name="kst___1">#REF!</definedName>
    <definedName name="kst___2">#REF!</definedName>
    <definedName name="kst___3">#REF!</definedName>
    <definedName name="kst___4">#REF!</definedName>
    <definedName name="kst___5">#REF!</definedName>
    <definedName name="kst_1">#REF!</definedName>
    <definedName name="kst_10">"$#REF!.$#REF!$#REF!"</definedName>
    <definedName name="kst_12">"$#REF!.$#REF!$#REF!"</definedName>
    <definedName name="kst_13">"$#REF!.$#REF!$#REF!"</definedName>
    <definedName name="kst_2" localSheetId="8">#REF!</definedName>
    <definedName name="kst_2" localSheetId="7">#REF!</definedName>
    <definedName name="kst_2" localSheetId="4">#REF!</definedName>
    <definedName name="kst_2" localSheetId="6">#REF!</definedName>
    <definedName name="kst_2" localSheetId="9">#REF!</definedName>
    <definedName name="kst_2" localSheetId="5">#REF!</definedName>
    <definedName name="kst_2" localSheetId="14">#REF!</definedName>
    <definedName name="kst_2" localSheetId="3">#REF!</definedName>
    <definedName name="kst_2" localSheetId="11">#REF!</definedName>
    <definedName name="kst_2" localSheetId="13">#REF!</definedName>
    <definedName name="kst_2" localSheetId="10">#REF!</definedName>
    <definedName name="kst_2" localSheetId="0">#REF!</definedName>
    <definedName name="kst_2" localSheetId="2">#REF!</definedName>
    <definedName name="kst_2">#REF!</definedName>
    <definedName name="kst_4" localSheetId="8">#REF!</definedName>
    <definedName name="kst_4" localSheetId="14">#REF!</definedName>
    <definedName name="kst_4" localSheetId="11">#REF!</definedName>
    <definedName name="kst_4" localSheetId="13">#REF!</definedName>
    <definedName name="kst_4" localSheetId="10">#REF!</definedName>
    <definedName name="kst_4" localSheetId="0">#REF!</definedName>
    <definedName name="kst_4" localSheetId="2">#REF!</definedName>
    <definedName name="kst_4">#REF!</definedName>
    <definedName name="kst_5">"$#REF!.$#REF!$#REF!"</definedName>
    <definedName name="kst_7">"$#REF!.$#REF!$#REF!"</definedName>
    <definedName name="kst_8">"$#REF!.$#REF!$#REF!"</definedName>
    <definedName name="kstr11" localSheetId="8">#REF!</definedName>
    <definedName name="kstr11" localSheetId="7">#REF!</definedName>
    <definedName name="kstr11" localSheetId="4">#REF!</definedName>
    <definedName name="kstr11" localSheetId="6">#REF!</definedName>
    <definedName name="kstr11" localSheetId="9">#REF!</definedName>
    <definedName name="kstr11" localSheetId="5">#REF!</definedName>
    <definedName name="kstr11" localSheetId="14">#REF!</definedName>
    <definedName name="kstr11" localSheetId="3">#REF!</definedName>
    <definedName name="kstr11" localSheetId="11">#REF!</definedName>
    <definedName name="kstr11" localSheetId="13">#REF!</definedName>
    <definedName name="kstr11" localSheetId="10">#REF!</definedName>
    <definedName name="kstr11" localSheetId="0">#REF!</definedName>
    <definedName name="kstr11" localSheetId="2">#REF!</definedName>
    <definedName name="kstr11">#REF!</definedName>
    <definedName name="kstr121" localSheetId="8">#REF!</definedName>
    <definedName name="kstr121" localSheetId="14">#REF!</definedName>
    <definedName name="kstr121" localSheetId="11">#REF!</definedName>
    <definedName name="kstr121" localSheetId="13">#REF!</definedName>
    <definedName name="kstr121" localSheetId="10">#REF!</definedName>
    <definedName name="kstr121" localSheetId="0">#REF!</definedName>
    <definedName name="kstr121" localSheetId="2">#REF!</definedName>
    <definedName name="kstr121">#REF!</definedName>
    <definedName name="kstr13" localSheetId="8">#REF!</definedName>
    <definedName name="kstr13" localSheetId="14">#REF!</definedName>
    <definedName name="kstr13" localSheetId="11">#REF!</definedName>
    <definedName name="kstr13" localSheetId="13">#REF!</definedName>
    <definedName name="kstr13" localSheetId="10">#REF!</definedName>
    <definedName name="kstr13" localSheetId="0">#REF!</definedName>
    <definedName name="kstr13" localSheetId="2">#REF!</definedName>
    <definedName name="kstr13">#REF!</definedName>
    <definedName name="kstr15">#REF!</definedName>
    <definedName name="kt">#REF!</definedName>
    <definedName name="KTBA">#REF!</definedName>
    <definedName name="KTBE">#REF!</definedName>
    <definedName name="KTKA">#REF!</definedName>
    <definedName name="ktpm">#REF!</definedName>
    <definedName name="ktpm_1">#REF!</definedName>
    <definedName name="ktpm_2">#REF!</definedName>
    <definedName name="ktpm_3">#REF!</definedName>
    <definedName name="KU">#REF!</definedName>
    <definedName name="KUAL">#REF!</definedName>
    <definedName name="KUANTITAS">#REF!</definedName>
    <definedName name="kuas2.5">#REF!</definedName>
    <definedName name="kuasrool8">#REF!</definedName>
    <definedName name="kunci">#REF!</definedName>
    <definedName name="Kunci_Logo">#REF!</definedName>
    <definedName name="Kunci_Royal">#REF!</definedName>
    <definedName name="Kunci_tanam_2_x_putar">#REF!</definedName>
    <definedName name="kuncipnt">#REF!</definedName>
    <definedName name="KURS">#REF!</definedName>
    <definedName name="KURS_SELL">#REF!</definedName>
    <definedName name="KURUG">#REF!</definedName>
    <definedName name="Kusen">#REF!</definedName>
    <definedName name="KUSEN__PINTU__JENDELA__ALAT_ALAT_PENGGANTUNG_DAN_CURTAIN_WALL">#REF!</definedName>
    <definedName name="KUSEN__PINTU__JENDELA__ALAT_ALAT_PENGGANTUNG_DAN_CURTAIN_WALL_1">#REF!</definedName>
    <definedName name="KUSEN__PINTU__JENDELA__ALAT_ALAT_PENGGANTUNG_DAN_CURTAIN_WALL_15">#REF!</definedName>
    <definedName name="KUSEN__PINTU__JENDELA__ALAT_ALAT_PENGGANTUNG_DAN_CURTAIN_WALL_15_1">#REF!</definedName>
    <definedName name="KUSEN__PINTU__JENDELA__ALAT_ALAT_PENGGANTUNG_DAN_CURTAIN_WALL_15_16">#REF!</definedName>
    <definedName name="KUSEN__PINTU__JENDELA__ALAT_ALAT_PENGGANTUNG_DAN_CURTAIN_WALL_15_7">#REF!</definedName>
    <definedName name="KUSEN__PINTU__JENDELA__ALAT_ALAT_PENGGANTUNG_DAN_CURTAIN_WALL_16">#REF!</definedName>
    <definedName name="KUSEN__PINTU__JENDELA__ALAT_ALAT_PENGGANTUNG_DAN_CURTAIN_WALL_17">#REF!</definedName>
    <definedName name="KUSEN__PINTU__JENDELA__ALAT_ALAT_PENGGANTUNG_DAN_CURTAIN_WALL_2">#REF!</definedName>
    <definedName name="KUSEN__PINTU__JENDELA__ALAT_ALAT_PENGGANTUNG_DAN_CURTAIN_WALL_3">#REF!</definedName>
    <definedName name="KUSEN__PINTU__JENDELA__ALAT_ALAT_PENGGANTUNG_DAN_CURTAIN_WALL_4">#REF!</definedName>
    <definedName name="KUSEN_A">#REF!</definedName>
    <definedName name="kusen_aluminium">#REF!</definedName>
    <definedName name="KUSEN_B">#REF!</definedName>
    <definedName name="KUSEN_BASE">#REF!</definedName>
    <definedName name="KUSEN_C">#REF!</definedName>
    <definedName name="KUSENJATI">#REF!</definedName>
    <definedName name="KUSENKAMPER">#REF!</definedName>
    <definedName name="kusenpintu1">#REF!</definedName>
    <definedName name="kusenselasar">#REF!</definedName>
    <definedName name="KUST">#REF!</definedName>
    <definedName name="kutp">#REF!</definedName>
    <definedName name="kutp___0">#REF!</definedName>
    <definedName name="kutp___1">#REF!</definedName>
    <definedName name="kutp___2">#REF!</definedName>
    <definedName name="kutp___3">#REF!</definedName>
    <definedName name="kutp___4">#REF!</definedName>
    <definedName name="kutp___5">#REF!</definedName>
    <definedName name="kutp_1">#REF!</definedName>
    <definedName name="kutp_2">#REF!</definedName>
    <definedName name="kutp_3">#REF!</definedName>
    <definedName name="kutp_4">#REF!</definedName>
    <definedName name="Kuz">#REF!</definedName>
    <definedName name="kv">#REF!</definedName>
    <definedName name="kva">#REF!</definedName>
    <definedName name="kvc">#REF!</definedName>
    <definedName name="kw">#REF!</definedName>
    <definedName name="KWAS">#REF!</definedName>
    <definedName name="kwh">#REF!</definedName>
    <definedName name="kwh1st">#REF!</definedName>
    <definedName name="kwh1st___0">#REF!</definedName>
    <definedName name="kwh1st___1">#REF!</definedName>
    <definedName name="kwh1st___2">#REF!</definedName>
    <definedName name="kwh1st___3">#REF!</definedName>
    <definedName name="kwh1st___4">#REF!</definedName>
    <definedName name="kwh1st___5">#REF!</definedName>
    <definedName name="kwh1st_1">#REF!</definedName>
    <definedName name="kwh1st_10">"$#REF!.$#REF!$#REF!"</definedName>
    <definedName name="kwh1st_12">"$#REF!.$#REF!$#REF!"</definedName>
    <definedName name="kwh1st_13">"$#REF!.$#REF!$#REF!"</definedName>
    <definedName name="kwh1st_2" localSheetId="8">#REF!</definedName>
    <definedName name="kwh1st_2" localSheetId="7">#REF!</definedName>
    <definedName name="kwh1st_2" localSheetId="4">#REF!</definedName>
    <definedName name="kwh1st_2" localSheetId="6">#REF!</definedName>
    <definedName name="kwh1st_2" localSheetId="9">#REF!</definedName>
    <definedName name="kwh1st_2" localSheetId="5">#REF!</definedName>
    <definedName name="kwh1st_2" localSheetId="14">#REF!</definedName>
    <definedName name="kwh1st_2" localSheetId="3">#REF!</definedName>
    <definedName name="kwh1st_2" localSheetId="11">#REF!</definedName>
    <definedName name="kwh1st_2" localSheetId="13">#REF!</definedName>
    <definedName name="kwh1st_2" localSheetId="10">#REF!</definedName>
    <definedName name="kwh1st_2" localSheetId="0">#REF!</definedName>
    <definedName name="kwh1st_2" localSheetId="2">#REF!</definedName>
    <definedName name="kwh1st_2">#REF!</definedName>
    <definedName name="kwh1st_4" localSheetId="8">#REF!</definedName>
    <definedName name="kwh1st_4" localSheetId="14">#REF!</definedName>
    <definedName name="kwh1st_4" localSheetId="11">#REF!</definedName>
    <definedName name="kwh1st_4" localSheetId="13">#REF!</definedName>
    <definedName name="kwh1st_4" localSheetId="10">#REF!</definedName>
    <definedName name="kwh1st_4" localSheetId="0">#REF!</definedName>
    <definedName name="kwh1st_4" localSheetId="2">#REF!</definedName>
    <definedName name="kwh1st_4">#REF!</definedName>
    <definedName name="kwh1st_5">"$#REF!.$#REF!$#REF!"</definedName>
    <definedName name="kwh1st_7">"$#REF!.$#REF!$#REF!"</definedName>
    <definedName name="kwh1st_8">"$#REF!.$#REF!$#REF!"</definedName>
    <definedName name="kwh3st" localSheetId="8">#REF!</definedName>
    <definedName name="kwh3st" localSheetId="7">#REF!</definedName>
    <definedName name="kwh3st" localSheetId="4">#REF!</definedName>
    <definedName name="kwh3st" localSheetId="6">#REF!</definedName>
    <definedName name="kwh3st" localSheetId="9">#REF!</definedName>
    <definedName name="kwh3st" localSheetId="5">#REF!</definedName>
    <definedName name="kwh3st" localSheetId="14">#REF!</definedName>
    <definedName name="kwh3st" localSheetId="3">#REF!</definedName>
    <definedName name="kwh3st" localSheetId="11">#REF!</definedName>
    <definedName name="kwh3st" localSheetId="13">#REF!</definedName>
    <definedName name="kwh3st" localSheetId="10">#REF!</definedName>
    <definedName name="kwh3st" localSheetId="0">#REF!</definedName>
    <definedName name="kwh3st" localSheetId="2">#REF!</definedName>
    <definedName name="kwh3st">#REF!</definedName>
    <definedName name="kwh3st___0" localSheetId="8">#REF!</definedName>
    <definedName name="kwh3st___0" localSheetId="14">#REF!</definedName>
    <definedName name="kwh3st___0" localSheetId="11">#REF!</definedName>
    <definedName name="kwh3st___0" localSheetId="13">#REF!</definedName>
    <definedName name="kwh3st___0" localSheetId="10">#REF!</definedName>
    <definedName name="kwh3st___0" localSheetId="0">#REF!</definedName>
    <definedName name="kwh3st___0" localSheetId="2">#REF!</definedName>
    <definedName name="kwh3st___0">#REF!</definedName>
    <definedName name="kwh3st___1" localSheetId="8">#REF!</definedName>
    <definedName name="kwh3st___1" localSheetId="14">#REF!</definedName>
    <definedName name="kwh3st___1" localSheetId="11">#REF!</definedName>
    <definedName name="kwh3st___1" localSheetId="13">#REF!</definedName>
    <definedName name="kwh3st___1" localSheetId="10">#REF!</definedName>
    <definedName name="kwh3st___1" localSheetId="0">#REF!</definedName>
    <definedName name="kwh3st___1" localSheetId="2">#REF!</definedName>
    <definedName name="kwh3st___1">#REF!</definedName>
    <definedName name="kwh3st___2">#REF!</definedName>
    <definedName name="kwh3st___3">#REF!</definedName>
    <definedName name="kwh3st___4">#REF!</definedName>
    <definedName name="kwh3st___5">#REF!</definedName>
    <definedName name="kwh3st_1">#REF!</definedName>
    <definedName name="kwh3st_10">"$#REF!.$#REF!$#REF!"</definedName>
    <definedName name="kwh3st_12">"$#REF!.$#REF!$#REF!"</definedName>
    <definedName name="kwh3st_13">"$#REF!.$#REF!$#REF!"</definedName>
    <definedName name="kwh3st_2" localSheetId="8">#REF!</definedName>
    <definedName name="kwh3st_2" localSheetId="7">#REF!</definedName>
    <definedName name="kwh3st_2" localSheetId="4">#REF!</definedName>
    <definedName name="kwh3st_2" localSheetId="6">#REF!</definedName>
    <definedName name="kwh3st_2" localSheetId="9">#REF!</definedName>
    <definedName name="kwh3st_2" localSheetId="5">#REF!</definedName>
    <definedName name="kwh3st_2" localSheetId="14">#REF!</definedName>
    <definedName name="kwh3st_2" localSheetId="3">#REF!</definedName>
    <definedName name="kwh3st_2" localSheetId="11">#REF!</definedName>
    <definedName name="kwh3st_2" localSheetId="13">#REF!</definedName>
    <definedName name="kwh3st_2" localSheetId="10">#REF!</definedName>
    <definedName name="kwh3st_2" localSheetId="0">#REF!</definedName>
    <definedName name="kwh3st_2" localSheetId="2">#REF!</definedName>
    <definedName name="kwh3st_2">#REF!</definedName>
    <definedName name="kwh3st_4" localSheetId="8">#REF!</definedName>
    <definedName name="kwh3st_4" localSheetId="14">#REF!</definedName>
    <definedName name="kwh3st_4" localSheetId="11">#REF!</definedName>
    <definedName name="kwh3st_4" localSheetId="13">#REF!</definedName>
    <definedName name="kwh3st_4" localSheetId="10">#REF!</definedName>
    <definedName name="kwh3st_4" localSheetId="0">#REF!</definedName>
    <definedName name="kwh3st_4" localSheetId="2">#REF!</definedName>
    <definedName name="kwh3st_4">#REF!</definedName>
    <definedName name="kwh3st_5">"$#REF!.$#REF!$#REF!"</definedName>
    <definedName name="kwh3st_7">"$#REF!.$#REF!$#REF!"</definedName>
    <definedName name="kwh3st_8">"$#REF!.$#REF!$#REF!"</definedName>
    <definedName name="kwlas" localSheetId="8">#REF!</definedName>
    <definedName name="kwlas" localSheetId="7">#REF!</definedName>
    <definedName name="kwlas" localSheetId="4">#REF!</definedName>
    <definedName name="kwlas" localSheetId="6">#REF!</definedName>
    <definedName name="kwlas" localSheetId="9">#REF!</definedName>
    <definedName name="kwlas" localSheetId="5">#REF!</definedName>
    <definedName name="kwlas" localSheetId="14">#REF!</definedName>
    <definedName name="kwlas" localSheetId="3">#REF!</definedName>
    <definedName name="kwlas" localSheetId="11">#REF!</definedName>
    <definedName name="kwlas" localSheetId="13">#REF!</definedName>
    <definedName name="kwlas" localSheetId="10">#REF!</definedName>
    <definedName name="kwlas" localSheetId="0">#REF!</definedName>
    <definedName name="kwlas" localSheetId="2">#REF!</definedName>
    <definedName name="kwlas">#REF!</definedName>
    <definedName name="kwtbton" localSheetId="8">#REF!</definedName>
    <definedName name="kwtbton" localSheetId="14">#REF!</definedName>
    <definedName name="kwtbton" localSheetId="11">#REF!</definedName>
    <definedName name="kwtbton" localSheetId="13">#REF!</definedName>
    <definedName name="kwtbton" localSheetId="10">#REF!</definedName>
    <definedName name="kwtbton" localSheetId="0">#REF!</definedName>
    <definedName name="kwtbton" localSheetId="2">#REF!</definedName>
    <definedName name="kwtbton">#REF!</definedName>
    <definedName name="kwtlas" localSheetId="8">#REF!</definedName>
    <definedName name="kwtlas" localSheetId="14">#REF!</definedName>
    <definedName name="kwtlas" localSheetId="11">#REF!</definedName>
    <definedName name="kwtlas" localSheetId="13">#REF!</definedName>
    <definedName name="kwtlas" localSheetId="10">#REF!</definedName>
    <definedName name="kwtlas" localSheetId="0">#REF!</definedName>
    <definedName name="kwtlas" localSheetId="2">#REF!</definedName>
    <definedName name="kwtlas">#REF!</definedName>
    <definedName name="ky">#REF!</definedName>
    <definedName name="ky_1">#REF!</definedName>
    <definedName name="ky_2">#REF!</definedName>
    <definedName name="ky_3">#REF!</definedName>
    <definedName name="KY.JT.10001">#REF!</definedName>
    <definedName name="kydk">#REF!</definedName>
    <definedName name="kygelam">#REF!</definedName>
    <definedName name="kykb">#REF!</definedName>
    <definedName name="kykk">#REF!</definedName>
    <definedName name="kykp">#REF!</definedName>
    <definedName name="kymb">#REF!</definedName>
    <definedName name="kymk">#REF!</definedName>
    <definedName name="kymp">#REF!</definedName>
    <definedName name="kyuborneo">#REF!</definedName>
    <definedName name="kyuik7ikuyk">#REF!</definedName>
    <definedName name="l">#REF!</definedName>
    <definedName name="l_05">#REF!</definedName>
    <definedName name="L_1">#REF!</definedName>
    <definedName name="L_10">#REF!</definedName>
    <definedName name="l_1025">#REF!</definedName>
    <definedName name="L_11">#REF!</definedName>
    <definedName name="L_12">#REF!</definedName>
    <definedName name="L_13">#REF!</definedName>
    <definedName name="L_14">#REF!</definedName>
    <definedName name="L_15">#REF!</definedName>
    <definedName name="L_19">#REF!</definedName>
    <definedName name="l_2">#REF!</definedName>
    <definedName name="L_20">#REF!</definedName>
    <definedName name="l_2025">#REF!</definedName>
    <definedName name="L_21">#REF!</definedName>
    <definedName name="L_22">#REF!</definedName>
    <definedName name="L_23">#REF!</definedName>
    <definedName name="L_24">#REF!</definedName>
    <definedName name="L_25">#REF!</definedName>
    <definedName name="L_26">#REF!</definedName>
    <definedName name="L_27">#REF!</definedName>
    <definedName name="L_3">#REF!</definedName>
    <definedName name="L_511">#REF!</definedName>
    <definedName name="L_851">#REF!</definedName>
    <definedName name="L_A">#REF!</definedName>
    <definedName name="L_B">#REF!</definedName>
    <definedName name="L_BASE">#REF!</definedName>
    <definedName name="L_C">#REF!</definedName>
    <definedName name="L_GG">#REF!</definedName>
    <definedName name="L.001">#REF!</definedName>
    <definedName name="L.002">#REF!</definedName>
    <definedName name="L.003">#REF!</definedName>
    <definedName name="L.004">#REF!</definedName>
    <definedName name="L.005">#REF!</definedName>
    <definedName name="L.006">#REF!</definedName>
    <definedName name="L.007">#REF!</definedName>
    <definedName name="L.008">#REF!</definedName>
    <definedName name="L.009">#REF!</definedName>
    <definedName name="L.010">#REF!</definedName>
    <definedName name="L.011">#REF!</definedName>
    <definedName name="L.012">#REF!</definedName>
    <definedName name="L.013">#REF!</definedName>
    <definedName name="L.021">#REF!</definedName>
    <definedName name="L.022">#REF!</definedName>
    <definedName name="L.023">#REF!</definedName>
    <definedName name="L.024">#REF!</definedName>
    <definedName name="L.025">#REF!</definedName>
    <definedName name="L.100">#REF!</definedName>
    <definedName name="L.50">#REF!</definedName>
    <definedName name="L.Concr">#REF!</definedName>
    <definedName name="L100.65">#REF!</definedName>
    <definedName name="l1ti50">#REF!</definedName>
    <definedName name="l1ti50_1">#REF!</definedName>
    <definedName name="l1ti50_2">#REF!</definedName>
    <definedName name="l1ti50_3">#REF!</definedName>
    <definedName name="l1ti60">#REF!</definedName>
    <definedName name="l1ti60_1">#REF!</definedName>
    <definedName name="l1ti60_2">#REF!</definedName>
    <definedName name="l1ti60_3">#REF!</definedName>
    <definedName name="l3l100">#REF!</definedName>
    <definedName name="l3l100_1">#REF!</definedName>
    <definedName name="l3l100_2">#REF!</definedName>
    <definedName name="l3l100_3">#REF!</definedName>
    <definedName name="l3l50">#REF!</definedName>
    <definedName name="l3l50_1">#REF!</definedName>
    <definedName name="l3l50_2">#REF!</definedName>
    <definedName name="l3l50_3">#REF!</definedName>
    <definedName name="l3l60">#REF!</definedName>
    <definedName name="l3l60_1">#REF!</definedName>
    <definedName name="l3l60_2">#REF!</definedName>
    <definedName name="l3l60_3">#REF!</definedName>
    <definedName name="l3l70">#REF!</definedName>
    <definedName name="l3l70_1">#REF!</definedName>
    <definedName name="l3l70_2">#REF!</definedName>
    <definedName name="l3l70_3">#REF!</definedName>
    <definedName name="l3l80">#REF!</definedName>
    <definedName name="l3l80_1">#REF!</definedName>
    <definedName name="l3l80_2">#REF!</definedName>
    <definedName name="l3l80_3">#REF!</definedName>
    <definedName name="l3ld100">#REF!</definedName>
    <definedName name="l3ld100_1">#REF!</definedName>
    <definedName name="l3ld100_2">#REF!</definedName>
    <definedName name="l3ld100_3">#REF!</definedName>
    <definedName name="l3ld50">#REF!</definedName>
    <definedName name="l3ld50_1">#REF!</definedName>
    <definedName name="l3ld50_2">#REF!</definedName>
    <definedName name="l3ld50_3">#REF!</definedName>
    <definedName name="l3ld60">#REF!</definedName>
    <definedName name="l3ld60_1">#REF!</definedName>
    <definedName name="l3ld60_2">#REF!</definedName>
    <definedName name="l3ld60_3">#REF!</definedName>
    <definedName name="l3ld70">#REF!</definedName>
    <definedName name="l3ld70_1">#REF!</definedName>
    <definedName name="l3ld70_2">#REF!</definedName>
    <definedName name="l3ld70_3">#REF!</definedName>
    <definedName name="l3ld80">#REF!</definedName>
    <definedName name="l3ld80_1">#REF!</definedName>
    <definedName name="l3ld80_2">#REF!</definedName>
    <definedName name="l3ld80_3">#REF!</definedName>
    <definedName name="l3ti50">#REF!</definedName>
    <definedName name="l3ti50_1">#REF!</definedName>
    <definedName name="l3ti50_2">#REF!</definedName>
    <definedName name="l3ti50_3">#REF!</definedName>
    <definedName name="l3ti60">#REF!</definedName>
    <definedName name="l3ti60_1">#REF!</definedName>
    <definedName name="l3ti60_2">#REF!</definedName>
    <definedName name="l3ti60_3">#REF!</definedName>
    <definedName name="l3ti80">#REF!</definedName>
    <definedName name="l3ti80_1">#REF!</definedName>
    <definedName name="l3ti80_2">#REF!</definedName>
    <definedName name="l3ti80_3">#REF!</definedName>
    <definedName name="l3tisf50">#REF!</definedName>
    <definedName name="l3tisf50_1">#REF!</definedName>
    <definedName name="l3tisf50_2">#REF!</definedName>
    <definedName name="l3tisf50_3">#REF!</definedName>
    <definedName name="l3tisf60">#REF!</definedName>
    <definedName name="l3tisf60_1">#REF!</definedName>
    <definedName name="l3tisf60_2">#REF!</definedName>
    <definedName name="l3tisf60_3">#REF!</definedName>
    <definedName name="L50.50">#REF!</definedName>
    <definedName name="la">#REF!</definedName>
    <definedName name="LA.001">#REF!</definedName>
    <definedName name="lab">#REF!</definedName>
    <definedName name="LAB_SPRAYER">#REF!</definedName>
    <definedName name="laba">#REF!</definedName>
    <definedName name="labet12">#REF!</definedName>
    <definedName name="LABO">#REF!</definedName>
    <definedName name="labor">#REF!</definedName>
    <definedName name="labors">#REF!</definedName>
    <definedName name="LABOUR_CAMP">#REF!</definedName>
    <definedName name="labour001">#REF!</definedName>
    <definedName name="labour002">#REF!</definedName>
    <definedName name="labour003">#REF!</definedName>
    <definedName name="labour004">#REF!</definedName>
    <definedName name="Lacak">#REF!</definedName>
    <definedName name="lad400_1">#REF!</definedName>
    <definedName name="lad400_2">#REF!</definedName>
    <definedName name="lad400_3">#REF!</definedName>
    <definedName name="lad400_4">#REF!</definedName>
    <definedName name="lad600_1">#REF!</definedName>
    <definedName name="lad600_2">#REF!</definedName>
    <definedName name="lad600_3">#REF!</definedName>
    <definedName name="lad600_4">#REF!</definedName>
    <definedName name="LAGI">#REF!</definedName>
    <definedName name="lain2">#REF!</definedName>
    <definedName name="LAINLAIN">#REF!</definedName>
    <definedName name="laker">#REF!</definedName>
    <definedName name="lan12b145">#REF!</definedName>
    <definedName name="lan30b220">#REF!</definedName>
    <definedName name="LandCut">#REF!</definedName>
    <definedName name="lanker40">#REF!</definedName>
    <definedName name="lantai_beton">#REF!</definedName>
    <definedName name="Lantai_kerja">#REF!</definedName>
    <definedName name="LANTAI_P3">#REF!</definedName>
    <definedName name="LANTAI_P3___0">#REF!</definedName>
    <definedName name="LANTAI_P3___1">#REF!</definedName>
    <definedName name="LANTAI_P3___2">#REF!</definedName>
    <definedName name="LANTAI_P3___3">#REF!</definedName>
    <definedName name="LANTAI_P3_1">#REF!</definedName>
    <definedName name="LANTAI_P3_2">#REF!</definedName>
    <definedName name="LANTAI_P3_3">#REF!</definedName>
    <definedName name="LANTAI_P3_5">#REF!</definedName>
    <definedName name="LANTAIPLAFOND">#REF!</definedName>
    <definedName name="lantkrj">#REF!</definedName>
    <definedName name="LAPISI">#REF!</definedName>
    <definedName name="laps">#REF!</definedName>
    <definedName name="laps15">#REF!</definedName>
    <definedName name="laps20">#REF!</definedName>
    <definedName name="laps40d">#REF!</definedName>
    <definedName name="LASDOP">#REF!</definedName>
    <definedName name="LASTON">#REF!</definedName>
    <definedName name="latab30">#REF!</definedName>
    <definedName name="LATASTON">#REF!</definedName>
    <definedName name="LaunchingBox">#REF!</definedName>
    <definedName name="lb">#REF!</definedName>
    <definedName name="lbowpvc4">#REF!</definedName>
    <definedName name="lbr100k">#REF!</definedName>
    <definedName name="lbr10k">#REF!</definedName>
    <definedName name="lbr300k">#REF!</definedName>
    <definedName name="lbr5k">#REF!</definedName>
    <definedName name="lbr600k">#REF!</definedName>
    <definedName name="lbr60k">#REF!</definedName>
    <definedName name="LBS">#REF!</definedName>
    <definedName name="LC">#REF!</definedName>
    <definedName name="LC_GG">#REF!</definedName>
    <definedName name="ld100_1">#REF!</definedName>
    <definedName name="ld100_2">#REF!</definedName>
    <definedName name="ld100_3">#REF!</definedName>
    <definedName name="ld100_4">#REF!</definedName>
    <definedName name="ld120_1">#REF!</definedName>
    <definedName name="ld120_2">#REF!</definedName>
    <definedName name="ld120_3">#REF!</definedName>
    <definedName name="ld120_4">#REF!</definedName>
    <definedName name="ld50_1">#REF!</definedName>
    <definedName name="ld50_2">#REF!</definedName>
    <definedName name="ld50_3">#REF!</definedName>
    <definedName name="ld50_4">#REF!</definedName>
    <definedName name="ld60_1">#REF!</definedName>
    <definedName name="ld60_2">#REF!</definedName>
    <definedName name="ld60_3">#REF!</definedName>
    <definedName name="ld60_4">#REF!</definedName>
    <definedName name="ld80_1">#REF!</definedName>
    <definedName name="ld80_2">#REF!</definedName>
    <definedName name="ld80_3">#REF!</definedName>
    <definedName name="ld80_4">#REF!</definedName>
    <definedName name="LE">#REF!</definedName>
    <definedName name="LEAI">#REF!</definedName>
    <definedName name="Least">#REF!</definedName>
    <definedName name="leb">#REF!</definedName>
    <definedName name="leb___0">#REF!</definedName>
    <definedName name="leb___1">#REF!</definedName>
    <definedName name="leb___2">#REF!</definedName>
    <definedName name="leb___3">#REF!</definedName>
    <definedName name="leb___4">#REF!</definedName>
    <definedName name="leb___5">#REF!</definedName>
    <definedName name="leb_1">#REF!</definedName>
    <definedName name="leb_10">"$#REF!.$#REF!$#REF!"</definedName>
    <definedName name="leb_12">"$#REF!.$#REF!$#REF!"</definedName>
    <definedName name="leb_13">"$#REF!.$#REF!$#REF!"</definedName>
    <definedName name="leb_2" localSheetId="8">#REF!</definedName>
    <definedName name="leb_2" localSheetId="7">#REF!</definedName>
    <definedName name="leb_2" localSheetId="4">#REF!</definedName>
    <definedName name="leb_2" localSheetId="6">#REF!</definedName>
    <definedName name="leb_2" localSheetId="9">#REF!</definedName>
    <definedName name="leb_2" localSheetId="5">#REF!</definedName>
    <definedName name="leb_2" localSheetId="14">#REF!</definedName>
    <definedName name="leb_2" localSheetId="3">#REF!</definedName>
    <definedName name="leb_2" localSheetId="11">#REF!</definedName>
    <definedName name="leb_2" localSheetId="13">#REF!</definedName>
    <definedName name="leb_2" localSheetId="10">#REF!</definedName>
    <definedName name="leb_2" localSheetId="0">#REF!</definedName>
    <definedName name="leb_2" localSheetId="2">#REF!</definedName>
    <definedName name="leb_2">#REF!</definedName>
    <definedName name="leb_4" localSheetId="8">#REF!</definedName>
    <definedName name="leb_4" localSheetId="14">#REF!</definedName>
    <definedName name="leb_4" localSheetId="11">#REF!</definedName>
    <definedName name="leb_4" localSheetId="13">#REF!</definedName>
    <definedName name="leb_4" localSheetId="10">#REF!</definedName>
    <definedName name="leb_4" localSheetId="0">#REF!</definedName>
    <definedName name="leb_4" localSheetId="2">#REF!</definedName>
    <definedName name="leb_4">#REF!</definedName>
    <definedName name="leb_5">"$#REF!.$#REF!$#REF!"</definedName>
    <definedName name="leb_7">"$#REF!.$#REF!$#REF!"</definedName>
    <definedName name="leb_8">"$#REF!.$#REF!$#REF!"</definedName>
    <definedName name="LEGAL_WELFARE" localSheetId="8">#REF!</definedName>
    <definedName name="LEGAL_WELFARE" localSheetId="7">#REF!</definedName>
    <definedName name="LEGAL_WELFARE" localSheetId="4">#REF!</definedName>
    <definedName name="LEGAL_WELFARE" localSheetId="6">#REF!</definedName>
    <definedName name="LEGAL_WELFARE" localSheetId="9">#REF!</definedName>
    <definedName name="LEGAL_WELFARE" localSheetId="5">#REF!</definedName>
    <definedName name="LEGAL_WELFARE" localSheetId="14">#REF!</definedName>
    <definedName name="LEGAL_WELFARE" localSheetId="3">#REF!</definedName>
    <definedName name="LEGAL_WELFARE" localSheetId="11">#REF!</definedName>
    <definedName name="LEGAL_WELFARE" localSheetId="13">#REF!</definedName>
    <definedName name="LEGAL_WELFARE" localSheetId="10">#REF!</definedName>
    <definedName name="LEGAL_WELFARE" localSheetId="0">#REF!</definedName>
    <definedName name="LEGAL_WELFARE" localSheetId="2">#REF!</definedName>
    <definedName name="LEGAL_WELFARE">#REF!</definedName>
    <definedName name="LEM" localSheetId="8">#REF!</definedName>
    <definedName name="LEM" localSheetId="14">#REF!</definedName>
    <definedName name="LEM" localSheetId="11">#REF!</definedName>
    <definedName name="LEM" localSheetId="13">#REF!</definedName>
    <definedName name="LEM" localSheetId="10">#REF!</definedName>
    <definedName name="LEM" localSheetId="0">#REF!</definedName>
    <definedName name="LEM" localSheetId="2">#REF!</definedName>
    <definedName name="LEM">#REF!</definedName>
    <definedName name="lem_aibon" localSheetId="8">#REF!</definedName>
    <definedName name="lem_aibon" localSheetId="14">#REF!</definedName>
    <definedName name="lem_aibon" localSheetId="11">#REF!</definedName>
    <definedName name="lem_aibon" localSheetId="13">#REF!</definedName>
    <definedName name="lem_aibon" localSheetId="10">#REF!</definedName>
    <definedName name="lem_aibon" localSheetId="0">#REF!</definedName>
    <definedName name="lem_aibon" localSheetId="2">#REF!</definedName>
    <definedName name="lem_aibon">#REF!</definedName>
    <definedName name="Lem_putih__FOX">#REF!</definedName>
    <definedName name="lemkayu">#REF!</definedName>
    <definedName name="Lempengan_rumput_biasa__teki">#REF!</definedName>
    <definedName name="lempvc">#REF!</definedName>
    <definedName name="letter">#REF!</definedName>
    <definedName name="LF">#REF!</definedName>
    <definedName name="lg_5">#REF!</definedName>
    <definedName name="LG3P32APL">#REF!</definedName>
    <definedName name="LG3P32ASM">#REF!</definedName>
    <definedName name="lgld100">#REF!</definedName>
    <definedName name="lgld100_1">#REF!</definedName>
    <definedName name="lgld100_2">#REF!</definedName>
    <definedName name="lgld100_3">#REF!</definedName>
    <definedName name="lgld70">#REF!</definedName>
    <definedName name="lgld70_1">#REF!</definedName>
    <definedName name="lgld70_2">#REF!</definedName>
    <definedName name="lgld70_3">#REF!</definedName>
    <definedName name="lgld80">#REF!</definedName>
    <definedName name="lgld80_1">#REF!</definedName>
    <definedName name="lgld80_2">#REF!</definedName>
    <definedName name="lgld80_3">#REF!</definedName>
    <definedName name="lgti50">#REF!</definedName>
    <definedName name="lgti50_1">#REF!</definedName>
    <definedName name="lgti50_2">#REF!</definedName>
    <definedName name="lgti50_3">#REF!</definedName>
    <definedName name="lgti60">#REF!</definedName>
    <definedName name="lgti60_1">#REF!</definedName>
    <definedName name="lgti60_2">#REF!</definedName>
    <definedName name="lgti60_3">#REF!</definedName>
    <definedName name="lgti70">#REF!</definedName>
    <definedName name="lgti70_1">#REF!</definedName>
    <definedName name="lgti70_2">#REF!</definedName>
    <definedName name="lgti70_3">#REF!</definedName>
    <definedName name="lgtisf50">#REF!</definedName>
    <definedName name="lgtisf50_1">#REF!</definedName>
    <definedName name="lgtisf50_2">#REF!</definedName>
    <definedName name="lgtisf50_3">#REF!</definedName>
    <definedName name="lgtisf60">#REF!</definedName>
    <definedName name="lgtisf60_1">#REF!</definedName>
    <definedName name="lgtisf60_2">#REF!</definedName>
    <definedName name="lgtisf60_3">#REF!</definedName>
    <definedName name="LIFT">#REF!</definedName>
    <definedName name="lima">#REF!</definedName>
    <definedName name="LINE_1">#N/A</definedName>
    <definedName name="LINE_2" localSheetId="8">#REF!</definedName>
    <definedName name="LINE_2" localSheetId="7">#REF!</definedName>
    <definedName name="LINE_2" localSheetId="4">#REF!</definedName>
    <definedName name="LINE_2" localSheetId="6">#REF!</definedName>
    <definedName name="LINE_2" localSheetId="9">#REF!</definedName>
    <definedName name="LINE_2" localSheetId="5">#REF!</definedName>
    <definedName name="LINE_2" localSheetId="14">#REF!</definedName>
    <definedName name="LINE_2" localSheetId="3">#REF!</definedName>
    <definedName name="LINE_2" localSheetId="11">#REF!</definedName>
    <definedName name="LINE_2" localSheetId="13">#REF!</definedName>
    <definedName name="LINE_2" localSheetId="10">#REF!</definedName>
    <definedName name="LINE_2" localSheetId="0">#REF!</definedName>
    <definedName name="LINE_2" localSheetId="2">#REF!</definedName>
    <definedName name="LINE_2">#REF!</definedName>
    <definedName name="LINTAS.GORONG" localSheetId="8">#REF!</definedName>
    <definedName name="LINTAS.GORONG" localSheetId="14">#REF!</definedName>
    <definedName name="LINTAS.GORONG" localSheetId="11">#REF!</definedName>
    <definedName name="LINTAS.GORONG" localSheetId="13">#REF!</definedName>
    <definedName name="LINTAS.GORONG" localSheetId="10">#REF!</definedName>
    <definedName name="LINTAS.GORONG" localSheetId="0">#REF!</definedName>
    <definedName name="LINTAS.GORONG" localSheetId="2">#REF!</definedName>
    <definedName name="LINTAS.GORONG">#REF!</definedName>
    <definedName name="LINTAS.SUNGAI" localSheetId="8">#REF!</definedName>
    <definedName name="LINTAS.SUNGAI" localSheetId="14">#REF!</definedName>
    <definedName name="LINTAS.SUNGAI" localSheetId="11">#REF!</definedName>
    <definedName name="LINTAS.SUNGAI" localSheetId="13">#REF!</definedName>
    <definedName name="LINTAS.SUNGAI" localSheetId="10">#REF!</definedName>
    <definedName name="LINTAS.SUNGAI" localSheetId="0">#REF!</definedName>
    <definedName name="LINTAS.SUNGAI" localSheetId="2">#REF!</definedName>
    <definedName name="LINTAS.SUNGAI">#REF!</definedName>
    <definedName name="Liquid_Amonia_Feeding_System">#REF!</definedName>
    <definedName name="Lisa" localSheetId="8" hidden="1">{#N/A,#N/A,FALSE,"REK-S-TPL";#N/A,#N/A,FALSE,"REK-TPML";#N/A,#N/A,FALSE,"RAB-TEMPEL"}</definedName>
    <definedName name="Lisa" localSheetId="7" hidden="1">{#N/A,#N/A,FALSE,"REK-S-TPL";#N/A,#N/A,FALSE,"REK-TPML";#N/A,#N/A,FALSE,"RAB-TEMPEL"}</definedName>
    <definedName name="Lisa" localSheetId="4" hidden="1">{#N/A,#N/A,FALSE,"REK-S-TPL";#N/A,#N/A,FALSE,"REK-TPML";#N/A,#N/A,FALSE,"RAB-TEMPEL"}</definedName>
    <definedName name="Lisa" localSheetId="6" hidden="1">{#N/A,#N/A,FALSE,"REK-S-TPL";#N/A,#N/A,FALSE,"REK-TPML";#N/A,#N/A,FALSE,"RAB-TEMPEL"}</definedName>
    <definedName name="Lisa" localSheetId="9" hidden="1">{#N/A,#N/A,FALSE,"REK-S-TPL";#N/A,#N/A,FALSE,"REK-TPML";#N/A,#N/A,FALSE,"RAB-TEMPEL"}</definedName>
    <definedName name="Lisa" localSheetId="5" hidden="1">{#N/A,#N/A,FALSE,"REK-S-TPL";#N/A,#N/A,FALSE,"REK-TPML";#N/A,#N/A,FALSE,"RAB-TEMPEL"}</definedName>
    <definedName name="Lisa" localSheetId="14" hidden="1">{#N/A,#N/A,FALSE,"REK-S-TPL";#N/A,#N/A,FALSE,"REK-TPML";#N/A,#N/A,FALSE,"RAB-TEMPEL"}</definedName>
    <definedName name="Lisa" localSheetId="3" hidden="1">{#N/A,#N/A,FALSE,"REK-S-TPL";#N/A,#N/A,FALSE,"REK-TPML";#N/A,#N/A,FALSE,"RAB-TEMPEL"}</definedName>
    <definedName name="Lisa" localSheetId="11" hidden="1">{#N/A,#N/A,FALSE,"REK-S-TPL";#N/A,#N/A,FALSE,"REK-TPML";#N/A,#N/A,FALSE,"RAB-TEMPEL"}</definedName>
    <definedName name="Lisa" localSheetId="13" hidden="1">{#N/A,#N/A,FALSE,"REK-S-TPL";#N/A,#N/A,FALSE,"REK-TPML";#N/A,#N/A,FALSE,"RAB-TEMPEL"}</definedName>
    <definedName name="Lisa" localSheetId="12" hidden="1">{#N/A,#N/A,FALSE,"REK-S-TPL";#N/A,#N/A,FALSE,"REK-TPML";#N/A,#N/A,FALSE,"RAB-TEMPEL"}</definedName>
    <definedName name="Lisa" localSheetId="10" hidden="1">{#N/A,#N/A,FALSE,"REK-S-TPL";#N/A,#N/A,FALSE,"REK-TPML";#N/A,#N/A,FALSE,"RAB-TEMPEL"}</definedName>
    <definedName name="Lisa" localSheetId="0" hidden="1">{#N/A,#N/A,FALSE,"REK-S-TPL";#N/A,#N/A,FALSE,"REK-TPML";#N/A,#N/A,FALSE,"RAB-TEMPEL"}</definedName>
    <definedName name="Lisa" localSheetId="2" hidden="1">{#N/A,#N/A,FALSE,"REK-S-TPL";#N/A,#N/A,FALSE,"REK-TPML";#N/A,#N/A,FALSE,"RAB-TEMPEL"}</definedName>
    <definedName name="Lisa" hidden="1">{#N/A,#N/A,FALSE,"REK-S-TPL";#N/A,#N/A,FALSE,"REK-TPML";#N/A,#N/A,FALSE,"RAB-TEMPEL"}</definedName>
    <definedName name="LISP1060" localSheetId="8">#REF!</definedName>
    <definedName name="LISP1060" localSheetId="7">#REF!</definedName>
    <definedName name="LISP1060" localSheetId="4">#REF!</definedName>
    <definedName name="LISP1060" localSheetId="6">#REF!</definedName>
    <definedName name="LISP1060" localSheetId="9">#REF!</definedName>
    <definedName name="LISP1060" localSheetId="5">#REF!</definedName>
    <definedName name="LISP1060" localSheetId="14">#REF!</definedName>
    <definedName name="LISP1060" localSheetId="3">#REF!</definedName>
    <definedName name="LISP1060" localSheetId="11">#REF!</definedName>
    <definedName name="LISP1060" localSheetId="13">#REF!</definedName>
    <definedName name="LISP1060" localSheetId="10">#REF!</definedName>
    <definedName name="LISP1060" localSheetId="0">#REF!</definedName>
    <definedName name="LISP1060" localSheetId="2">#REF!</definedName>
    <definedName name="LISP1060">#REF!</definedName>
    <definedName name="list" localSheetId="8">#REF!</definedName>
    <definedName name="list" localSheetId="14">#REF!</definedName>
    <definedName name="list" localSheetId="11">#REF!</definedName>
    <definedName name="list" localSheetId="13">#REF!</definedName>
    <definedName name="list" localSheetId="10">#REF!</definedName>
    <definedName name="list" localSheetId="0">#REF!</definedName>
    <definedName name="list" localSheetId="2">#REF!</definedName>
    <definedName name="list">#REF!</definedName>
    <definedName name="LIST_1" localSheetId="8">#REF!</definedName>
    <definedName name="LIST_1" localSheetId="14">#REF!</definedName>
    <definedName name="LIST_1" localSheetId="11">#REF!</definedName>
    <definedName name="LIST_1" localSheetId="13">#REF!</definedName>
    <definedName name="LIST_1" localSheetId="10">#REF!</definedName>
    <definedName name="LIST_1" localSheetId="0">#REF!</definedName>
    <definedName name="LIST_1" localSheetId="2">#REF!</definedName>
    <definedName name="LIST_1">#REF!</definedName>
    <definedName name="LIST_2">#REF!</definedName>
    <definedName name="LIST_3">#REF!</definedName>
    <definedName name="list_6">#REF!</definedName>
    <definedName name="listalm">#REF!</definedName>
    <definedName name="listgyp">#REF!</definedName>
    <definedName name="LISTLOKASI">#REF!</definedName>
    <definedName name="listp1080">#REF!</definedName>
    <definedName name="listp10b161">#REF!</definedName>
    <definedName name="listp830">#REF!</definedName>
    <definedName name="listp840">#REF!</definedName>
    <definedName name="listpla">#REF!</definedName>
    <definedName name="LISTRIK">#REF!</definedName>
    <definedName name="lk">#REF!</definedName>
    <definedName name="lk_0.03">#REF!</definedName>
    <definedName name="lker20">#REF!</definedName>
    <definedName name="lker30">#REF!</definedName>
    <definedName name="lkerja">#REF!</definedName>
    <definedName name="LKL.FLEKS20">#REF!</definedName>
    <definedName name="LL_01">#REF!</definedName>
    <definedName name="LL_02">#REF!</definedName>
    <definedName name="LL_03">#REF!</definedName>
    <definedName name="LL_04">#REF!</definedName>
    <definedName name="LL_05">#REF!</definedName>
    <definedName name="LL_06">#REF!</definedName>
    <definedName name="LL_07">#REF!</definedName>
    <definedName name="LL_08">#REF!</definedName>
    <definedName name="LL_09">#REF!</definedName>
    <definedName name="LL_10">#REF!</definedName>
    <definedName name="LL_12">#REF!</definedName>
    <definedName name="LL_123">#REF!</definedName>
    <definedName name="lluar">#REF!</definedName>
    <definedName name="lm">#REF!</definedName>
    <definedName name="lm___0">#REF!</definedName>
    <definedName name="lm___1">#REF!</definedName>
    <definedName name="lm___2">#REF!</definedName>
    <definedName name="lm___3">#REF!</definedName>
    <definedName name="Lmk">#REF!</definedName>
    <definedName name="lmp">#REF!</definedName>
    <definedName name="LNL">#REF!</definedName>
    <definedName name="Lo_apt">#REF!</definedName>
    <definedName name="LOAD">#REF!</definedName>
    <definedName name="LOAD___0">#REF!</definedName>
    <definedName name="LOAD___1">#REF!</definedName>
    <definedName name="LOAD___2">#REF!</definedName>
    <definedName name="LOAD___3">#REF!</definedName>
    <definedName name="LOADED_TOOL">#REF!</definedName>
    <definedName name="loader">#REF!</definedName>
    <definedName name="LOBBY">#REF!</definedName>
    <definedName name="LOBBY_1">#REF!</definedName>
    <definedName name="LOBBY_15">#REF!</definedName>
    <definedName name="LOBBY_15_1">#REF!</definedName>
    <definedName name="LOBBY_15_16">#REF!</definedName>
    <definedName name="LOBBY_15_7">#REF!</definedName>
    <definedName name="LOBBY_16">#REF!</definedName>
    <definedName name="LOBBY_17">#REF!</definedName>
    <definedName name="LOBBY_2">#REF!</definedName>
    <definedName name="LOBBY_3">#REF!</definedName>
    <definedName name="LOBBY_4">#REF!</definedName>
    <definedName name="LOBY_A">#REF!</definedName>
    <definedName name="LOBY_A_1">#REF!</definedName>
    <definedName name="LOBY_A_2">#REF!</definedName>
    <definedName name="LOBY_A_3">#REF!</definedName>
    <definedName name="LOBY_A_4">#REF!</definedName>
    <definedName name="LOBY_B">#REF!</definedName>
    <definedName name="LOBY_B_1">#REF!</definedName>
    <definedName name="LOBY_B_2">#REF!</definedName>
    <definedName name="LOBY_B_3">#REF!</definedName>
    <definedName name="LOBY_B_4">#REF!</definedName>
    <definedName name="LOBY_BASE">#REF!</definedName>
    <definedName name="LOBY_BASE_1">#REF!</definedName>
    <definedName name="LOBY_BASE_2">#REF!</definedName>
    <definedName name="LOBY_BASE_3">#REF!</definedName>
    <definedName name="LOBY_BASE_4">#REF!</definedName>
    <definedName name="LOBY_C">#REF!</definedName>
    <definedName name="LOBY_C_1">#REF!</definedName>
    <definedName name="LOBY_C_2">#REF!</definedName>
    <definedName name="LOBY_C_3">#REF!</definedName>
    <definedName name="LOBY_C_4">#REF!</definedName>
    <definedName name="local">#REF!</definedName>
    <definedName name="lockset">#REF!</definedName>
    <definedName name="loker">#REF!</definedName>
    <definedName name="lp">#REF!</definedName>
    <definedName name="lp___0">#REF!</definedName>
    <definedName name="lp100nb">#REF!</definedName>
    <definedName name="lp36nb">#REF!</definedName>
    <definedName name="LPA">#REF!</definedName>
    <definedName name="LPB">#REF!</definedName>
    <definedName name="LPER01">#REF!</definedName>
    <definedName name="LPER02">#REF!</definedName>
    <definedName name="LPG">#REF!</definedName>
    <definedName name="LPRE01">#REF!</definedName>
    <definedName name="LPRE02">#REF!</definedName>
    <definedName name="LPRE03">#REF!</definedName>
    <definedName name="LPRE04">#REF!</definedName>
    <definedName name="LPRE05">#REF!</definedName>
    <definedName name="LPRE06">#REF!</definedName>
    <definedName name="LPRE07">#REF!</definedName>
    <definedName name="LPRE08">#REF!</definedName>
    <definedName name="ls_1">#REF!</definedName>
    <definedName name="ls_2">#REF!</definedName>
    <definedName name="ls_3">#REF!</definedName>
    <definedName name="ls_4">#REF!</definedName>
    <definedName name="Ls.01">#REF!</definedName>
    <definedName name="Ls.02">#REF!</definedName>
    <definedName name="Ls.03">#REF!</definedName>
    <definedName name="Ls.04">#REF!</definedName>
    <definedName name="Ls.05">#REF!</definedName>
    <definedName name="Ls.06">#REF!</definedName>
    <definedName name="Ls.07">#REF!</definedName>
    <definedName name="Ls.08">#REF!</definedName>
    <definedName name="Ls.09">#REF!</definedName>
    <definedName name="Ls.10">#REF!</definedName>
    <definedName name="Ls.11">#REF!</definedName>
    <definedName name="Ls.12">#REF!</definedName>
    <definedName name="Ls.13">#REF!</definedName>
    <definedName name="Ls.14">#REF!</definedName>
    <definedName name="Ls.15">#REF!</definedName>
    <definedName name="Ls.16">#REF!</definedName>
    <definedName name="Ls.16.a">#REF!</definedName>
    <definedName name="Ls.17">#REF!</definedName>
    <definedName name="Ls.18">#REF!</definedName>
    <definedName name="Ls.19">#REF!</definedName>
    <definedName name="Ls.20">#REF!</definedName>
    <definedName name="Ls.21">#REF!</definedName>
    <definedName name="Ls.22">#REF!</definedName>
    <definedName name="LS.22a">#REF!</definedName>
    <definedName name="Ls.23">#REF!</definedName>
    <definedName name="Ls.24">#REF!</definedName>
    <definedName name="Ls.25">#REF!</definedName>
    <definedName name="Ls.26">#REF!</definedName>
    <definedName name="Ls.27">#REF!</definedName>
    <definedName name="Ls.28">#REF!</definedName>
    <definedName name="Ls.29">#REF!</definedName>
    <definedName name="Ls.30">#REF!</definedName>
    <definedName name="Ls.31">#REF!</definedName>
    <definedName name="Ls.32">#REF!</definedName>
    <definedName name="Ls.33">#REF!</definedName>
    <definedName name="Ls.34">#REF!</definedName>
    <definedName name="Ls.35">#REF!</definedName>
    <definedName name="Ls.36">#REF!</definedName>
    <definedName name="Ls.37">#REF!</definedName>
    <definedName name="Ls.38">#REF!</definedName>
    <definedName name="Ls.39">#REF!</definedName>
    <definedName name="Ls.40">#REF!</definedName>
    <definedName name="Ls.41">#REF!</definedName>
    <definedName name="Ls.42">#REF!</definedName>
    <definedName name="Ls.43">#REF!</definedName>
    <definedName name="Ls.44">#REF!</definedName>
    <definedName name="Ls.45">#REF!</definedName>
    <definedName name="Ls.46">#REF!</definedName>
    <definedName name="Ls.47">#REF!</definedName>
    <definedName name="LS.48">#REF!</definedName>
    <definedName name="LS.49">#REF!</definedName>
    <definedName name="LS.50">#REF!</definedName>
    <definedName name="Ls.51">#REF!</definedName>
    <definedName name="Ls.52">#REF!</definedName>
    <definedName name="Ls.53">#REF!</definedName>
    <definedName name="Ls.54">#REF!</definedName>
    <definedName name="Ls.54A">#REF!</definedName>
    <definedName name="Ls.54b">#REF!</definedName>
    <definedName name="Ls.54c">#REF!</definedName>
    <definedName name="Ls.54d">#REF!</definedName>
    <definedName name="Ls.55">#REF!</definedName>
    <definedName name="Ls.55a">#REF!</definedName>
    <definedName name="Ls.55b">#REF!</definedName>
    <definedName name="Ls.55c">#REF!</definedName>
    <definedName name="Ls.55d">#REF!</definedName>
    <definedName name="Ls.56">#REF!</definedName>
    <definedName name="Ls.56a">#REF!</definedName>
    <definedName name="Ls.56b">#REF!</definedName>
    <definedName name="Ls.56c">#REF!</definedName>
    <definedName name="Ls.56d">#REF!</definedName>
    <definedName name="Ls.57">#REF!</definedName>
    <definedName name="Ls.57a">#REF!</definedName>
    <definedName name="Ls.57b">#REF!</definedName>
    <definedName name="Ls.57c">#REF!</definedName>
    <definedName name="Ls.57d">#REF!</definedName>
    <definedName name="Ls.58">#REF!</definedName>
    <definedName name="Ls.58a">#REF!</definedName>
    <definedName name="LS.59">#REF!</definedName>
    <definedName name="LS.60">#REF!</definedName>
    <definedName name="LS.61">#REF!</definedName>
    <definedName name="LS.62">#REF!</definedName>
    <definedName name="LS.63">#REF!</definedName>
    <definedName name="Ls1.01">#REF!</definedName>
    <definedName name="Ls1.02">#REF!</definedName>
    <definedName name="Ls1.03">#REF!</definedName>
    <definedName name="Ls1.04">#REF!</definedName>
    <definedName name="Ls1.05">#REF!</definedName>
    <definedName name="Ls1.06">#REF!</definedName>
    <definedName name="Ls1.07">#REF!</definedName>
    <definedName name="Ls1.08">#REF!</definedName>
    <definedName name="Ls1.09">#REF!</definedName>
    <definedName name="Ls1.11">#REF!</definedName>
    <definedName name="Ls1.12">#REF!</definedName>
    <definedName name="Ls1.13">#REF!</definedName>
    <definedName name="Ls1.14">#REF!</definedName>
    <definedName name="Ls1.15">#REF!</definedName>
    <definedName name="Ls1.16">#REF!</definedName>
    <definedName name="Ls1.16.a">#REF!</definedName>
    <definedName name="Ls1.17">#REF!</definedName>
    <definedName name="Ls1.18">#REF!</definedName>
    <definedName name="Ls1.19">#REF!</definedName>
    <definedName name="Ls1.20">#REF!</definedName>
    <definedName name="Ls1.21">#REF!</definedName>
    <definedName name="Ls1.22">#REF!</definedName>
    <definedName name="Ls1.23">#REF!</definedName>
    <definedName name="Ls1.24">#REF!</definedName>
    <definedName name="Ls1.25">#REF!</definedName>
    <definedName name="Ls1.26">#REF!</definedName>
    <definedName name="Ls1.27">#REF!</definedName>
    <definedName name="Ls1.28">#REF!</definedName>
    <definedName name="Ls1.29">#REF!</definedName>
    <definedName name="Ls1.30">#REF!</definedName>
    <definedName name="Ls1.31">#REF!</definedName>
    <definedName name="Ls1.32">#REF!</definedName>
    <definedName name="Ls1.33">#REF!</definedName>
    <definedName name="Ls1.34">#REF!</definedName>
    <definedName name="Ls1.35">#REF!</definedName>
    <definedName name="Ls1.36">#REF!</definedName>
    <definedName name="Ls1.37">#REF!</definedName>
    <definedName name="Ls1.38">#REF!</definedName>
    <definedName name="Ls1.39">#REF!</definedName>
    <definedName name="Ls1.40">#REF!</definedName>
    <definedName name="Ls1.41">#REF!</definedName>
    <definedName name="Ls1.42">#REF!</definedName>
    <definedName name="Ls1.43">#REF!</definedName>
    <definedName name="Ls1.44">#REF!</definedName>
    <definedName name="Ls1.45">#REF!</definedName>
    <definedName name="Ls1.46">#REF!</definedName>
    <definedName name="Ls1.47">#REF!</definedName>
    <definedName name="Ls1.51">#REF!</definedName>
    <definedName name="Ls1.52">#REF!</definedName>
    <definedName name="Ls1.53">#REF!</definedName>
    <definedName name="Ls1.54">#REF!</definedName>
    <definedName name="Ls1.54A">#REF!</definedName>
    <definedName name="Ls1.54b">#REF!</definedName>
    <definedName name="Ls1.54c">#REF!</definedName>
    <definedName name="Ls1.54d">#REF!</definedName>
    <definedName name="Ls1.55">#REF!</definedName>
    <definedName name="Ls1.55a">#REF!</definedName>
    <definedName name="Ls1.55b">#REF!</definedName>
    <definedName name="Ls1.55c">#REF!</definedName>
    <definedName name="Ls1.55d">#REF!</definedName>
    <definedName name="Ls1.56">#REF!</definedName>
    <definedName name="Ls1.56a">#REF!</definedName>
    <definedName name="Ls1.56b">#REF!</definedName>
    <definedName name="Ls1.56c">#REF!</definedName>
    <definedName name="Ls1.56d">#REF!</definedName>
    <definedName name="Ls1.57">#REF!</definedName>
    <definedName name="Ls1.57a">#REF!</definedName>
    <definedName name="Ls1.57b">#REF!</definedName>
    <definedName name="Ls1.57c">#REF!</definedName>
    <definedName name="Ls1.57d">#REF!</definedName>
    <definedName name="Ls1.58">#REF!</definedName>
    <definedName name="Ls1.58a">#REF!</definedName>
    <definedName name="ls100_1">#REF!</definedName>
    <definedName name="ls100_2">#REF!</definedName>
    <definedName name="ls100_3">#REF!</definedName>
    <definedName name="ls100_4">#REF!</definedName>
    <definedName name="Ls2.01">#REF!</definedName>
    <definedName name="Ls2.02">#REF!</definedName>
    <definedName name="Ls2.03">#REF!</definedName>
    <definedName name="Ls2.04">#REF!</definedName>
    <definedName name="Ls2.05">#REF!</definedName>
    <definedName name="Ls2.06">#REF!</definedName>
    <definedName name="Ls2.07">#REF!</definedName>
    <definedName name="Ls2.08">#REF!</definedName>
    <definedName name="Ls2.09">#REF!</definedName>
    <definedName name="Ls2.11">#REF!</definedName>
    <definedName name="Ls2.12">#REF!</definedName>
    <definedName name="Ls2.13">#REF!</definedName>
    <definedName name="Ls2.14">#REF!</definedName>
    <definedName name="Ls2.15">#REF!</definedName>
    <definedName name="Ls2.16">#REF!</definedName>
    <definedName name="Ls2.16.a">#REF!</definedName>
    <definedName name="Ls2.17">#REF!</definedName>
    <definedName name="Ls2.18">#REF!</definedName>
    <definedName name="Ls2.19">#REF!</definedName>
    <definedName name="Ls2.20">#REF!</definedName>
    <definedName name="Ls2.21">#REF!</definedName>
    <definedName name="Ls2.22">#REF!</definedName>
    <definedName name="Ls2.23">#REF!</definedName>
    <definedName name="Ls2.24">#REF!</definedName>
    <definedName name="Ls2.25">#REF!</definedName>
    <definedName name="Ls2.26">#REF!</definedName>
    <definedName name="Ls2.27">#REF!</definedName>
    <definedName name="Ls2.28">#REF!</definedName>
    <definedName name="Ls2.29">#REF!</definedName>
    <definedName name="Ls2.30">#REF!</definedName>
    <definedName name="Ls2.31">#REF!</definedName>
    <definedName name="Ls2.32">#REF!</definedName>
    <definedName name="Ls2.33">#REF!</definedName>
    <definedName name="Ls2.34">#REF!</definedName>
    <definedName name="Ls2.35">#REF!</definedName>
    <definedName name="Ls2.36">#REF!</definedName>
    <definedName name="Ls2.37">#REF!</definedName>
    <definedName name="Ls2.38">#REF!</definedName>
    <definedName name="Ls2.39">#REF!</definedName>
    <definedName name="Ls2.40">#REF!</definedName>
    <definedName name="Ls2.41">#REF!</definedName>
    <definedName name="Ls2.42">#REF!</definedName>
    <definedName name="Ls2.43">#REF!</definedName>
    <definedName name="Ls2.44">#REF!</definedName>
    <definedName name="Ls2.45">#REF!</definedName>
    <definedName name="Ls2.46">#REF!</definedName>
    <definedName name="Ls2.47">#REF!</definedName>
    <definedName name="Ls2.51">#REF!</definedName>
    <definedName name="Ls2.52">#REF!</definedName>
    <definedName name="Ls2.53">#REF!</definedName>
    <definedName name="Ls2.54">#REF!</definedName>
    <definedName name="Ls2.54A">#REF!</definedName>
    <definedName name="Ls2.54b">#REF!</definedName>
    <definedName name="Ls2.54c">#REF!</definedName>
    <definedName name="Ls2.54d">#REF!</definedName>
    <definedName name="Ls2.55">#REF!</definedName>
    <definedName name="Ls2.55a">#REF!</definedName>
    <definedName name="Ls2.55b">#REF!</definedName>
    <definedName name="Ls2.55c">#REF!</definedName>
    <definedName name="Ls2.55d">#REF!</definedName>
    <definedName name="Ls2.56">#REF!</definedName>
    <definedName name="Ls2.56a">#REF!</definedName>
    <definedName name="Ls2.56b">#REF!</definedName>
    <definedName name="Ls2.56c">#REF!</definedName>
    <definedName name="Ls2.56d">#REF!</definedName>
    <definedName name="Ls2.57">#REF!</definedName>
    <definedName name="Ls2.57a">#REF!</definedName>
    <definedName name="Ls2.57b">#REF!</definedName>
    <definedName name="Ls2.57c">#REF!</definedName>
    <definedName name="Ls2.57d">#REF!</definedName>
    <definedName name="Ls2.58">#REF!</definedName>
    <definedName name="Ls2.58a">#REF!</definedName>
    <definedName name="ls50_1">#REF!</definedName>
    <definedName name="ls50_2">#REF!</definedName>
    <definedName name="ls50_3">#REF!</definedName>
    <definedName name="ls50_4">#REF!</definedName>
    <definedName name="ls60_1">#REF!</definedName>
    <definedName name="ls60_2">#REF!</definedName>
    <definedName name="ls60_3">#REF!</definedName>
    <definedName name="ls60_4">#REF!</definedName>
    <definedName name="ls80_1">#REF!</definedName>
    <definedName name="ls80_2">#REF!</definedName>
    <definedName name="ls80_3">#REF!</definedName>
    <definedName name="ls80_4">#REF!</definedName>
    <definedName name="Lsa.53">#REF!</definedName>
    <definedName name="LsS.01">#REF!</definedName>
    <definedName name="LsS.02">#REF!</definedName>
    <definedName name="LsS.03">#REF!</definedName>
    <definedName name="LsS.04">#REF!</definedName>
    <definedName name="LsS.05">#REF!</definedName>
    <definedName name="LsS.06">#REF!</definedName>
    <definedName name="LsS.07">#REF!</definedName>
    <definedName name="LsS.08">#REF!</definedName>
    <definedName name="LsS.09">#REF!</definedName>
    <definedName name="LsS.11">#REF!</definedName>
    <definedName name="LsS.12">#REF!</definedName>
    <definedName name="LsS.13">#REF!</definedName>
    <definedName name="LsS.14">#REF!</definedName>
    <definedName name="LsS.15">#REF!</definedName>
    <definedName name="LsS.16">#REF!</definedName>
    <definedName name="LsS.16.a">#REF!</definedName>
    <definedName name="LsS.17">#REF!</definedName>
    <definedName name="LsS.18">#REF!</definedName>
    <definedName name="LsS.19">#REF!</definedName>
    <definedName name="LsS.20">#REF!</definedName>
    <definedName name="LsS.21">#REF!</definedName>
    <definedName name="LsS.22">#REF!</definedName>
    <definedName name="LsS.23">#REF!</definedName>
    <definedName name="LsS.24">#REF!</definedName>
    <definedName name="LsS.25">#REF!</definedName>
    <definedName name="LsS.26">#REF!</definedName>
    <definedName name="LsS.27">#REF!</definedName>
    <definedName name="LsS.28">#REF!</definedName>
    <definedName name="LsS.29">#REF!</definedName>
    <definedName name="LsS.30">#REF!</definedName>
    <definedName name="LsS.31">#REF!</definedName>
    <definedName name="LsS.32">#REF!</definedName>
    <definedName name="LsS.33">#REF!</definedName>
    <definedName name="LsS.34">#REF!</definedName>
    <definedName name="LsS.35">#REF!</definedName>
    <definedName name="LsS.36">#REF!</definedName>
    <definedName name="LsS.37">#REF!</definedName>
    <definedName name="LsS.38">#REF!</definedName>
    <definedName name="LsS.39">#REF!</definedName>
    <definedName name="LsS.40">#REF!</definedName>
    <definedName name="LsS.41">#REF!</definedName>
    <definedName name="LsS.42">#REF!</definedName>
    <definedName name="LsS.43">#REF!</definedName>
    <definedName name="LsS.44">#REF!</definedName>
    <definedName name="LsS.45">#REF!</definedName>
    <definedName name="LsS.46">#REF!</definedName>
    <definedName name="LsS.47">#REF!</definedName>
    <definedName name="LsS.51">#REF!</definedName>
    <definedName name="LsS.52">#REF!</definedName>
    <definedName name="LsS.53">#REF!</definedName>
    <definedName name="LsS.54">#REF!</definedName>
    <definedName name="LsS.54A">#REF!</definedName>
    <definedName name="LsS.54b">#REF!</definedName>
    <definedName name="LsS.54c">#REF!</definedName>
    <definedName name="LsS.54d">#REF!</definedName>
    <definedName name="LsS.55">#REF!</definedName>
    <definedName name="LsS.55a">#REF!</definedName>
    <definedName name="LsS.55b">#REF!</definedName>
    <definedName name="LsS.55c">#REF!</definedName>
    <definedName name="LsS.55d">#REF!</definedName>
    <definedName name="LsS.56">#REF!</definedName>
    <definedName name="LsS.56a">#REF!</definedName>
    <definedName name="LsS.56b">#REF!</definedName>
    <definedName name="LsS.56c">#REF!</definedName>
    <definedName name="LsS.56d">#REF!</definedName>
    <definedName name="LsS.57">#REF!</definedName>
    <definedName name="LsS.57a">#REF!</definedName>
    <definedName name="LsS.57b">#REF!</definedName>
    <definedName name="LsS.57c">#REF!</definedName>
    <definedName name="LsS.57d">#REF!</definedName>
    <definedName name="LsS.58">#REF!</definedName>
    <definedName name="LsS.58a">#REF!</definedName>
    <definedName name="lt">#REF!</definedName>
    <definedName name="lt2020001">#REF!</definedName>
    <definedName name="lt3030001">#REF!</definedName>
    <definedName name="lt4040001">#REF!</definedName>
    <definedName name="ltkerja">#REF!</definedName>
    <definedName name="ltrap">#REF!</definedName>
    <definedName name="LUAS">#REF!</definedName>
    <definedName name="luas___0">#REF!</definedName>
    <definedName name="luas___1">#REF!</definedName>
    <definedName name="luas___2">#REF!</definedName>
    <definedName name="luas_a">#REF!</definedName>
    <definedName name="Luas_Bangunan">#REF!</definedName>
    <definedName name="Luas_Bangunan_1">#REF!</definedName>
    <definedName name="Luas_Bangunan_2">#REF!</definedName>
    <definedName name="Luas_Bangunan_3">#REF!</definedName>
    <definedName name="luas_s">#REF!</definedName>
    <definedName name="luasars">#REF!</definedName>
    <definedName name="luasbaja">#REF!</definedName>
    <definedName name="luaslantai1">#REF!</definedName>
    <definedName name="luasstr">#REF!</definedName>
    <definedName name="LUASTOTAL">#REF!</definedName>
    <definedName name="LUM">#N/A</definedName>
    <definedName name="lw526j" localSheetId="8">#REF!</definedName>
    <definedName name="lw526j" localSheetId="7">#REF!</definedName>
    <definedName name="lw526j" localSheetId="4">#REF!</definedName>
    <definedName name="lw526j" localSheetId="6">#REF!</definedName>
    <definedName name="lw526j" localSheetId="9">#REF!</definedName>
    <definedName name="lw526j" localSheetId="5">#REF!</definedName>
    <definedName name="lw526j" localSheetId="14">#REF!</definedName>
    <definedName name="lw526j" localSheetId="3">#REF!</definedName>
    <definedName name="lw526j" localSheetId="11">#REF!</definedName>
    <definedName name="lw526j" localSheetId="13">#REF!</definedName>
    <definedName name="lw526j" localSheetId="10">#REF!</definedName>
    <definedName name="lw526j" localSheetId="0">#REF!</definedName>
    <definedName name="lw526j" localSheetId="2">#REF!</definedName>
    <definedName name="lw526j">#REF!</definedName>
    <definedName name="ly" localSheetId="8">#REF!</definedName>
    <definedName name="ly" localSheetId="14">#REF!</definedName>
    <definedName name="ly" localSheetId="11">#REF!</definedName>
    <definedName name="ly" localSheetId="13">#REF!</definedName>
    <definedName name="ly" localSheetId="10">#REF!</definedName>
    <definedName name="ly" localSheetId="0">#REF!</definedName>
    <definedName name="ly" localSheetId="2">#REF!</definedName>
    <definedName name="ly">#REF!</definedName>
    <definedName name="m" localSheetId="8">#REF!</definedName>
    <definedName name="m" localSheetId="14">#REF!</definedName>
    <definedName name="m" localSheetId="11">#REF!</definedName>
    <definedName name="m" localSheetId="13">#REF!</definedName>
    <definedName name="m" localSheetId="10">#REF!</definedName>
    <definedName name="m" localSheetId="0">#REF!</definedName>
    <definedName name="m" localSheetId="2">#REF!</definedName>
    <definedName name="m">#REF!</definedName>
    <definedName name="M___1">#REF!</definedName>
    <definedName name="M___2">#REF!</definedName>
    <definedName name="M___3">#REF!</definedName>
    <definedName name="M_1">#REF!</definedName>
    <definedName name="M_2">#REF!</definedName>
    <definedName name="M_3">#REF!</definedName>
    <definedName name="M_4">#REF!</definedName>
    <definedName name="M_UPBhn">#REF!</definedName>
    <definedName name="M_UPUph">#REF!</definedName>
    <definedName name="M.001">#REF!</definedName>
    <definedName name="M.001a">#REF!</definedName>
    <definedName name="M.001b">#REF!</definedName>
    <definedName name="M.001c">#REF!</definedName>
    <definedName name="M.001d">#REF!</definedName>
    <definedName name="M.001e">#REF!</definedName>
    <definedName name="M.001e1">#REF!</definedName>
    <definedName name="M.001f">#REF!</definedName>
    <definedName name="M.001f1">#REF!</definedName>
    <definedName name="M.001f2">#REF!</definedName>
    <definedName name="M.001f3">#REF!</definedName>
    <definedName name="M.001f4">#REF!</definedName>
    <definedName name="M.001g">#REF!</definedName>
    <definedName name="M.001h">#REF!</definedName>
    <definedName name="M.001i">#REF!</definedName>
    <definedName name="M.001i1">#REF!</definedName>
    <definedName name="M.001i2">#REF!</definedName>
    <definedName name="M.001i3">#REF!</definedName>
    <definedName name="M.001i4">#REF!</definedName>
    <definedName name="M.001j">#REF!</definedName>
    <definedName name="M.001k">#REF!</definedName>
    <definedName name="M.001l">#REF!</definedName>
    <definedName name="M.001m">#REF!</definedName>
    <definedName name="M.001n">#REF!</definedName>
    <definedName name="M.001o">#REF!</definedName>
    <definedName name="M.001o.1">#REF!</definedName>
    <definedName name="M.001p">#REF!</definedName>
    <definedName name="M.001q">#REF!</definedName>
    <definedName name="M.001r">#REF!</definedName>
    <definedName name="M.001s">#REF!</definedName>
    <definedName name="M.002">#REF!</definedName>
    <definedName name="M.002a">#REF!</definedName>
    <definedName name="M.002b">#REF!</definedName>
    <definedName name="M.003">#REF!</definedName>
    <definedName name="M.003.1">#REF!</definedName>
    <definedName name="M.003a">#REF!</definedName>
    <definedName name="M.003b">#REF!</definedName>
    <definedName name="M.003b.1">#REF!</definedName>
    <definedName name="M.003b1">#REF!</definedName>
    <definedName name="M.003c">#REF!</definedName>
    <definedName name="M.003d">#REF!</definedName>
    <definedName name="M.003d1">#REF!</definedName>
    <definedName name="M.003d2">#REF!</definedName>
    <definedName name="M.003e">#REF!</definedName>
    <definedName name="M.003f">#REF!</definedName>
    <definedName name="M.003g">#REF!</definedName>
    <definedName name="M.003h">#REF!</definedName>
    <definedName name="M.004">#REF!</definedName>
    <definedName name="M.004a">#REF!</definedName>
    <definedName name="M.004b">#REF!</definedName>
    <definedName name="M.004c">#REF!</definedName>
    <definedName name="M.004d">#REF!</definedName>
    <definedName name="M.004e">#REF!</definedName>
    <definedName name="M.004e.1">#REF!</definedName>
    <definedName name="M.004e.2">#REF!</definedName>
    <definedName name="M.004f">#REF!</definedName>
    <definedName name="M.004g">#REF!</definedName>
    <definedName name="M.004g.1">#REF!</definedName>
    <definedName name="M.004g.2">#REF!</definedName>
    <definedName name="M.004h">#REF!</definedName>
    <definedName name="M.004i">#REF!</definedName>
    <definedName name="M.004j">#REF!</definedName>
    <definedName name="M.004j.1">#REF!</definedName>
    <definedName name="M.004j.2">#REF!</definedName>
    <definedName name="M.004k">#REF!</definedName>
    <definedName name="M.004l">#REF!</definedName>
    <definedName name="M.004l.1">#REF!</definedName>
    <definedName name="M.004l.2">#REF!</definedName>
    <definedName name="M.004m">#REF!</definedName>
    <definedName name="M.004n">#REF!</definedName>
    <definedName name="M.004o">#REF!</definedName>
    <definedName name="M.004o.1">#REF!</definedName>
    <definedName name="M.004o.2">#REF!</definedName>
    <definedName name="M.004o.3">#REF!</definedName>
    <definedName name="M.004o.4">#REF!</definedName>
    <definedName name="M.004p">#REF!</definedName>
    <definedName name="M.004q">#REF!</definedName>
    <definedName name="M.004q1">#REF!</definedName>
    <definedName name="M.004q2">#REF!</definedName>
    <definedName name="M.004q3">#REF!</definedName>
    <definedName name="M.004q4">#REF!</definedName>
    <definedName name="M.004q5">#REF!</definedName>
    <definedName name="M.004q6">#REF!</definedName>
    <definedName name="M.004q7">#REF!</definedName>
    <definedName name="M.004r">#REF!</definedName>
    <definedName name="M.004s">#REF!</definedName>
    <definedName name="M.004t">#REF!</definedName>
    <definedName name="M.004u">#REF!</definedName>
    <definedName name="M.004v">#REF!</definedName>
    <definedName name="M.004w">#REF!</definedName>
    <definedName name="M.005">#REF!</definedName>
    <definedName name="M.005a">#REF!</definedName>
    <definedName name="M.005b">#REF!</definedName>
    <definedName name="M.005c">#REF!</definedName>
    <definedName name="M.005d">#REF!</definedName>
    <definedName name="M.005d1">#REF!</definedName>
    <definedName name="M.005d2">#REF!</definedName>
    <definedName name="M.005e">#REF!</definedName>
    <definedName name="M.005f">#REF!</definedName>
    <definedName name="M.005f1">#REF!</definedName>
    <definedName name="M.005f2">#REF!</definedName>
    <definedName name="M.005f3">#REF!</definedName>
    <definedName name="M.005g">#REF!</definedName>
    <definedName name="M.005h">#REF!</definedName>
    <definedName name="M.005i">#REF!</definedName>
    <definedName name="m.005i1">#REF!</definedName>
    <definedName name="M.005j">#REF!</definedName>
    <definedName name="M.005k">#REF!</definedName>
    <definedName name="M.005l">#REF!</definedName>
    <definedName name="M.005m">#REF!</definedName>
    <definedName name="M.005n">#REF!</definedName>
    <definedName name="M.005o">#REF!</definedName>
    <definedName name="M.005p">#REF!</definedName>
    <definedName name="M.005p1">#REF!</definedName>
    <definedName name="M.005p2">#REF!</definedName>
    <definedName name="M.005q">#REF!</definedName>
    <definedName name="M.005r">#REF!</definedName>
    <definedName name="M.005s">#REF!</definedName>
    <definedName name="M.005s1">#REF!</definedName>
    <definedName name="M.005t">#REF!</definedName>
    <definedName name="M.005u">#REF!</definedName>
    <definedName name="M.005v">#REF!</definedName>
    <definedName name="M.005v1">#REF!</definedName>
    <definedName name="M.005v2">#REF!</definedName>
    <definedName name="M.005v3">#REF!</definedName>
    <definedName name="M.005v4">#REF!</definedName>
    <definedName name="M.005v5">#REF!</definedName>
    <definedName name="M.005v6">#REF!</definedName>
    <definedName name="M.005v7">#REF!</definedName>
    <definedName name="M.006">#REF!</definedName>
    <definedName name="M.006a">#REF!</definedName>
    <definedName name="M.006b">#REF!</definedName>
    <definedName name="M.006c">#REF!</definedName>
    <definedName name="M.006d">#REF!</definedName>
    <definedName name="M.006e">#REF!</definedName>
    <definedName name="M.006f">#REF!</definedName>
    <definedName name="M.006g">#REF!</definedName>
    <definedName name="M.006h">#REF!</definedName>
    <definedName name="M.006i">#REF!</definedName>
    <definedName name="M.006j">#REF!</definedName>
    <definedName name="M.006k">#REF!</definedName>
    <definedName name="M.006l">#REF!</definedName>
    <definedName name="M.006m">#REF!</definedName>
    <definedName name="M.006n">#REF!</definedName>
    <definedName name="M.006o">#REF!</definedName>
    <definedName name="M.006p">#REF!</definedName>
    <definedName name="M.007">#REF!</definedName>
    <definedName name="M.007a">#REF!</definedName>
    <definedName name="M.007b">#REF!</definedName>
    <definedName name="M.007c">#REF!</definedName>
    <definedName name="M.007d">#REF!</definedName>
    <definedName name="M.007e">#REF!</definedName>
    <definedName name="M.008">#REF!</definedName>
    <definedName name="M.008a">#REF!</definedName>
    <definedName name="M.008b">#REF!</definedName>
    <definedName name="M.008c">#REF!</definedName>
    <definedName name="M.008d">#REF!</definedName>
    <definedName name="M.008e">#REF!</definedName>
    <definedName name="M.008f">#REF!</definedName>
    <definedName name="M.008g">#REF!</definedName>
    <definedName name="M.008h">#REF!</definedName>
    <definedName name="M.008i">#REF!</definedName>
    <definedName name="M.009">#REF!</definedName>
    <definedName name="M.009a">#REF!</definedName>
    <definedName name="M.009b">#REF!</definedName>
    <definedName name="M.009c">#REF!</definedName>
    <definedName name="M.009d">#REF!</definedName>
    <definedName name="M.009e">#REF!</definedName>
    <definedName name="M.009f">#REF!</definedName>
    <definedName name="M.009g">#REF!</definedName>
    <definedName name="M.009h">#REF!</definedName>
    <definedName name="M.009i">#REF!</definedName>
    <definedName name="M.009j">#REF!</definedName>
    <definedName name="M.010">#REF!</definedName>
    <definedName name="M.010a">#REF!</definedName>
    <definedName name="M.010b">#REF!</definedName>
    <definedName name="M.010c">#REF!</definedName>
    <definedName name="M.010d">#REF!</definedName>
    <definedName name="M.010e">#REF!</definedName>
    <definedName name="M.010f">#REF!</definedName>
    <definedName name="M.010g">#REF!</definedName>
    <definedName name="M.010h">#REF!</definedName>
    <definedName name="M.010i">#REF!</definedName>
    <definedName name="M.010j">#REF!</definedName>
    <definedName name="M.010k">#REF!</definedName>
    <definedName name="M.010k1">#REF!</definedName>
    <definedName name="M.010l">#REF!</definedName>
    <definedName name="M.010m">#REF!</definedName>
    <definedName name="M.010n">#REF!</definedName>
    <definedName name="M.010o">#REF!</definedName>
    <definedName name="M.010p">#REF!</definedName>
    <definedName name="M.010q">#REF!</definedName>
    <definedName name="M.010r">#REF!</definedName>
    <definedName name="M.010s">#REF!</definedName>
    <definedName name="M.010t">#REF!</definedName>
    <definedName name="M.010u">#REF!</definedName>
    <definedName name="M.010v">#REF!</definedName>
    <definedName name="M.011">#REF!</definedName>
    <definedName name="M.0112m">#REF!</definedName>
    <definedName name="M.011a">#REF!</definedName>
    <definedName name="M.011a.1">#REF!</definedName>
    <definedName name="M.011a.2">#REF!</definedName>
    <definedName name="M.011b">#REF!</definedName>
    <definedName name="M.011c">#REF!</definedName>
    <definedName name="M.011d">#REF!</definedName>
    <definedName name="M.011e">#REF!</definedName>
    <definedName name="M.011e1">#REF!</definedName>
    <definedName name="M.011f">#REF!</definedName>
    <definedName name="M.011g">#REF!</definedName>
    <definedName name="M.011h">#REF!</definedName>
    <definedName name="M.011i">#REF!</definedName>
    <definedName name="M.011j">#REF!</definedName>
    <definedName name="M.011k">#REF!</definedName>
    <definedName name="M.011l">#REF!</definedName>
    <definedName name="M.011m">#REF!</definedName>
    <definedName name="M.011n">#REF!</definedName>
    <definedName name="M.011o">#REF!</definedName>
    <definedName name="M.012">#REF!</definedName>
    <definedName name="M.012a">#REF!</definedName>
    <definedName name="M.012b">#REF!</definedName>
    <definedName name="M.012c">#REF!</definedName>
    <definedName name="M.012d">#REF!</definedName>
    <definedName name="M.012e">#REF!</definedName>
    <definedName name="M.012f">#REF!</definedName>
    <definedName name="M.012g">#REF!</definedName>
    <definedName name="M.012h">#REF!</definedName>
    <definedName name="M.012i">#REF!</definedName>
    <definedName name="M.012j">#REF!</definedName>
    <definedName name="M.012k">#REF!</definedName>
    <definedName name="M.012l">#REF!</definedName>
    <definedName name="M.012m">#REF!</definedName>
    <definedName name="M.012n">#REF!</definedName>
    <definedName name="M.012o">#REF!</definedName>
    <definedName name="M.012p">#REF!</definedName>
    <definedName name="M.012q">#REF!</definedName>
    <definedName name="M.012r">#REF!</definedName>
    <definedName name="M.012s">#REF!</definedName>
    <definedName name="M.012t">#REF!</definedName>
    <definedName name="M.012u">#REF!</definedName>
    <definedName name="M.012v">#REF!</definedName>
    <definedName name="M.013">#REF!</definedName>
    <definedName name="M.013.d">#REF!</definedName>
    <definedName name="M.013a">#REF!</definedName>
    <definedName name="M.013b">#REF!</definedName>
    <definedName name="M.013c">#REF!</definedName>
    <definedName name="M.013d">#REF!</definedName>
    <definedName name="M.013e">#REF!</definedName>
    <definedName name="M.013f">#REF!</definedName>
    <definedName name="M.013g">#REF!</definedName>
    <definedName name="M.013h">#REF!</definedName>
    <definedName name="M.013i">#REF!</definedName>
    <definedName name="M.013j">#REF!</definedName>
    <definedName name="M.013k">#REF!</definedName>
    <definedName name="M.014">#REF!</definedName>
    <definedName name="M.014a">#REF!</definedName>
    <definedName name="M.014b">#REF!</definedName>
    <definedName name="M.014c">#REF!</definedName>
    <definedName name="M.014d">#REF!</definedName>
    <definedName name="M.014e">#REF!</definedName>
    <definedName name="M.014f">#REF!</definedName>
    <definedName name="M.014f.1">#REF!</definedName>
    <definedName name="M.014g">#REF!</definedName>
    <definedName name="M.014h">#REF!</definedName>
    <definedName name="M.014i">#REF!</definedName>
    <definedName name="M.014j">#REF!</definedName>
    <definedName name="M.014k">#REF!</definedName>
    <definedName name="M.014l">#REF!</definedName>
    <definedName name="M.014l1">#REF!</definedName>
    <definedName name="M.014m">#REF!</definedName>
    <definedName name="M.014m1">#REF!</definedName>
    <definedName name="M.014m2">#REF!</definedName>
    <definedName name="M.014n">#REF!</definedName>
    <definedName name="M.014o">#REF!</definedName>
    <definedName name="M.014p">#REF!</definedName>
    <definedName name="M.014p1">#REF!</definedName>
    <definedName name="M.014p1a">#REF!</definedName>
    <definedName name="M.014p2">#REF!</definedName>
    <definedName name="M.014p2a">#REF!</definedName>
    <definedName name="M.014p3">#REF!</definedName>
    <definedName name="M.014p3a">#REF!</definedName>
    <definedName name="M.014p4">#REF!</definedName>
    <definedName name="M.014p5">#REF!</definedName>
    <definedName name="M.014p6">#REF!</definedName>
    <definedName name="M.014p7">#REF!</definedName>
    <definedName name="M.014p8">#REF!</definedName>
    <definedName name="M.014pa">#REF!</definedName>
    <definedName name="M.014q">#REF!</definedName>
    <definedName name="M.014q1">#REF!</definedName>
    <definedName name="M.015">#REF!</definedName>
    <definedName name="M.015a">#REF!</definedName>
    <definedName name="M.015b">#REF!</definedName>
    <definedName name="M.015c">#REF!</definedName>
    <definedName name="M.015d">#REF!</definedName>
    <definedName name="M.015d.1">#REF!</definedName>
    <definedName name="M.015e">#REF!</definedName>
    <definedName name="M.015f">#REF!</definedName>
    <definedName name="M.015g">#REF!</definedName>
    <definedName name="M.015h">#REF!</definedName>
    <definedName name="M.015h.1">#REF!</definedName>
    <definedName name="M.015i">#REF!</definedName>
    <definedName name="M.015j">#REF!</definedName>
    <definedName name="M.016">#REF!</definedName>
    <definedName name="M.016a">#REF!</definedName>
    <definedName name="M.016b">#REF!</definedName>
    <definedName name="M.016c">#REF!</definedName>
    <definedName name="M.016d">#REF!</definedName>
    <definedName name="M.016e">#REF!</definedName>
    <definedName name="M.016f">#REF!</definedName>
    <definedName name="M.016g">#REF!</definedName>
    <definedName name="M.016h">#REF!</definedName>
    <definedName name="M.016i">#REF!</definedName>
    <definedName name="M.016j">#REF!</definedName>
    <definedName name="M.016k">#REF!</definedName>
    <definedName name="M.016l">#REF!</definedName>
    <definedName name="M.016m">#REF!</definedName>
    <definedName name="M.017">#REF!</definedName>
    <definedName name="M.017a">#REF!</definedName>
    <definedName name="M.017b">#REF!</definedName>
    <definedName name="M.017c">#REF!</definedName>
    <definedName name="M.017d">#REF!</definedName>
    <definedName name="M.017e">#REF!</definedName>
    <definedName name="M.018">#REF!</definedName>
    <definedName name="M.018a">#REF!</definedName>
    <definedName name="M.018b">#REF!</definedName>
    <definedName name="M.018c">#REF!</definedName>
    <definedName name="M.018d">#REF!</definedName>
    <definedName name="M.018e">#REF!</definedName>
    <definedName name="M.018f">#REF!</definedName>
    <definedName name="M.018g">#REF!</definedName>
    <definedName name="M.019">#REF!</definedName>
    <definedName name="M.020">#REF!</definedName>
    <definedName name="M.021">#REF!</definedName>
    <definedName name="M.022">#REF!</definedName>
    <definedName name="M.023">#REF!</definedName>
    <definedName name="M.024">#REF!</definedName>
    <definedName name="M.025">#REF!</definedName>
    <definedName name="M.026">#REF!</definedName>
    <definedName name="M.027">#REF!</definedName>
    <definedName name="M.028">#REF!</definedName>
    <definedName name="M.029">#REF!</definedName>
    <definedName name="M.030">#REF!</definedName>
    <definedName name="M.031">#REF!</definedName>
    <definedName name="M.032">#REF!</definedName>
    <definedName name="M.033">#REF!</definedName>
    <definedName name="M.034">#REF!</definedName>
    <definedName name="M.035">#REF!</definedName>
    <definedName name="M.036">#REF!</definedName>
    <definedName name="M.037">#REF!</definedName>
    <definedName name="M.038">#REF!</definedName>
    <definedName name="M.039">#REF!</definedName>
    <definedName name="M.040">#REF!</definedName>
    <definedName name="M.041">#REF!</definedName>
    <definedName name="M.042">#REF!</definedName>
    <definedName name="M.043">#REF!</definedName>
    <definedName name="M.044">#REF!</definedName>
    <definedName name="M.045">#REF!</definedName>
    <definedName name="M.046">#REF!</definedName>
    <definedName name="M.047">#REF!</definedName>
    <definedName name="M.048">#REF!</definedName>
    <definedName name="M.049">#REF!</definedName>
    <definedName name="M.050">#REF!</definedName>
    <definedName name="M.051">#REF!</definedName>
    <definedName name="M.052">#REF!</definedName>
    <definedName name="M.053">#REF!</definedName>
    <definedName name="M.054">#REF!</definedName>
    <definedName name="M.055">#REF!</definedName>
    <definedName name="M.056">#REF!</definedName>
    <definedName name="M.057">#REF!</definedName>
    <definedName name="M.058">#REF!</definedName>
    <definedName name="M.059">#REF!</definedName>
    <definedName name="M.060">#REF!</definedName>
    <definedName name="M.061">#REF!</definedName>
    <definedName name="M.062">#REF!</definedName>
    <definedName name="M.063">#REF!</definedName>
    <definedName name="M.064">#REF!</definedName>
    <definedName name="M.065">#REF!</definedName>
    <definedName name="M.066">#REF!</definedName>
    <definedName name="M.067">#REF!</definedName>
    <definedName name="M.068">#REF!</definedName>
    <definedName name="M.069">#REF!</definedName>
    <definedName name="M.070">#REF!</definedName>
    <definedName name="M.071">#REF!</definedName>
    <definedName name="M.072">#REF!</definedName>
    <definedName name="M.073">#REF!</definedName>
    <definedName name="M.074">#REF!</definedName>
    <definedName name="M.075">#REF!</definedName>
    <definedName name="M.076">#REF!</definedName>
    <definedName name="M.077">#REF!</definedName>
    <definedName name="M.078">#REF!</definedName>
    <definedName name="M.079">#REF!</definedName>
    <definedName name="M.080">#REF!</definedName>
    <definedName name="M.081">#REF!</definedName>
    <definedName name="M.082">#REF!</definedName>
    <definedName name="M.083">#REF!</definedName>
    <definedName name="M.084">#REF!</definedName>
    <definedName name="M.085">#REF!</definedName>
    <definedName name="M.086">#REF!</definedName>
    <definedName name="M.087">#REF!</definedName>
    <definedName name="M.088">#REF!</definedName>
    <definedName name="M.089">#REF!</definedName>
    <definedName name="M.090">#REF!</definedName>
    <definedName name="M.091">#REF!</definedName>
    <definedName name="M.092">#REF!</definedName>
    <definedName name="M.093">#REF!</definedName>
    <definedName name="M.094">#REF!</definedName>
    <definedName name="M.095">#REF!</definedName>
    <definedName name="M.096">#REF!</definedName>
    <definedName name="M.097">#REF!</definedName>
    <definedName name="M.098">#REF!</definedName>
    <definedName name="M.099">#REF!</definedName>
    <definedName name="M.100">#REF!</definedName>
    <definedName name="M.101">#REF!</definedName>
    <definedName name="M.102">#REF!</definedName>
    <definedName name="M.103">#REF!</definedName>
    <definedName name="M.104">#REF!</definedName>
    <definedName name="m.105">#REF!</definedName>
    <definedName name="M.106">#REF!</definedName>
    <definedName name="M.107">#REF!</definedName>
    <definedName name="M.108">#REF!</definedName>
    <definedName name="M.109">#REF!</definedName>
    <definedName name="M.110">#REF!</definedName>
    <definedName name="M.111">#REF!</definedName>
    <definedName name="M.112">#REF!</definedName>
    <definedName name="M.112a">#REF!</definedName>
    <definedName name="M.113">#REF!</definedName>
    <definedName name="M10aa1p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wr">#REF!</definedName>
    <definedName name="m8aanc">#REF!</definedName>
    <definedName name="m8aavl">#REF!</definedName>
    <definedName name="MA">#N/A</definedName>
    <definedName name="MA___0">#N/A</definedName>
    <definedName name="MA___1">#N/A</definedName>
    <definedName name="MA___2">#N/A</definedName>
    <definedName name="Ma3pnc" localSheetId="8">#REF!</definedName>
    <definedName name="Ma3pnc" localSheetId="7">#REF!</definedName>
    <definedName name="Ma3pnc" localSheetId="4">#REF!</definedName>
    <definedName name="Ma3pnc" localSheetId="6">#REF!</definedName>
    <definedName name="Ma3pnc" localSheetId="9">#REF!</definedName>
    <definedName name="Ma3pnc" localSheetId="5">#REF!</definedName>
    <definedName name="Ma3pnc" localSheetId="14">#REF!</definedName>
    <definedName name="Ma3pnc" localSheetId="3">#REF!</definedName>
    <definedName name="Ma3pnc" localSheetId="11">#REF!</definedName>
    <definedName name="Ma3pnc" localSheetId="13">#REF!</definedName>
    <definedName name="Ma3pnc" localSheetId="10">#REF!</definedName>
    <definedName name="Ma3pnc" localSheetId="0">#REF!</definedName>
    <definedName name="Ma3pnc" localSheetId="2">#REF!</definedName>
    <definedName name="Ma3pnc">#REF!</definedName>
    <definedName name="Ma3pvl" localSheetId="8">#REF!</definedName>
    <definedName name="Ma3pvl" localSheetId="14">#REF!</definedName>
    <definedName name="Ma3pvl" localSheetId="11">#REF!</definedName>
    <definedName name="Ma3pvl" localSheetId="13">#REF!</definedName>
    <definedName name="Ma3pvl" localSheetId="10">#REF!</definedName>
    <definedName name="Ma3pvl" localSheetId="0">#REF!</definedName>
    <definedName name="Ma3pvl" localSheetId="2">#REF!</definedName>
    <definedName name="Ma3pvl">#REF!</definedName>
    <definedName name="Maa3pnc" localSheetId="8">#REF!</definedName>
    <definedName name="Maa3pnc" localSheetId="14">#REF!</definedName>
    <definedName name="Maa3pnc" localSheetId="11">#REF!</definedName>
    <definedName name="Maa3pnc" localSheetId="13">#REF!</definedName>
    <definedName name="Maa3pnc" localSheetId="10">#REF!</definedName>
    <definedName name="Maa3pnc" localSheetId="0">#REF!</definedName>
    <definedName name="Maa3pnc" localSheetId="2">#REF!</definedName>
    <definedName name="Maa3pnc">#REF!</definedName>
    <definedName name="Maa3pvl">#REF!</definedName>
    <definedName name="madat">#REF!</definedName>
    <definedName name="magne">#REF!</definedName>
    <definedName name="Main_Process">#REF!</definedName>
    <definedName name="MAINTENANCE">#REF!</definedName>
    <definedName name="makadam">#REF!</definedName>
    <definedName name="Malat">#REF!</definedName>
    <definedName name="MAN">#N/A</definedName>
    <definedName name="MAN___0">#N/A</definedName>
    <definedName name="MAN___1">#N/A</definedName>
    <definedName name="MAN___2">#N/A</definedName>
    <definedName name="MANDOR" localSheetId="8">#REF!</definedName>
    <definedName name="MANDOR" localSheetId="7">#REF!</definedName>
    <definedName name="MANDOR" localSheetId="4">#REF!</definedName>
    <definedName name="MANDOR" localSheetId="6">#REF!</definedName>
    <definedName name="MANDOR" localSheetId="9">#REF!</definedName>
    <definedName name="MANDOR" localSheetId="5">#REF!</definedName>
    <definedName name="MANDOR" localSheetId="14">#REF!</definedName>
    <definedName name="MANDOR" localSheetId="3">#REF!</definedName>
    <definedName name="MANDOR" localSheetId="11">#REF!</definedName>
    <definedName name="MANDOR" localSheetId="13">#REF!</definedName>
    <definedName name="MANDOR" localSheetId="10">#REF!</definedName>
    <definedName name="MANDOR" localSheetId="0">#REF!</definedName>
    <definedName name="MANDOR" localSheetId="2">#REF!</definedName>
    <definedName name="MANDOR">#REF!</definedName>
    <definedName name="MANDOR___0" localSheetId="8">#REF!</definedName>
    <definedName name="MANDOR___0" localSheetId="14">#REF!</definedName>
    <definedName name="MANDOR___0" localSheetId="11">#REF!</definedName>
    <definedName name="MANDOR___0" localSheetId="13">#REF!</definedName>
    <definedName name="MANDOR___0" localSheetId="10">#REF!</definedName>
    <definedName name="MANDOR___0" localSheetId="0">#REF!</definedName>
    <definedName name="MANDOR___0" localSheetId="2">#REF!</definedName>
    <definedName name="MANDOR___0">#REF!</definedName>
    <definedName name="MANDOR___1" localSheetId="8">#REF!</definedName>
    <definedName name="MANDOR___1" localSheetId="14">#REF!</definedName>
    <definedName name="MANDOR___1" localSheetId="11">#REF!</definedName>
    <definedName name="MANDOR___1" localSheetId="13">#REF!</definedName>
    <definedName name="MANDOR___1" localSheetId="10">#REF!</definedName>
    <definedName name="MANDOR___1" localSheetId="0">#REF!</definedName>
    <definedName name="MANDOR___1" localSheetId="2">#REF!</definedName>
    <definedName name="MANDOR___1">#REF!</definedName>
    <definedName name="MANDOR___2">#REF!</definedName>
    <definedName name="MANDOR___3">#REF!</definedName>
    <definedName name="manhole">#REF!</definedName>
    <definedName name="Manhole1">#REF!</definedName>
    <definedName name="MARK">#REF!</definedName>
    <definedName name="mark_up___0">#REF!</definedName>
    <definedName name="mark_up___1">#REF!</definedName>
    <definedName name="mark_up___2">#REF!</definedName>
    <definedName name="mark_up___3">#REF!</definedName>
    <definedName name="mark_up___4">#REF!</definedName>
    <definedName name="mark_up___5">#REF!</definedName>
    <definedName name="mark_up_1">#REF!</definedName>
    <definedName name="mark_up_10">"$#REF!.$#REF!$#REF!"</definedName>
    <definedName name="mark_up_12">"$#REF!.$#REF!$#REF!"</definedName>
    <definedName name="mark_up_13">"$#REF!.$#REF!$#REF!"</definedName>
    <definedName name="mark_up_16" localSheetId="8">#REF!</definedName>
    <definedName name="mark_up_16" localSheetId="7">#REF!</definedName>
    <definedName name="mark_up_16" localSheetId="4">#REF!</definedName>
    <definedName name="mark_up_16" localSheetId="6">#REF!</definedName>
    <definedName name="mark_up_16" localSheetId="9">#REF!</definedName>
    <definedName name="mark_up_16" localSheetId="5">#REF!</definedName>
    <definedName name="mark_up_16" localSheetId="14">#REF!</definedName>
    <definedName name="mark_up_16" localSheetId="3">#REF!</definedName>
    <definedName name="mark_up_16" localSheetId="11">#REF!</definedName>
    <definedName name="mark_up_16" localSheetId="13">#REF!</definedName>
    <definedName name="mark_up_16" localSheetId="10">#REF!</definedName>
    <definedName name="mark_up_16" localSheetId="0">#REF!</definedName>
    <definedName name="mark_up_16" localSheetId="2">#REF!</definedName>
    <definedName name="mark_up_16">#REF!</definedName>
    <definedName name="mark_up_2" localSheetId="8">#REF!</definedName>
    <definedName name="mark_up_2" localSheetId="14">#REF!</definedName>
    <definedName name="mark_up_2" localSheetId="11">#REF!</definedName>
    <definedName name="mark_up_2" localSheetId="13">#REF!</definedName>
    <definedName name="mark_up_2" localSheetId="10">#REF!</definedName>
    <definedName name="mark_up_2" localSheetId="0">#REF!</definedName>
    <definedName name="mark_up_2" localSheetId="2">#REF!</definedName>
    <definedName name="mark_up_2">#REF!</definedName>
    <definedName name="mark_up_3" localSheetId="8">#REF!</definedName>
    <definedName name="mark_up_3" localSheetId="14">#REF!</definedName>
    <definedName name="mark_up_3" localSheetId="11">#REF!</definedName>
    <definedName name="mark_up_3" localSheetId="13">#REF!</definedName>
    <definedName name="mark_up_3" localSheetId="10">#REF!</definedName>
    <definedName name="mark_up_3" localSheetId="0">#REF!</definedName>
    <definedName name="mark_up_3" localSheetId="2">#REF!</definedName>
    <definedName name="mark_up_3">#REF!</definedName>
    <definedName name="mark_up_4">#REF!</definedName>
    <definedName name="mark_up_5">"$#REF!.$#REF!$#REF!"</definedName>
    <definedName name="mark_up_7">"$#REF!.$#REF!$#REF!"</definedName>
    <definedName name="mark_up_8">"$#REF!.$#REF!$#REF!"</definedName>
    <definedName name="Mark_UpA" localSheetId="8">#REF!</definedName>
    <definedName name="Mark_UpA" localSheetId="7">#REF!</definedName>
    <definedName name="Mark_UpA" localSheetId="4">#REF!</definedName>
    <definedName name="Mark_UpA" localSheetId="6">#REF!</definedName>
    <definedName name="Mark_UpA" localSheetId="9">#REF!</definedName>
    <definedName name="Mark_UpA" localSheetId="5">#REF!</definedName>
    <definedName name="Mark_UpA" localSheetId="14">#REF!</definedName>
    <definedName name="Mark_UpA" localSheetId="3">#REF!</definedName>
    <definedName name="Mark_UpA" localSheetId="11">#REF!</definedName>
    <definedName name="Mark_UpA" localSheetId="13">#REF!</definedName>
    <definedName name="Mark_UpA" localSheetId="10">#REF!</definedName>
    <definedName name="Mark_UpA" localSheetId="0">#REF!</definedName>
    <definedName name="Mark_UpA" localSheetId="2">#REF!</definedName>
    <definedName name="Mark_UpA">#REF!</definedName>
    <definedName name="Mark_UpB" localSheetId="8">#REF!</definedName>
    <definedName name="Mark_UpB" localSheetId="14">#REF!</definedName>
    <definedName name="Mark_UpB" localSheetId="11">#REF!</definedName>
    <definedName name="Mark_UpB" localSheetId="13">#REF!</definedName>
    <definedName name="Mark_UpB" localSheetId="10">#REF!</definedName>
    <definedName name="Mark_UpB" localSheetId="0">#REF!</definedName>
    <definedName name="Mark_UpB" localSheetId="2">#REF!</definedName>
    <definedName name="Mark_UpB">#REF!</definedName>
    <definedName name="Marka" localSheetId="8">#REF!</definedName>
    <definedName name="Marka" localSheetId="14">#REF!</definedName>
    <definedName name="Marka" localSheetId="11">#REF!</definedName>
    <definedName name="Marka" localSheetId="13">#REF!</definedName>
    <definedName name="Marka" localSheetId="10">#REF!</definedName>
    <definedName name="Marka" localSheetId="0">#REF!</definedName>
    <definedName name="Marka" localSheetId="2">#REF!</definedName>
    <definedName name="Marka">#REF!</definedName>
    <definedName name="markup">#REF!</definedName>
    <definedName name="MARKUP_1">#REF!</definedName>
    <definedName name="MARKUP_2">#REF!</definedName>
    <definedName name="MARKUP_3">#REF!</definedName>
    <definedName name="Markup_4">#REF!</definedName>
    <definedName name="Markup_Pek">#REF!</definedName>
    <definedName name="Markup_Upah">#REF!</definedName>
    <definedName name="MARM">#REF!</definedName>
    <definedName name="marmer">#REF!</definedName>
    <definedName name="marmer_40_60">#REF!</definedName>
    <definedName name="marmer_60_60">#REF!</definedName>
    <definedName name="MARMERCTT">#REF!</definedName>
    <definedName name="MARMERDDG">#REF!</definedName>
    <definedName name="MARMERTLAG">#REF!</definedName>
    <definedName name="MARMERUJUNG">#REF!</definedName>
    <definedName name="marmerujungpandang">#REF!</definedName>
    <definedName name="mars">#REF!</definedName>
    <definedName name="MAS.01">#REF!</definedName>
    <definedName name="MAS.01B">#REF!</definedName>
    <definedName name="MAS.01G">#REF!</definedName>
    <definedName name="MAS.02">#REF!</definedName>
    <definedName name="MAS.02B">#REF!</definedName>
    <definedName name="MAS.02G">#REF!</definedName>
    <definedName name="MAS.03">#REF!</definedName>
    <definedName name="MAS.03B">#REF!</definedName>
    <definedName name="MAS.03G">#REF!</definedName>
    <definedName name="MAS.04">#REF!</definedName>
    <definedName name="MAS.04B">#REF!</definedName>
    <definedName name="MAS.04G">#REF!</definedName>
    <definedName name="MAS.05">#REF!</definedName>
    <definedName name="MAS.05B">#REF!</definedName>
    <definedName name="MAS.05G">#REF!</definedName>
    <definedName name="MAS.06">#REF!</definedName>
    <definedName name="MAS.06B">#REF!</definedName>
    <definedName name="MAS.06G">#REF!</definedName>
    <definedName name="MAS.07">#REF!</definedName>
    <definedName name="MAS.07B">#REF!</definedName>
    <definedName name="MAS.07G">#REF!</definedName>
    <definedName name="MAS.08">#REF!</definedName>
    <definedName name="MAS.08B">#REF!</definedName>
    <definedName name="MAS.08G">#REF!</definedName>
    <definedName name="MAS.09">#REF!</definedName>
    <definedName name="MAS.09B">#REF!</definedName>
    <definedName name="MAS.09G">#REF!</definedName>
    <definedName name="MAS.10">#REF!</definedName>
    <definedName name="MAS.10B">#REF!</definedName>
    <definedName name="MAS.10G">#REF!</definedName>
    <definedName name="MAS.11">#REF!</definedName>
    <definedName name="MAS.11B">#REF!</definedName>
    <definedName name="MAS.11G">#REF!</definedName>
    <definedName name="MAS.12">#REF!</definedName>
    <definedName name="MAS.12B">#REF!</definedName>
    <definedName name="MAS.12G">#REF!</definedName>
    <definedName name="MAS.13">#REF!</definedName>
    <definedName name="MAS.13B">#REF!</definedName>
    <definedName name="MAS.13G">#REF!</definedName>
    <definedName name="masa">#REF!</definedName>
    <definedName name="masa1">#REF!</definedName>
    <definedName name="masa2">#REF!</definedName>
    <definedName name="MASANG.ACESSORIS">#REF!</definedName>
    <definedName name="MASANG.PIPA">#REF!</definedName>
    <definedName name="mat">#REF!</definedName>
    <definedName name="mat_1">#REF!</definedName>
    <definedName name="mat_2">#REF!</definedName>
    <definedName name="mat_3">#REF!</definedName>
    <definedName name="MAT.01">#REF!</definedName>
    <definedName name="MAT.01B">#REF!</definedName>
    <definedName name="MAT.01G">#REF!</definedName>
    <definedName name="MAT.02">#REF!</definedName>
    <definedName name="MAT.02B">#REF!</definedName>
    <definedName name="MAT.02G">#REF!</definedName>
    <definedName name="MAT.03">#REF!</definedName>
    <definedName name="MAT.03B">#REF!</definedName>
    <definedName name="MAT.03G">#REF!</definedName>
    <definedName name="MAT.04">#REF!</definedName>
    <definedName name="MAT.04B">#REF!</definedName>
    <definedName name="MAT.04G">#REF!</definedName>
    <definedName name="MAT.05">#REF!</definedName>
    <definedName name="MAT.05B">#REF!</definedName>
    <definedName name="MAT.05G">#REF!</definedName>
    <definedName name="MAT.06">#REF!</definedName>
    <definedName name="MAT.06B">#REF!</definedName>
    <definedName name="MAT.06G">#REF!</definedName>
    <definedName name="MAT.07">#REF!</definedName>
    <definedName name="MAT.07B">#REF!</definedName>
    <definedName name="MAT.07G">#REF!</definedName>
    <definedName name="MAT.08">#REF!</definedName>
    <definedName name="MAT.08B">#REF!</definedName>
    <definedName name="MAT.08G">#REF!</definedName>
    <definedName name="MAT.09">#REF!</definedName>
    <definedName name="MAT.09B">#REF!</definedName>
    <definedName name="MAT.09G">#REF!</definedName>
    <definedName name="MAT.10">#REF!</definedName>
    <definedName name="MAT.10B">#REF!</definedName>
    <definedName name="MAT.10G">#REF!</definedName>
    <definedName name="MAT.11">#REF!</definedName>
    <definedName name="MAT.11B">#REF!</definedName>
    <definedName name="MAT.11G">#REF!</definedName>
    <definedName name="MAT.12">#REF!</definedName>
    <definedName name="MAT.12B">#REF!</definedName>
    <definedName name="MAT.12G">#REF!</definedName>
    <definedName name="MAT.13">#REF!</definedName>
    <definedName name="MAT.13B">#REF!</definedName>
    <definedName name="MAT.13G">#REF!</definedName>
    <definedName name="MAT.14">#REF!</definedName>
    <definedName name="MAT.14B">#REF!</definedName>
    <definedName name="MAT.14G">#REF!</definedName>
    <definedName name="MAT.15">#REF!</definedName>
    <definedName name="MAT.15B">#REF!</definedName>
    <definedName name="MAT.15G">#REF!</definedName>
    <definedName name="MAT.16">#REF!</definedName>
    <definedName name="MAT.16B">#REF!</definedName>
    <definedName name="MAT.16G">#REF!</definedName>
    <definedName name="MAT.17">#REF!</definedName>
    <definedName name="MAT.17B">#REF!</definedName>
    <definedName name="MAT.17G">#REF!</definedName>
    <definedName name="MAT.18">#REF!</definedName>
    <definedName name="MAT.18B">#REF!</definedName>
    <definedName name="MAT.18G">#REF!</definedName>
    <definedName name="Material_List">#REF!</definedName>
    <definedName name="matrix">#REF!</definedName>
    <definedName name="MAX">#REF!</definedName>
    <definedName name="MB01A">#REF!</definedName>
    <definedName name="Mba1p">#REF!</definedName>
    <definedName name="Mba3p">#REF!</definedName>
    <definedName name="mbahan">#REF!</definedName>
    <definedName name="mbak">#REF!</definedName>
    <definedName name="mbb">#REF!</definedName>
    <definedName name="Mbb3p">#REF!</definedName>
    <definedName name="mbbek">#REF!</definedName>
    <definedName name="MBBESI">#REF!</definedName>
    <definedName name="mbbm01">#REF!</definedName>
    <definedName name="mbbm02">#REF!</definedName>
    <definedName name="mbbm03">#REF!</definedName>
    <definedName name="mbbm04">#REF!</definedName>
    <definedName name="mbbm05">#REF!</definedName>
    <definedName name="mbbm10">#REF!</definedName>
    <definedName name="mbbm15">#REF!</definedName>
    <definedName name="mbbm20">#REF!</definedName>
    <definedName name="mbbrick">#REF!</definedName>
    <definedName name="mbbwat">#REF!</definedName>
    <definedName name="mbekbal">#REF!</definedName>
    <definedName name="mbekmult">#REF!</definedName>
    <definedName name="mbekpan">#REF!</definedName>
    <definedName name="mbesi">#REF!</definedName>
    <definedName name="Mbeton">#REF!</definedName>
    <definedName name="MBHN">#REF!</definedName>
    <definedName name="MBK.01">#REF!</definedName>
    <definedName name="MBK.01B">#REF!</definedName>
    <definedName name="MBK.01G">#REF!</definedName>
    <definedName name="MBK.02">#REF!</definedName>
    <definedName name="MBK.02B">#REF!</definedName>
    <definedName name="MBK.02G">#REF!</definedName>
    <definedName name="MBK.03">#REF!</definedName>
    <definedName name="MBK.03B">#REF!</definedName>
    <definedName name="MBK.03G">#REF!</definedName>
    <definedName name="MBK.04">#REF!</definedName>
    <definedName name="MBK.04B">#REF!</definedName>
    <definedName name="MBK.04G">#REF!</definedName>
    <definedName name="MBK.05">#REF!</definedName>
    <definedName name="MBK.05B">#REF!</definedName>
    <definedName name="MBK.05G">#REF!</definedName>
    <definedName name="MBK.06">#REF!</definedName>
    <definedName name="MBK.06B">#REF!</definedName>
    <definedName name="MBK.06G">#REF!</definedName>
    <definedName name="MBK.07">#REF!</definedName>
    <definedName name="MBK.07B">#REF!</definedName>
    <definedName name="MBK.07G">#REF!</definedName>
    <definedName name="MBK.08">#REF!</definedName>
    <definedName name="MBK.08B">#REF!</definedName>
    <definedName name="MBK.08G">#REF!</definedName>
    <definedName name="MBK.09">#REF!</definedName>
    <definedName name="MBK.09B">#REF!</definedName>
    <definedName name="MBK.09G">#REF!</definedName>
    <definedName name="MBK.10">#REF!</definedName>
    <definedName name="MBK.10B">#REF!</definedName>
    <definedName name="MBK.10G">#REF!</definedName>
    <definedName name="MBK.11">#REF!</definedName>
    <definedName name="MBK.11B">#REF!</definedName>
    <definedName name="MBK.11G">#REF!</definedName>
    <definedName name="Mbn1p">#REF!</definedName>
    <definedName name="MBØ16">#REF!</definedName>
    <definedName name="MBR.01">#REF!</definedName>
    <definedName name="MBR.01B">#REF!</definedName>
    <definedName name="MBR.01G">#REF!</definedName>
    <definedName name="MBR.02">#REF!</definedName>
    <definedName name="MBR.02B">#REF!</definedName>
    <definedName name="MBR.02G">#REF!</definedName>
    <definedName name="MBR.03">#REF!</definedName>
    <definedName name="MBR.03B">#REF!</definedName>
    <definedName name="MBR.03G">#REF!</definedName>
    <definedName name="MBR.04">#REF!</definedName>
    <definedName name="MBR.04B">#REF!</definedName>
    <definedName name="MBR.04G">#REF!</definedName>
    <definedName name="MBR.05">#REF!</definedName>
    <definedName name="MBR.05B">#REF!</definedName>
    <definedName name="MBR.05G">#REF!</definedName>
    <definedName name="MBR.06">#REF!</definedName>
    <definedName name="MBR.06B">#REF!</definedName>
    <definedName name="MBR.06G">#REF!</definedName>
    <definedName name="MBR.07">#REF!</definedName>
    <definedName name="MBR.07B">#REF!</definedName>
    <definedName name="MBR.07G">#REF!</definedName>
    <definedName name="MBR.08">#REF!</definedName>
    <definedName name="MBR.08B">#REF!</definedName>
    <definedName name="MBR.08G">#REF!</definedName>
    <definedName name="MBR.09">#REF!</definedName>
    <definedName name="MBR.09B">#REF!</definedName>
    <definedName name="MBR.09G">#REF!</definedName>
    <definedName name="MBR.10">#REF!</definedName>
    <definedName name="MBR.10B">#REF!</definedName>
    <definedName name="MBR.10G">#REF!</definedName>
    <definedName name="MBR.11">#REF!</definedName>
    <definedName name="MBR.11B">#REF!</definedName>
    <definedName name="MBR.11G">#REF!</definedName>
    <definedName name="MBR.12">#REF!</definedName>
    <definedName name="MBR.12B">#REF!</definedName>
    <definedName name="MBR.12G">#REF!</definedName>
    <definedName name="MBR.13">#REF!</definedName>
    <definedName name="MBR.13B">#REF!</definedName>
    <definedName name="MBR.13G">#REF!</definedName>
    <definedName name="MBR.14">#REF!</definedName>
    <definedName name="MBR.14B">#REF!</definedName>
    <definedName name="MBR.14G">#REF!</definedName>
    <definedName name="MBR.15">#REF!</definedName>
    <definedName name="MBR.15B">#REF!</definedName>
    <definedName name="MBR.15G">#REF!</definedName>
    <definedName name="MBR.16">#REF!</definedName>
    <definedName name="MBR.16B">#REF!</definedName>
    <definedName name="MBR.16G">#REF!</definedName>
    <definedName name="MBR.17">#REF!</definedName>
    <definedName name="MBR.17B">#REF!</definedName>
    <definedName name="MBR.17G">#REF!</definedName>
    <definedName name="MBR.18">#REF!</definedName>
    <definedName name="MBR.18B">#REF!</definedName>
    <definedName name="MBR.18G">#REF!</definedName>
    <definedName name="MBR.19">#REF!</definedName>
    <definedName name="MBR.19B">#REF!</definedName>
    <definedName name="MBR.19G">#REF!</definedName>
    <definedName name="MBR.20">#REF!</definedName>
    <definedName name="MBR.20B">#REF!</definedName>
    <definedName name="MBR.20G">#REF!</definedName>
    <definedName name="mbrav">#REF!</definedName>
    <definedName name="MBT.01">#REF!</definedName>
    <definedName name="MBT.01B">#REF!</definedName>
    <definedName name="MBT.01G">#REF!</definedName>
    <definedName name="MBT.02">#REF!</definedName>
    <definedName name="MBT.02B">#REF!</definedName>
    <definedName name="MBT.02G">#REF!</definedName>
    <definedName name="MBT.03">#REF!</definedName>
    <definedName name="MBT.03B">#REF!</definedName>
    <definedName name="MBT.03G">#REF!</definedName>
    <definedName name="MBT.04">#REF!</definedName>
    <definedName name="MBT.04B">#REF!</definedName>
    <definedName name="MBT.04G">#REF!</definedName>
    <definedName name="MBT.05">#REF!</definedName>
    <definedName name="MBT.05B">#REF!</definedName>
    <definedName name="MBT.05G">#REF!</definedName>
    <definedName name="MBT.06">#REF!</definedName>
    <definedName name="MBT.06B">#REF!</definedName>
    <definedName name="MBT.06G">#REF!</definedName>
    <definedName name="MBT.07">#REF!</definedName>
    <definedName name="MBT.07B">#REF!</definedName>
    <definedName name="MBT.07G">#REF!</definedName>
    <definedName name="MBT.08">#REF!</definedName>
    <definedName name="MBT.08B">#REF!</definedName>
    <definedName name="MBT.08G">#REF!</definedName>
    <definedName name="MBT.09">#REF!</definedName>
    <definedName name="MBT.09B">#REF!</definedName>
    <definedName name="MBT.09G">#REF!</definedName>
    <definedName name="MBT.10">#REF!</definedName>
    <definedName name="MBT.10B">#REF!</definedName>
    <definedName name="MBT.10G">#REF!</definedName>
    <definedName name="MBT.11">#REF!</definedName>
    <definedName name="MBT.11B">#REF!</definedName>
    <definedName name="MBT.11G">#REF!</definedName>
    <definedName name="MBT.12">#REF!</definedName>
    <definedName name="MBT.12B">#REF!</definedName>
    <definedName name="MBT.12G">#REF!</definedName>
    <definedName name="MBT.13">#REF!</definedName>
    <definedName name="MBT.13B">#REF!</definedName>
    <definedName name="MBT.13G">#REF!</definedName>
    <definedName name="MBT.14">#REF!</definedName>
    <definedName name="MBT.14B">#REF!</definedName>
    <definedName name="MBT.14G">#REF!</definedName>
    <definedName name="MBT.15">#REF!</definedName>
    <definedName name="MBT.15B">#REF!</definedName>
    <definedName name="MBT.15G">#REF!</definedName>
    <definedName name="MBT.16">#REF!</definedName>
    <definedName name="MBT.16B">#REF!</definedName>
    <definedName name="MBT.16G">#REF!</definedName>
    <definedName name="MBT.17">#REF!</definedName>
    <definedName name="MBT.17B">#REF!</definedName>
    <definedName name="MBT.17G">#REF!</definedName>
    <definedName name="MBT.18">#REF!</definedName>
    <definedName name="MBT.18B">#REF!</definedName>
    <definedName name="MBT.18G">#REF!</definedName>
    <definedName name="MBT.19">#REF!</definedName>
    <definedName name="MBT.19B">#REF!</definedName>
    <definedName name="MBT.19G">#REF!</definedName>
    <definedName name="MBT.20">#REF!</definedName>
    <definedName name="MBT.20B">#REF!</definedName>
    <definedName name="MBT.20G">#REF!</definedName>
    <definedName name="MBT.21">#REF!</definedName>
    <definedName name="MBT.21B">#REF!</definedName>
    <definedName name="MBT.21G">#REF!</definedName>
    <definedName name="MBT.22">#REF!</definedName>
    <definedName name="MBT.22B">#REF!</definedName>
    <definedName name="MBT.22G">#REF!</definedName>
    <definedName name="mbttemp">#REF!</definedName>
    <definedName name="MBULK">#REF!</definedName>
    <definedName name="mbw">#REF!</definedName>
    <definedName name="MBW.01">#REF!</definedName>
    <definedName name="MBW.01B">#REF!</definedName>
    <definedName name="MBW.01G">#REF!</definedName>
    <definedName name="MBW.02">#REF!</definedName>
    <definedName name="MBW.02B">#REF!</definedName>
    <definedName name="MBW.02G">#REF!</definedName>
    <definedName name="MBW.03">#REF!</definedName>
    <definedName name="MBW.03B">#REF!</definedName>
    <definedName name="MBW.03G">#REF!</definedName>
    <definedName name="MBW.04">#REF!</definedName>
    <definedName name="MBW.04B">#REF!</definedName>
    <definedName name="MBW.04G">#REF!</definedName>
    <definedName name="MBW.05">#REF!</definedName>
    <definedName name="MBW.05B">#REF!</definedName>
    <definedName name="MBW.05G">#REF!</definedName>
    <definedName name="MBW.06">#REF!</definedName>
    <definedName name="MBW.06B">#REF!</definedName>
    <definedName name="MBW.06G">#REF!</definedName>
    <definedName name="MBW.07">#REF!</definedName>
    <definedName name="MBW.07B">#REF!</definedName>
    <definedName name="MBW.07G">#REF!</definedName>
    <definedName name="MBW.08">#REF!</definedName>
    <definedName name="MBW.08B">#REF!</definedName>
    <definedName name="MBW.08G">#REF!</definedName>
    <definedName name="MBW.09">#REF!</definedName>
    <definedName name="MBW.09B">#REF!</definedName>
    <definedName name="MBW.09G">#REF!</definedName>
    <definedName name="MBW.10">#REF!</definedName>
    <definedName name="MBW.10B">#REF!</definedName>
    <definedName name="MBW.10G">#REF!</definedName>
    <definedName name="MBW.11">#REF!</definedName>
    <definedName name="MBW.11B">#REF!</definedName>
    <definedName name="MBW.11G">#REF!</definedName>
    <definedName name="MBW.12">#REF!</definedName>
    <definedName name="MBW.12B">#REF!</definedName>
    <definedName name="MBW.12G">#REF!</definedName>
    <definedName name="MBW.13">#REF!</definedName>
    <definedName name="MBW.13B">#REF!</definedName>
    <definedName name="MBW.13G">#REF!</definedName>
    <definedName name="MBW.14">#REF!</definedName>
    <definedName name="MBW.14B">#REF!</definedName>
    <definedName name="MBW.14G">#REF!</definedName>
    <definedName name="MBW.15">#REF!</definedName>
    <definedName name="MBW.15B">#REF!</definedName>
    <definedName name="MBW.15G">#REF!</definedName>
    <definedName name="MBW.16">#REF!</definedName>
    <definedName name="MBW.16B">#REF!</definedName>
    <definedName name="MBW.16G">#REF!</definedName>
    <definedName name="MBW.17">#REF!</definedName>
    <definedName name="MBW.17B">#REF!</definedName>
    <definedName name="MBW.17G">#REF!</definedName>
    <definedName name="MBW.18">#REF!</definedName>
    <definedName name="MBW.18B">#REF!</definedName>
    <definedName name="MBW.18G">#REF!</definedName>
    <definedName name="MBW.19">#REF!</definedName>
    <definedName name="MBW.19B">#REF!</definedName>
    <definedName name="MBW.19G">#REF!</definedName>
    <definedName name="MBW.20">#REF!</definedName>
    <definedName name="MBW.20B">#REF!</definedName>
    <definedName name="MBW.20G">#REF!</definedName>
    <definedName name="MBW.21">#REF!</definedName>
    <definedName name="MBW.21B">#REF!</definedName>
    <definedName name="MBW.21G">#REF!</definedName>
    <definedName name="MBW.22">#REF!</definedName>
    <definedName name="MBW.22B">#REF!</definedName>
    <definedName name="MBW.22G">#REF!</definedName>
    <definedName name="MBW.23">#REF!</definedName>
    <definedName name="MBW.23B">#REF!</definedName>
    <definedName name="MBW.23G">#REF!</definedName>
    <definedName name="MBW.24">#REF!</definedName>
    <definedName name="MBW.24B">#REF!</definedName>
    <definedName name="MBW.24G">#REF!</definedName>
    <definedName name="MBW.25">#REF!</definedName>
    <definedName name="MBW.25B">#REF!</definedName>
    <definedName name="MBW.25G">#REF!</definedName>
    <definedName name="MBW.26">#REF!</definedName>
    <definedName name="MBW.26B">#REF!</definedName>
    <definedName name="MBW.26G">#REF!</definedName>
    <definedName name="MBW.27">#REF!</definedName>
    <definedName name="MBW.27B">#REF!</definedName>
    <definedName name="MBW.27G">#REF!</definedName>
    <definedName name="MBW.28">#REF!</definedName>
    <definedName name="MBW.28B">#REF!</definedName>
    <definedName name="MBW.28G">#REF!</definedName>
    <definedName name="MBW.29">#REF!</definedName>
    <definedName name="MBW.29B">#REF!</definedName>
    <definedName name="MBW.29G">#REF!</definedName>
    <definedName name="MBW.30">#REF!</definedName>
    <definedName name="MBW.30B">#REF!</definedName>
    <definedName name="MBW.30G">#REF!</definedName>
    <definedName name="mcat">#REF!</definedName>
    <definedName name="mcatbes">#REF!</definedName>
    <definedName name="mcatdal">#REF!</definedName>
    <definedName name="mcatkay">#REF!</definedName>
    <definedName name="mcatluar">#REF!</definedName>
    <definedName name="mcatplaf">#REF!</definedName>
    <definedName name="MCBMASTER">#REF!</definedName>
    <definedName name="mcian">#REF!</definedName>
    <definedName name="MCon">#REF!</definedName>
    <definedName name="mcperiod">#REF!</definedName>
    <definedName name="mcrane">#REF!</definedName>
    <definedName name="mcs">#REF!</definedName>
    <definedName name="MCT.01">#REF!</definedName>
    <definedName name="MCT.01B">#REF!</definedName>
    <definedName name="MCT.01G">#REF!</definedName>
    <definedName name="MCT.02">#REF!</definedName>
    <definedName name="MCT.02B">#REF!</definedName>
    <definedName name="MCT.02G">#REF!</definedName>
    <definedName name="MCT.03">#REF!</definedName>
    <definedName name="MCT.03B">#REF!</definedName>
    <definedName name="MCT.03G">#REF!</definedName>
    <definedName name="MCT.04">#REF!</definedName>
    <definedName name="MCT.04B">#REF!</definedName>
    <definedName name="MCT.04G">#REF!</definedName>
    <definedName name="MCT.05">#REF!</definedName>
    <definedName name="MCT.05B">#REF!</definedName>
    <definedName name="MCT.05G">#REF!</definedName>
    <definedName name="MCT.06">#REF!</definedName>
    <definedName name="MCT.06B">#REF!</definedName>
    <definedName name="MCT.06G">#REF!</definedName>
    <definedName name="MCT.07">#REF!</definedName>
    <definedName name="MCT.07B">#REF!</definedName>
    <definedName name="MCT.07G">#REF!</definedName>
    <definedName name="MCT.08">#REF!</definedName>
    <definedName name="MCT.08B">#REF!</definedName>
    <definedName name="MCT.08G">#REF!</definedName>
    <definedName name="MCT.09">#REF!</definedName>
    <definedName name="MCT.09B">#REF!</definedName>
    <definedName name="MCT.09G">#REF!</definedName>
    <definedName name="MCT.10">#REF!</definedName>
    <definedName name="MCT.10B">#REF!</definedName>
    <definedName name="MCT.10G">#REF!</definedName>
    <definedName name="MCT.11">#REF!</definedName>
    <definedName name="MCT.11B">#REF!</definedName>
    <definedName name="MCT.11G">#REF!</definedName>
    <definedName name="MCT.12">#REF!</definedName>
    <definedName name="MCT.12B">#REF!</definedName>
    <definedName name="MCT.12G">#REF!</definedName>
    <definedName name="MCT.13">#REF!</definedName>
    <definedName name="MCT.13B">#REF!</definedName>
    <definedName name="MCT.13G">#REF!</definedName>
    <definedName name="MCT.14">#REF!</definedName>
    <definedName name="MCT.14B">#REF!</definedName>
    <definedName name="MCT.14G">#REF!</definedName>
    <definedName name="MCT.15">#REF!</definedName>
    <definedName name="MCT.15B">#REF!</definedName>
    <definedName name="MCT.15G">#REF!</definedName>
    <definedName name="MCT.16">#REF!</definedName>
    <definedName name="MCT.16B">#REF!</definedName>
    <definedName name="MCT.16G">#REF!</definedName>
    <definedName name="MCT.17">#REF!</definedName>
    <definedName name="MCT.17B">#REF!</definedName>
    <definedName name="MCT.17G">#REF!</definedName>
    <definedName name="MCT.18">#REF!</definedName>
    <definedName name="MCT.18B">#REF!</definedName>
    <definedName name="MCT.18G">#REF!</definedName>
    <definedName name="MCT.19">#REF!</definedName>
    <definedName name="MCT.19B">#REF!</definedName>
    <definedName name="MCT.19G">#REF!</definedName>
    <definedName name="MCT.20">#REF!</definedName>
    <definedName name="MCT.20B">#REF!</definedName>
    <definedName name="MCT.20G">#REF!</definedName>
    <definedName name="MCT.21">#REF!</definedName>
    <definedName name="MCT.21B">#REF!</definedName>
    <definedName name="MCT.21G">#REF!</definedName>
    <definedName name="MCT.22">#REF!</definedName>
    <definedName name="MCT.22B">#REF!</definedName>
    <definedName name="MCT.22G">#REF!</definedName>
    <definedName name="MCT.23">#REF!</definedName>
    <definedName name="MCT.23B">#REF!</definedName>
    <definedName name="MCT.23G">#REF!</definedName>
    <definedName name="MCT.24">#REF!</definedName>
    <definedName name="MCT.24B">#REF!</definedName>
    <definedName name="MCT.24G">#REF!</definedName>
    <definedName name="MCT.25">#REF!</definedName>
    <definedName name="MCT.25B">#REF!</definedName>
    <definedName name="MCT.25G">#REF!</definedName>
    <definedName name="MCT.26">#REF!</definedName>
    <definedName name="MCT.26B">#REF!</definedName>
    <definedName name="MCT.26G">#REF!</definedName>
    <definedName name="MD">#REF!</definedName>
    <definedName name="MDP">#REF!</definedName>
    <definedName name="MDR">#REF!</definedName>
    <definedName name="ME">#REF!</definedName>
    <definedName name="ME_1">#REF!</definedName>
    <definedName name="ME_2">#REF!</definedName>
    <definedName name="ME_3">#REF!</definedName>
    <definedName name="mea">#REF!</definedName>
    <definedName name="meb">#REF!</definedName>
    <definedName name="mec">#REF!</definedName>
    <definedName name="med">#REF!</definedName>
    <definedName name="meja">#REF!</definedName>
    <definedName name="MEJAWASH">#REF!</definedName>
    <definedName name="mejgra">#REF!</definedName>
    <definedName name="mejmar">#REF!</definedName>
    <definedName name="MEKANIK">#REF!</definedName>
    <definedName name="MEKANIKAL">#REF!</definedName>
    <definedName name="Melamic">#REF!</definedName>
    <definedName name="MEMEK">#REF!</definedName>
    <definedName name="meni">#REF!</definedName>
    <definedName name="meni_kayu">#REF!</definedName>
    <definedName name="menie_kayu">#REF!</definedName>
    <definedName name="menizy">#REF!</definedName>
    <definedName name="menizync">#REF!</definedName>
    <definedName name="menizynch">#REF!</definedName>
    <definedName name="MENU2">#REF!</definedName>
    <definedName name="MENU3">#REF!</definedName>
    <definedName name="mep">#REF!</definedName>
    <definedName name="mer">#REF!</definedName>
    <definedName name="meranti">#REF!</definedName>
    <definedName name="mesh">#REF!</definedName>
    <definedName name="mesh001">#REF!</definedName>
    <definedName name="mesin_las">#REF!</definedName>
    <definedName name="Mesin_snay">#REF!</definedName>
    <definedName name="MESS_JAKARTA">#REF!</definedName>
    <definedName name="MESS_U.PANDANG">#REF!</definedName>
    <definedName name="metals001">#REF!</definedName>
    <definedName name="metals002">#REF!</definedName>
    <definedName name="metals003">#REF!</definedName>
    <definedName name="metals004">#REF!</definedName>
    <definedName name="metals005">#REF!</definedName>
    <definedName name="mezanin">#REF!</definedName>
    <definedName name="mezanina">#REF!</definedName>
    <definedName name="mezaninb">#REF!</definedName>
    <definedName name="mezz">#REF!</definedName>
    <definedName name="mff">#REF!</definedName>
    <definedName name="MHrate">#REF!</definedName>
    <definedName name="mi">#REF!</definedName>
    <definedName name="millarsitek">#REF!</definedName>
    <definedName name="millbaja">#REF!</definedName>
    <definedName name="millsipil">#REF!</definedName>
    <definedName name="MIN">#REF!</definedName>
    <definedName name="MIND">#REF!</definedName>
    <definedName name="Minivibro">#REF!</definedName>
    <definedName name="MINOR">#REF!</definedName>
    <definedName name="Minyak_cat">#REF!</definedName>
    <definedName name="minyakbek">#REF!</definedName>
    <definedName name="minyakcat001">#REF!</definedName>
    <definedName name="MINYAKPELUMAS">#REF!</definedName>
    <definedName name="Minybek">#REF!</definedName>
    <definedName name="MISC">#REF!</definedName>
    <definedName name="MISC._FEILD_EXP">#REF!</definedName>
    <definedName name="MISC._TEMP">#REF!</definedName>
    <definedName name="MIT">#N/A</definedName>
    <definedName name="Mixer" localSheetId="8">#REF!</definedName>
    <definedName name="Mixer" localSheetId="7">#REF!</definedName>
    <definedName name="Mixer" localSheetId="4">#REF!</definedName>
    <definedName name="Mixer" localSheetId="6">#REF!</definedName>
    <definedName name="Mixer" localSheetId="9">#REF!</definedName>
    <definedName name="Mixer" localSheetId="5">#REF!</definedName>
    <definedName name="Mixer" localSheetId="14">#REF!</definedName>
    <definedName name="Mixer" localSheetId="3">#REF!</definedName>
    <definedName name="Mixer" localSheetId="11">#REF!</definedName>
    <definedName name="Mixer" localSheetId="13">#REF!</definedName>
    <definedName name="Mixer" localSheetId="10">#REF!</definedName>
    <definedName name="Mixer" localSheetId="0">#REF!</definedName>
    <definedName name="Mixer" localSheetId="2">#REF!</definedName>
    <definedName name="Mixer">#REF!</definedName>
    <definedName name="mjasa" localSheetId="8">#REF!</definedName>
    <definedName name="mjasa" localSheetId="14">#REF!</definedName>
    <definedName name="mjasa" localSheetId="11">#REF!</definedName>
    <definedName name="mjasa" localSheetId="13">#REF!</definedName>
    <definedName name="mjasa" localSheetId="10">#REF!</definedName>
    <definedName name="mjasa" localSheetId="0">#REF!</definedName>
    <definedName name="mjasa" localSheetId="2">#REF!</definedName>
    <definedName name="mjasa">#REF!</definedName>
    <definedName name="MKC.01" localSheetId="8">#REF!</definedName>
    <definedName name="MKC.01" localSheetId="14">#REF!</definedName>
    <definedName name="MKC.01" localSheetId="11">#REF!</definedName>
    <definedName name="MKC.01" localSheetId="13">#REF!</definedName>
    <definedName name="MKC.01" localSheetId="10">#REF!</definedName>
    <definedName name="MKC.01" localSheetId="0">#REF!</definedName>
    <definedName name="MKC.01" localSheetId="2">#REF!</definedName>
    <definedName name="MKC.01">#REF!</definedName>
    <definedName name="MKC.01B">#REF!</definedName>
    <definedName name="MKC.01G">#REF!</definedName>
    <definedName name="MKC.02">#REF!</definedName>
    <definedName name="MKC.02B">#REF!</definedName>
    <definedName name="MKC.02G">#REF!</definedName>
    <definedName name="MKC.03">#REF!</definedName>
    <definedName name="MKC.03B">#REF!</definedName>
    <definedName name="MKC.03G">#REF!</definedName>
    <definedName name="MKC.04">#REF!</definedName>
    <definedName name="MKC.04B">#REF!</definedName>
    <definedName name="MKC.04G">#REF!</definedName>
    <definedName name="MKC.05">#REF!</definedName>
    <definedName name="MKC.05B">#REF!</definedName>
    <definedName name="MKC.05G">#REF!</definedName>
    <definedName name="MKC.06">#REF!</definedName>
    <definedName name="MKC.06B">#REF!</definedName>
    <definedName name="MKC.06G">#REF!</definedName>
    <definedName name="MKC.07">#REF!</definedName>
    <definedName name="MKC.07B">#REF!</definedName>
    <definedName name="MKC.07G">#REF!</definedName>
    <definedName name="MKC.08">#REF!</definedName>
    <definedName name="MKC.08B">#REF!</definedName>
    <definedName name="MKC.08G">#REF!</definedName>
    <definedName name="MKC.09">#REF!</definedName>
    <definedName name="MKC.09B">#REF!</definedName>
    <definedName name="MKC.09G">#REF!</definedName>
    <definedName name="MKC.10">#REF!</definedName>
    <definedName name="MKC.10B">#REF!</definedName>
    <definedName name="MKC.10G">#REF!</definedName>
    <definedName name="MKC.11">#REF!</definedName>
    <definedName name="MKC.11B">#REF!</definedName>
    <definedName name="MKC.11G">#REF!</definedName>
    <definedName name="MKC.12">#REF!</definedName>
    <definedName name="MKC.12B">#REF!</definedName>
    <definedName name="MKC.12G">#REF!</definedName>
    <definedName name="MKC.13">#REF!</definedName>
    <definedName name="MKC.13B">#REF!</definedName>
    <definedName name="MKC.13G">#REF!</definedName>
    <definedName name="MKC.14">#REF!</definedName>
    <definedName name="MKC.14B">#REF!</definedName>
    <definedName name="MKC.14G">#REF!</definedName>
    <definedName name="MKC.15">#REF!</definedName>
    <definedName name="MKC.15B">#REF!</definedName>
    <definedName name="MKC.15G">#REF!</definedName>
    <definedName name="MKC.16">#REF!</definedName>
    <definedName name="MKC.16B">#REF!</definedName>
    <definedName name="MKC.16G">#REF!</definedName>
    <definedName name="mker20">#REF!</definedName>
    <definedName name="mker30">#REF!</definedName>
    <definedName name="mkol15">#REF!</definedName>
    <definedName name="MKY.01">#REF!</definedName>
    <definedName name="MKY.01B">#REF!</definedName>
    <definedName name="MKY.01G">#REF!</definedName>
    <definedName name="MKY.02">#REF!</definedName>
    <definedName name="MKY.02B">#REF!</definedName>
    <definedName name="MKY.02G">#REF!</definedName>
    <definedName name="MKY.03">#REF!</definedName>
    <definedName name="MKY.03B">#REF!</definedName>
    <definedName name="MKY.03G">#REF!</definedName>
    <definedName name="MKY.04">#REF!</definedName>
    <definedName name="MKY.04B">#REF!</definedName>
    <definedName name="MKY.04G">#REF!</definedName>
    <definedName name="MKY.05">#REF!</definedName>
    <definedName name="MKY.05B">#REF!</definedName>
    <definedName name="MKY.05G">#REF!</definedName>
    <definedName name="MKY.06">#REF!</definedName>
    <definedName name="MKY.06B">#REF!</definedName>
    <definedName name="MKY.06G">#REF!</definedName>
    <definedName name="MKY.07">#REF!</definedName>
    <definedName name="MKY.07B">#REF!</definedName>
    <definedName name="MKY.07G">#REF!</definedName>
    <definedName name="MKY.08">#REF!</definedName>
    <definedName name="MKY.08B">#REF!</definedName>
    <definedName name="MKY.08G">#REF!</definedName>
    <definedName name="MKY.09">#REF!</definedName>
    <definedName name="MKY.09B">#REF!</definedName>
    <definedName name="MKY.09G">#REF!</definedName>
    <definedName name="MKY.10">#REF!</definedName>
    <definedName name="MKY.10B">#REF!</definedName>
    <definedName name="MKY.10G">#REF!</definedName>
    <definedName name="MKY.11">#REF!</definedName>
    <definedName name="MKY.11B">#REF!</definedName>
    <definedName name="MKY.11G">#REF!</definedName>
    <definedName name="MKY.12">#REF!</definedName>
    <definedName name="MKY.12B">#REF!</definedName>
    <definedName name="MKY.12G">#REF!</definedName>
    <definedName name="MKY.13">#REF!</definedName>
    <definedName name="MKY.13B">#REF!</definedName>
    <definedName name="MKY.13G">#REF!</definedName>
    <definedName name="MKY.14">#REF!</definedName>
    <definedName name="MKY.14B">#REF!</definedName>
    <definedName name="MKY.14G">#REF!</definedName>
    <definedName name="MKY.15">#REF!</definedName>
    <definedName name="MKY.15B">#REF!</definedName>
    <definedName name="MKY.15G">#REF!</definedName>
    <definedName name="MKY.16">#REF!</definedName>
    <definedName name="MKY.16B">#REF!</definedName>
    <definedName name="MKY.16G">#REF!</definedName>
    <definedName name="MKY.17">#REF!</definedName>
    <definedName name="MKY.17B">#REF!</definedName>
    <definedName name="MKY.17G">#REF!</definedName>
    <definedName name="MKY.18">#REF!</definedName>
    <definedName name="MKY.18B">#REF!</definedName>
    <definedName name="MKY.18G">#REF!</definedName>
    <definedName name="MKY.19">#REF!</definedName>
    <definedName name="MKY.19B">#REF!</definedName>
    <definedName name="MKY.19G">#REF!</definedName>
    <definedName name="MKY.20">#REF!</definedName>
    <definedName name="MKY.20B">#REF!</definedName>
    <definedName name="MKY.20G">#REF!</definedName>
    <definedName name="MKY.21">#REF!</definedName>
    <definedName name="MKY.21B">#REF!</definedName>
    <definedName name="MKY.21G">#REF!</definedName>
    <definedName name="MKY.22">#REF!</definedName>
    <definedName name="MKY.22B">#REF!</definedName>
    <definedName name="MKY.22G">#REF!</definedName>
    <definedName name="mlaker">#REF!</definedName>
    <definedName name="MLL.01">#REF!</definedName>
    <definedName name="MLL.01B">#REF!</definedName>
    <definedName name="MLL.01G">#REF!</definedName>
    <definedName name="MLL.02">#REF!</definedName>
    <definedName name="MLL.02B">#REF!</definedName>
    <definedName name="MLL.02G">#REF!</definedName>
    <definedName name="MLL.03">#REF!</definedName>
    <definedName name="MLL.03B">#REF!</definedName>
    <definedName name="MLL.03G">#REF!</definedName>
    <definedName name="MLL.04">#REF!</definedName>
    <definedName name="MLL.04B">#REF!</definedName>
    <definedName name="MLL.04G">#REF!</definedName>
    <definedName name="MLL.05">#REF!</definedName>
    <definedName name="MLL.05B">#REF!</definedName>
    <definedName name="MLL.05G">#REF!</definedName>
    <definedName name="MLL.06">#REF!</definedName>
    <definedName name="MLL.06B">#REF!</definedName>
    <definedName name="MLL.06G">#REF!</definedName>
    <definedName name="MLL.07">#REF!</definedName>
    <definedName name="MLL.07B">#REF!</definedName>
    <definedName name="MLL.07G">#REF!</definedName>
    <definedName name="MLL.08">#REF!</definedName>
    <definedName name="MLL.08B">#REF!</definedName>
    <definedName name="MLL.08G">#REF!</definedName>
    <definedName name="MLL.09">#REF!</definedName>
    <definedName name="MLL.09B">#REF!</definedName>
    <definedName name="MLL.09G">#REF!</definedName>
    <definedName name="MLL.10">#REF!</definedName>
    <definedName name="MLL.10B">#REF!</definedName>
    <definedName name="MLL.10G">#REF!</definedName>
    <definedName name="MLL.11">#REF!</definedName>
    <definedName name="MLL.11B">#REF!</definedName>
    <definedName name="MLL.11G">#REF!</definedName>
    <definedName name="MLL.12">#REF!</definedName>
    <definedName name="MLL.12B">#REF!</definedName>
    <definedName name="MLL.12G">#REF!</definedName>
    <definedName name="MLL.13">#REF!</definedName>
    <definedName name="MLL.13B">#REF!</definedName>
    <definedName name="MLL.13G">#REF!</definedName>
    <definedName name="MLL.14">#REF!</definedName>
    <definedName name="MLL.14B">#REF!</definedName>
    <definedName name="MLL.14G">#REF!</definedName>
    <definedName name="MLL.15">#REF!</definedName>
    <definedName name="MLL.15B">#REF!</definedName>
    <definedName name="MLL.15G">#REF!</definedName>
    <definedName name="MLL.16">#REF!</definedName>
    <definedName name="MLL.16B">#REF!</definedName>
    <definedName name="MLL.16G">#REF!</definedName>
    <definedName name="MLL.17">#REF!</definedName>
    <definedName name="MLL.17B">#REF!</definedName>
    <definedName name="MLL.17G">#REF!</definedName>
    <definedName name="MLL.18">#REF!</definedName>
    <definedName name="MLL.18B">#REF!</definedName>
    <definedName name="MLL.18G">#REF!</definedName>
    <definedName name="MLL.19">#REF!</definedName>
    <definedName name="MLL.19B">#REF!</definedName>
    <definedName name="MLL.19G">#REF!</definedName>
    <definedName name="MLL.20">#REF!</definedName>
    <definedName name="MLL.20B">#REF!</definedName>
    <definedName name="MLL.20G">#REF!</definedName>
    <definedName name="MLL.21">#REF!</definedName>
    <definedName name="MLL.21B">#REF!</definedName>
    <definedName name="MLL.21G">#REF!</definedName>
    <definedName name="MLL.22">#REF!</definedName>
    <definedName name="MLL.22B">#REF!</definedName>
    <definedName name="MLL.22G">#REF!</definedName>
    <definedName name="MLL.23">#REF!</definedName>
    <definedName name="MLL.23B">#REF!</definedName>
    <definedName name="MLL.23G">#REF!</definedName>
    <definedName name="MLL.24">#REF!</definedName>
    <definedName name="MLL.24B">#REF!</definedName>
    <definedName name="MLL.24G">#REF!</definedName>
    <definedName name="MLL.25">#REF!</definedName>
    <definedName name="MLL.25B">#REF!</definedName>
    <definedName name="MLL.25G">#REF!</definedName>
    <definedName name="MLL.26">#REF!</definedName>
    <definedName name="MLL.26B">#REF!</definedName>
    <definedName name="MLL.26G">#REF!</definedName>
    <definedName name="MLL.27">#REF!</definedName>
    <definedName name="MLL.27B">#REF!</definedName>
    <definedName name="MLL.27G">#REF!</definedName>
    <definedName name="MLL.28">#REF!</definedName>
    <definedName name="MLL.28B">#REF!</definedName>
    <definedName name="MLL.28G">#REF!</definedName>
    <definedName name="MLL.29">#REF!</definedName>
    <definedName name="MLL.29B">#REF!</definedName>
    <definedName name="MLL.29G">#REF!</definedName>
    <definedName name="MLL.30">#REF!</definedName>
    <definedName name="MLL.30B">#REF!</definedName>
    <definedName name="MLL.30G">#REF!</definedName>
    <definedName name="MLL.31">#REF!</definedName>
    <definedName name="MLL.31B">#REF!</definedName>
    <definedName name="MLL.31G">#REF!</definedName>
    <definedName name="MLL.32">#REF!</definedName>
    <definedName name="MLL.32B">#REF!</definedName>
    <definedName name="MLL.32G">#REF!</definedName>
    <definedName name="MLL.33">#REF!</definedName>
    <definedName name="MLL.33B">#REF!</definedName>
    <definedName name="MLL.33G">#REF!</definedName>
    <definedName name="MLL.34">#REF!</definedName>
    <definedName name="MLL.34B">#REF!</definedName>
    <definedName name="MLL.34G">#REF!</definedName>
    <definedName name="MLL.35">#REF!</definedName>
    <definedName name="MLL.35B">#REF!</definedName>
    <definedName name="MLL.35G">#REF!</definedName>
    <definedName name="MLL.36">#REF!</definedName>
    <definedName name="MLL.36B">#REF!</definedName>
    <definedName name="MLL.36G">#REF!</definedName>
    <definedName name="MLL.37">#REF!</definedName>
    <definedName name="MLL.37B">#REF!</definedName>
    <definedName name="MLL.37G">#REF!</definedName>
    <definedName name="MLL.38">#REF!</definedName>
    <definedName name="MLL.38B">#REF!</definedName>
    <definedName name="MLL.38G">#REF!</definedName>
    <definedName name="MLL.39">#REF!</definedName>
    <definedName name="MLL.39B">#REF!</definedName>
    <definedName name="MLL.39G">#REF!</definedName>
    <definedName name="MLL.40">#REF!</definedName>
    <definedName name="MLL.40B">#REF!</definedName>
    <definedName name="MLL.40G">#REF!</definedName>
    <definedName name="MLL.41">#REF!</definedName>
    <definedName name="MLL.41B">#REF!</definedName>
    <definedName name="MLL.41G">#REF!</definedName>
    <definedName name="MLL.42">#REF!</definedName>
    <definedName name="MLL.42B">#REF!</definedName>
    <definedName name="MLL.42G">#REF!</definedName>
    <definedName name="MLL.43">#REF!</definedName>
    <definedName name="MLL.43B">#REF!</definedName>
    <definedName name="MLL.43G">#REF!</definedName>
    <definedName name="MLL.44">#REF!</definedName>
    <definedName name="MLL.44B">#REF!</definedName>
    <definedName name="MLL.44G">#REF!</definedName>
    <definedName name="MLL.45">#REF!</definedName>
    <definedName name="MLL.45B">#REF!</definedName>
    <definedName name="MLL.45G">#REF!</definedName>
    <definedName name="MLL.46">#REF!</definedName>
    <definedName name="MLL.46B">#REF!</definedName>
    <definedName name="MLL.46G">#REF!</definedName>
    <definedName name="MLL.47">#REF!</definedName>
    <definedName name="MLL.47B">#REF!</definedName>
    <definedName name="MLL.47G">#REF!</definedName>
    <definedName name="MLL.48">#REF!</definedName>
    <definedName name="MLL.48B">#REF!</definedName>
    <definedName name="MLL.48G">#REF!</definedName>
    <definedName name="MLL.49">#REF!</definedName>
    <definedName name="MLL.49B">#REF!</definedName>
    <definedName name="MLL.49G">#REF!</definedName>
    <definedName name="MLL.50">#REF!</definedName>
    <definedName name="MLL.50B">#REF!</definedName>
    <definedName name="MLL.50G">#REF!</definedName>
    <definedName name="MLL.51">#REF!</definedName>
    <definedName name="MLL.51B">#REF!</definedName>
    <definedName name="MLL.51G">#REF!</definedName>
    <definedName name="MLL.52">#REF!</definedName>
    <definedName name="MLL.52B">#REF!</definedName>
    <definedName name="MLL.52G">#REF!</definedName>
    <definedName name="MLL.53">#REF!</definedName>
    <definedName name="MLL.53B">#REF!</definedName>
    <definedName name="MLL.53G">#REF!</definedName>
    <definedName name="MLL.54">#REF!</definedName>
    <definedName name="MLL.54B">#REF!</definedName>
    <definedName name="MLL.54G">#REF!</definedName>
    <definedName name="MLL.55">#REF!</definedName>
    <definedName name="MLL.55B">#REF!</definedName>
    <definedName name="MLL.55G">#REF!</definedName>
    <definedName name="MLT.01">#REF!</definedName>
    <definedName name="MLT.01B">#REF!</definedName>
    <definedName name="MLT.01G">#REF!</definedName>
    <definedName name="MLT.02">#REF!</definedName>
    <definedName name="MLT.02B">#REF!</definedName>
    <definedName name="MLT.02G">#REF!</definedName>
    <definedName name="MLT.03">#REF!</definedName>
    <definedName name="MLT.03B">#REF!</definedName>
    <definedName name="MLT.03G">#REF!</definedName>
    <definedName name="MLT.04">#REF!</definedName>
    <definedName name="MLT.04B">#REF!</definedName>
    <definedName name="MLT.04G">#REF!</definedName>
    <definedName name="MLT.05">#REF!</definedName>
    <definedName name="MLT.05B">#REF!</definedName>
    <definedName name="MLT.05G">#REF!</definedName>
    <definedName name="MLT.06">#REF!</definedName>
    <definedName name="MLT.06B">#REF!</definedName>
    <definedName name="MLT.06G">#REF!</definedName>
    <definedName name="MLT.07">#REF!</definedName>
    <definedName name="MLT.07B">#REF!</definedName>
    <definedName name="MLT.07G">#REF!</definedName>
    <definedName name="MLT.08">#REF!</definedName>
    <definedName name="MLT.08B">#REF!</definedName>
    <definedName name="MLT.08G">#REF!</definedName>
    <definedName name="MLT.09">#REF!</definedName>
    <definedName name="MLT.09B">#REF!</definedName>
    <definedName name="MLT.09G">#REF!</definedName>
    <definedName name="MLT.10">#REF!</definedName>
    <definedName name="MLT.10B">#REF!</definedName>
    <definedName name="MLT.10G">#REF!</definedName>
    <definedName name="MLT.11">#REF!</definedName>
    <definedName name="MLT.11B">#REF!</definedName>
    <definedName name="MLT.11G">#REF!</definedName>
    <definedName name="MLT.12">#REF!</definedName>
    <definedName name="MLT.12B">#REF!</definedName>
    <definedName name="MLT.12G">#REF!</definedName>
    <definedName name="MLT.13">#REF!</definedName>
    <definedName name="MLT.13B">#REF!</definedName>
    <definedName name="MLT.13G">#REF!</definedName>
    <definedName name="MLT.14">#REF!</definedName>
    <definedName name="MLT.14B">#REF!</definedName>
    <definedName name="MLT.14G">#REF!</definedName>
    <definedName name="MLT.15">#REF!</definedName>
    <definedName name="MLT.15B">#REF!</definedName>
    <definedName name="MLT.15G">#REF!</definedName>
    <definedName name="MLT.16">#REF!</definedName>
    <definedName name="MLT.16B">#REF!</definedName>
    <definedName name="MLT.16G">#REF!</definedName>
    <definedName name="MLT.17">#REF!</definedName>
    <definedName name="MLT.17B">#REF!</definedName>
    <definedName name="MLT.17G">#REF!</definedName>
    <definedName name="MLT.18">#REF!</definedName>
    <definedName name="MLT.18B">#REF!</definedName>
    <definedName name="MLT.18G">#REF!</definedName>
    <definedName name="MLT.19">#REF!</definedName>
    <definedName name="MLT.19B">#REF!</definedName>
    <definedName name="MLT.19G">#REF!</definedName>
    <definedName name="MLT.20">#REF!</definedName>
    <definedName name="MLT.20B">#REF!</definedName>
    <definedName name="MLT.20G">#REF!</definedName>
    <definedName name="MLT.21">#REF!</definedName>
    <definedName name="MLT.21B">#REF!</definedName>
    <definedName name="MLT.21G">#REF!</definedName>
    <definedName name="MLT.22">#REF!</definedName>
    <definedName name="MLT.22B">#REF!</definedName>
    <definedName name="MLT.22G">#REF!</definedName>
    <definedName name="MLT.23">#REF!</definedName>
    <definedName name="MLT.23B">#REF!</definedName>
    <definedName name="MLT.23G">#REF!</definedName>
    <definedName name="MLT.24">#REF!</definedName>
    <definedName name="MLT.24B">#REF!</definedName>
    <definedName name="MLT.24G">#REF!</definedName>
    <definedName name="MLT.25">#REF!</definedName>
    <definedName name="MLT.25B">#REF!</definedName>
    <definedName name="MLT.25G">#REF!</definedName>
    <definedName name="MLT.26">#REF!</definedName>
    <definedName name="MLT.26B">#REF!</definedName>
    <definedName name="MLT.26G">#REF!</definedName>
    <definedName name="MLT.27">#REF!</definedName>
    <definedName name="MLT.27B">#REF!</definedName>
    <definedName name="MLT.27G">#REF!</definedName>
    <definedName name="MLT.28">#REF!</definedName>
    <definedName name="MLT.28B">#REF!</definedName>
    <definedName name="MLT.28G">#REF!</definedName>
    <definedName name="MLT.29">#REF!</definedName>
    <definedName name="MLT.29B">#REF!</definedName>
    <definedName name="MLT.29G">#REF!</definedName>
    <definedName name="MLT.30">#REF!</definedName>
    <definedName name="MLT.30B">#REF!</definedName>
    <definedName name="MLT.30G">#REF!</definedName>
    <definedName name="MLT.31">#REF!</definedName>
    <definedName name="MLT.31B">#REF!</definedName>
    <definedName name="MLT.31G">#REF!</definedName>
    <definedName name="MLT.32">#REF!</definedName>
    <definedName name="MLT.32B">#REF!</definedName>
    <definedName name="MLT.32G">#REF!</definedName>
    <definedName name="MLT.33">#REF!</definedName>
    <definedName name="MLT.33B">#REF!</definedName>
    <definedName name="MLT.33G">#REF!</definedName>
    <definedName name="MLT.34">#REF!</definedName>
    <definedName name="MLT.34B">#REF!</definedName>
    <definedName name="MLT.34G">#REF!</definedName>
    <definedName name="MLT.35">#REF!</definedName>
    <definedName name="MLT.35B">#REF!</definedName>
    <definedName name="MLT.35G">#REF!</definedName>
    <definedName name="MLT.36">#REF!</definedName>
    <definedName name="MLT.36B">#REF!</definedName>
    <definedName name="MLT.36G">#REF!</definedName>
    <definedName name="MLT.37">#REF!</definedName>
    <definedName name="MLT.37B">#REF!</definedName>
    <definedName name="MLT.37G">#REF!</definedName>
    <definedName name="MLT.38">#REF!</definedName>
    <definedName name="MLT.38B">#REF!</definedName>
    <definedName name="MLT.38G">#REF!</definedName>
    <definedName name="mm">#REF!</definedName>
    <definedName name="MM_00">#REF!</definedName>
    <definedName name="MM_01">#REF!</definedName>
    <definedName name="MM_02">#REF!</definedName>
    <definedName name="MM_03">#REF!</definedName>
    <definedName name="MM_04">#REF!</definedName>
    <definedName name="MM_05">#REF!</definedName>
    <definedName name="MM_06">#REF!</definedName>
    <definedName name="MM_07">#REF!</definedName>
    <definedName name="MM_08">#REF!</definedName>
    <definedName name="MM_09">#REF!</definedName>
    <definedName name="mm_1">#REF!</definedName>
    <definedName name="MM_10">#REF!</definedName>
    <definedName name="MM_11">#REF!</definedName>
    <definedName name="MM_12">#REF!</definedName>
    <definedName name="MM_13">#REF!</definedName>
    <definedName name="MM_14">#REF!</definedName>
    <definedName name="MM_15">#REF!</definedName>
    <definedName name="MM_16">#REF!</definedName>
    <definedName name="MM_17">#REF!</definedName>
    <definedName name="MM_19">#REF!</definedName>
    <definedName name="mm_2">#REF!</definedName>
    <definedName name="MM_20">#REF!</definedName>
    <definedName name="MM_21">#REF!</definedName>
    <definedName name="MM_22">#REF!</definedName>
    <definedName name="MM_23">#REF!</definedName>
    <definedName name="MM_24">#REF!</definedName>
    <definedName name="MM_25">#REF!</definedName>
    <definedName name="MM_26">#REF!</definedName>
    <definedName name="mm_3">#REF!</definedName>
    <definedName name="MM01A">#REF!</definedName>
    <definedName name="MM03A">#REF!</definedName>
    <definedName name="mmc" localSheetId="8" hidden="1">{#N/A,#N/A,FALSE,"M.42"}</definedName>
    <definedName name="mmc" localSheetId="7" hidden="1">{#N/A,#N/A,FALSE,"M.42"}</definedName>
    <definedName name="mmc" localSheetId="4" hidden="1">{#N/A,#N/A,FALSE,"M.42"}</definedName>
    <definedName name="mmc" localSheetId="6" hidden="1">{#N/A,#N/A,FALSE,"M.42"}</definedName>
    <definedName name="mmc" localSheetId="9" hidden="1">{#N/A,#N/A,FALSE,"M.42"}</definedName>
    <definedName name="mmc" localSheetId="5" hidden="1">{#N/A,#N/A,FALSE,"M.42"}</definedName>
    <definedName name="mmc" localSheetId="14" hidden="1">{#N/A,#N/A,FALSE,"M.42"}</definedName>
    <definedName name="mmc" localSheetId="3" hidden="1">{#N/A,#N/A,FALSE,"M.42"}</definedName>
    <definedName name="mmc" localSheetId="11" hidden="1">{#N/A,#N/A,FALSE,"M.42"}</definedName>
    <definedName name="mmc" localSheetId="13" hidden="1">{#N/A,#N/A,FALSE,"M.42"}</definedName>
    <definedName name="mmc" localSheetId="12" hidden="1">{#N/A,#N/A,FALSE,"M.42"}</definedName>
    <definedName name="mmc" localSheetId="10" hidden="1">{#N/A,#N/A,FALSE,"M.42"}</definedName>
    <definedName name="mmc" localSheetId="0" hidden="1">{#N/A,#N/A,FALSE,"M.42"}</definedName>
    <definedName name="mmc" localSheetId="2" hidden="1">{#N/A,#N/A,FALSE,"M.42"}</definedName>
    <definedName name="mmc" hidden="1">{#N/A,#N/A,FALSE,"M.42"}</definedName>
    <definedName name="mmd" localSheetId="8" hidden="1">{#N/A,#N/A,FALSE,"M.32"}</definedName>
    <definedName name="mmd" localSheetId="7" hidden="1">{#N/A,#N/A,FALSE,"M.32"}</definedName>
    <definedName name="mmd" localSheetId="4" hidden="1">{#N/A,#N/A,FALSE,"M.32"}</definedName>
    <definedName name="mmd" localSheetId="6" hidden="1">{#N/A,#N/A,FALSE,"M.32"}</definedName>
    <definedName name="mmd" localSheetId="9" hidden="1">{#N/A,#N/A,FALSE,"M.32"}</definedName>
    <definedName name="mmd" localSheetId="5" hidden="1">{#N/A,#N/A,FALSE,"M.32"}</definedName>
    <definedName name="mmd" localSheetId="14" hidden="1">{#N/A,#N/A,FALSE,"M.32"}</definedName>
    <definedName name="mmd" localSheetId="3" hidden="1">{#N/A,#N/A,FALSE,"M.32"}</definedName>
    <definedName name="mmd" localSheetId="11" hidden="1">{#N/A,#N/A,FALSE,"M.32"}</definedName>
    <definedName name="mmd" localSheetId="13" hidden="1">{#N/A,#N/A,FALSE,"M.32"}</definedName>
    <definedName name="mmd" localSheetId="12" hidden="1">{#N/A,#N/A,FALSE,"M.32"}</definedName>
    <definedName name="mmd" localSheetId="10" hidden="1">{#N/A,#N/A,FALSE,"M.32"}</definedName>
    <definedName name="mmd" localSheetId="0" hidden="1">{#N/A,#N/A,FALSE,"M.32"}</definedName>
    <definedName name="mmd" localSheetId="2" hidden="1">{#N/A,#N/A,FALSE,"M.32"}</definedName>
    <definedName name="mmd" hidden="1">{#N/A,#N/A,FALSE,"M.32"}</definedName>
    <definedName name="mme" localSheetId="8">#REF!</definedName>
    <definedName name="mme" localSheetId="7">#REF!</definedName>
    <definedName name="mme" localSheetId="4">#REF!</definedName>
    <definedName name="mme" localSheetId="6">#REF!</definedName>
    <definedName name="mme" localSheetId="9">#REF!</definedName>
    <definedName name="mme" localSheetId="5">#REF!</definedName>
    <definedName name="mme" localSheetId="14">#REF!</definedName>
    <definedName name="mme" localSheetId="3">#REF!</definedName>
    <definedName name="mme" localSheetId="11">#REF!</definedName>
    <definedName name="mme" localSheetId="13">#REF!</definedName>
    <definedName name="mme" localSheetId="10">#REF!</definedName>
    <definedName name="mme" localSheetId="0">#REF!</definedName>
    <definedName name="mme" localSheetId="2">#REF!</definedName>
    <definedName name="mme">#REF!</definedName>
    <definedName name="mmex" localSheetId="8">#REF!</definedName>
    <definedName name="mmex" localSheetId="14">#REF!</definedName>
    <definedName name="mmex" localSheetId="11">#REF!</definedName>
    <definedName name="mmex" localSheetId="13">#REF!</definedName>
    <definedName name="mmex" localSheetId="10">#REF!</definedName>
    <definedName name="mmex" localSheetId="0">#REF!</definedName>
    <definedName name="mmex" localSheetId="2">#REF!</definedName>
    <definedName name="mmex">#REF!</definedName>
    <definedName name="MMM" localSheetId="8">#REF!</definedName>
    <definedName name="MMM" localSheetId="14">#REF!</definedName>
    <definedName name="MMM" localSheetId="11">#REF!</definedName>
    <definedName name="MMM" localSheetId="13">#REF!</definedName>
    <definedName name="MMM" localSheetId="10">#REF!</definedName>
    <definedName name="MMM" localSheetId="0">#REF!</definedName>
    <definedName name="MMM" localSheetId="2">#REF!</definedName>
    <definedName name="MMM">#REF!</definedName>
    <definedName name="MMMMM">#REF!</definedName>
    <definedName name="MNL">#REF!</definedName>
    <definedName name="mo">#REF!</definedName>
    <definedName name="MOBILISASI">#REF!</definedName>
    <definedName name="Mobilization">#REF!</definedName>
    <definedName name="MOC">#REF!</definedName>
    <definedName name="MOL">#REF!</definedName>
    <definedName name="molen">#REF!</definedName>
    <definedName name="monalisa">#REF!</definedName>
    <definedName name="MOOI">#REF!</definedName>
    <definedName name="MORTAR13">#REF!</definedName>
    <definedName name="mould_oil">#REF!</definedName>
    <definedName name="MOVE">#REF!</definedName>
    <definedName name="MP">#REF!</definedName>
    <definedName name="MP_21">#REF!</definedName>
    <definedName name="MP_221">#REF!</definedName>
    <definedName name="MP_222">#REF!</definedName>
    <definedName name="MP_311">#REF!</definedName>
    <definedName name="MP_311a">#REF!</definedName>
    <definedName name="MP_312">#REF!</definedName>
    <definedName name="MP_312b">#REF!</definedName>
    <definedName name="MP_321">#REF!</definedName>
    <definedName name="MP_322">#REF!</definedName>
    <definedName name="MP_33">#REF!</definedName>
    <definedName name="MP_511">#REF!</definedName>
    <definedName name="MP_512">#REF!</definedName>
    <definedName name="MP_513">#REF!</definedName>
    <definedName name="MP_52">#REF!</definedName>
    <definedName name="MP_55">#REF!</definedName>
    <definedName name="mpan">#REF!</definedName>
    <definedName name="mpasbk5">#REF!</definedName>
    <definedName name="mpasbm3">#REF!</definedName>
    <definedName name="mpasbm5">#REF!</definedName>
    <definedName name="mpl">#REF!</definedName>
    <definedName name="MPL.01">#REF!</definedName>
    <definedName name="MPL.01B">#REF!</definedName>
    <definedName name="MPL.01G">#REF!</definedName>
    <definedName name="MPL.02">#REF!</definedName>
    <definedName name="MPL.02B">#REF!</definedName>
    <definedName name="MPL.02G">#REF!</definedName>
    <definedName name="MPL.03">#REF!</definedName>
    <definedName name="MPL.03B">#REF!</definedName>
    <definedName name="MPL.03G">#REF!</definedName>
    <definedName name="MPL.04">#REF!</definedName>
    <definedName name="MPL.04B">#REF!</definedName>
    <definedName name="MPL.04G">#REF!</definedName>
    <definedName name="MPL.05">#REF!</definedName>
    <definedName name="MPL.05B">#REF!</definedName>
    <definedName name="MPL.05G">#REF!</definedName>
    <definedName name="MPL.06">#REF!</definedName>
    <definedName name="MPL.06B">#REF!</definedName>
    <definedName name="MPL.06G">#REF!</definedName>
    <definedName name="MPL.07">#REF!</definedName>
    <definedName name="MPL.07B">#REF!</definedName>
    <definedName name="MPL.07G">#REF!</definedName>
    <definedName name="MPL.08">#REF!</definedName>
    <definedName name="MPL.08B">#REF!</definedName>
    <definedName name="MPL.08G">#REF!</definedName>
    <definedName name="MPL.09">#REF!</definedName>
    <definedName name="MPL.09B">#REF!</definedName>
    <definedName name="MPL.09G">#REF!</definedName>
    <definedName name="MPL.10">#REF!</definedName>
    <definedName name="MPL.10B">#REF!</definedName>
    <definedName name="MPL.10G">#REF!</definedName>
    <definedName name="MPL.11">#REF!</definedName>
    <definedName name="MPL.11B">#REF!</definedName>
    <definedName name="MPL.11G">#REF!</definedName>
    <definedName name="MPL.12">#REF!</definedName>
    <definedName name="MPL.12B">#REF!</definedName>
    <definedName name="MPL.12G">#REF!</definedName>
    <definedName name="MPL.13">#REF!</definedName>
    <definedName name="MPL.13B">#REF!</definedName>
    <definedName name="MPL.13G">#REF!</definedName>
    <definedName name="MPL.14">#REF!</definedName>
    <definedName name="MPL.14B">#REF!</definedName>
    <definedName name="MPL.14G">#REF!</definedName>
    <definedName name="MPL.15">#REF!</definedName>
    <definedName name="MPL.15B">#REF!</definedName>
    <definedName name="MPL.15G">#REF!</definedName>
    <definedName name="MPL.16">#REF!</definedName>
    <definedName name="MPL.16B">#REF!</definedName>
    <definedName name="MPL.16G">#REF!</definedName>
    <definedName name="MPL.17">#REF!</definedName>
    <definedName name="MPL.17B">#REF!</definedName>
    <definedName name="MPL.17G">#REF!</definedName>
    <definedName name="MPL.18">#REF!</definedName>
    <definedName name="MPL.18B">#REF!</definedName>
    <definedName name="MPL.18G">#REF!</definedName>
    <definedName name="MPL.19">#REF!</definedName>
    <definedName name="MPL.19B">#REF!</definedName>
    <definedName name="MPL.19G">#REF!</definedName>
    <definedName name="MPL.20">#REF!</definedName>
    <definedName name="MPL.20B">#REF!</definedName>
    <definedName name="MPL.20G">#REF!</definedName>
    <definedName name="MPL.21">#REF!</definedName>
    <definedName name="MPL.21B">#REF!</definedName>
    <definedName name="MPL.21G">#REF!</definedName>
    <definedName name="MPL.22">#REF!</definedName>
    <definedName name="MPL.22B">#REF!</definedName>
    <definedName name="MPL.22G">#REF!</definedName>
    <definedName name="MPL.23">#REF!</definedName>
    <definedName name="MPL.23B">#REF!</definedName>
    <definedName name="MPL.23G">#REF!</definedName>
    <definedName name="MPL.24">#REF!</definedName>
    <definedName name="MPL.24B">#REF!</definedName>
    <definedName name="MPL.24G">#REF!</definedName>
    <definedName name="MPL.25">#REF!</definedName>
    <definedName name="MPL.25B">#REF!</definedName>
    <definedName name="MPL.25G">#REF!</definedName>
    <definedName name="MPL.26">#REF!</definedName>
    <definedName name="MPL.26B">#REF!</definedName>
    <definedName name="MPL.26G">#REF!</definedName>
    <definedName name="MPL.27">#REF!</definedName>
    <definedName name="MPL.27B">#REF!</definedName>
    <definedName name="MPL.27G">#REF!</definedName>
    <definedName name="MPL.28">#REF!</definedName>
    <definedName name="MPL.28B">#REF!</definedName>
    <definedName name="MPL.28G">#REF!</definedName>
    <definedName name="MPL.29">#REF!</definedName>
    <definedName name="MPL.29B">#REF!</definedName>
    <definedName name="MPL.29G">#REF!</definedName>
    <definedName name="MPL.30">#REF!</definedName>
    <definedName name="MPL.30B">#REF!</definedName>
    <definedName name="MPL.30G">#REF!</definedName>
    <definedName name="MPL.31">#REF!</definedName>
    <definedName name="MPL.31B">#REF!</definedName>
    <definedName name="MPL.31G">#REF!</definedName>
    <definedName name="MPL.32">#REF!</definedName>
    <definedName name="MPL.32B">#REF!</definedName>
    <definedName name="MPL.32G">#REF!</definedName>
    <definedName name="mplest3">#REF!</definedName>
    <definedName name="mplest5">#REF!</definedName>
    <definedName name="mpond">#REF!</definedName>
    <definedName name="MPP.01">#REF!</definedName>
    <definedName name="MPP.01B">#REF!</definedName>
    <definedName name="MPP.01G">#REF!</definedName>
    <definedName name="MPP.02">#REF!</definedName>
    <definedName name="MPP.02B">#REF!</definedName>
    <definedName name="MPP.02G">#REF!</definedName>
    <definedName name="MPP.03">#REF!</definedName>
    <definedName name="MPP.03B">#REF!</definedName>
    <definedName name="MPP.03G">#REF!</definedName>
    <definedName name="MPP.04">#REF!</definedName>
    <definedName name="MPP.04B">#REF!</definedName>
    <definedName name="MPP.04G">#REF!</definedName>
    <definedName name="MPP.05">#REF!</definedName>
    <definedName name="MPP.05B">#REF!</definedName>
    <definedName name="MPP.05G">#REF!</definedName>
    <definedName name="MPP.06">#REF!</definedName>
    <definedName name="MPP.06B">#REF!</definedName>
    <definedName name="MPP.06G">#REF!</definedName>
    <definedName name="MPP.07">#REF!</definedName>
    <definedName name="MPP.07B">#REF!</definedName>
    <definedName name="MPP.07G">#REF!</definedName>
    <definedName name="MPP.08">#REF!</definedName>
    <definedName name="MPP.08B">#REF!</definedName>
    <definedName name="MPP.08G">#REF!</definedName>
    <definedName name="MPP.09">#REF!</definedName>
    <definedName name="MPP.09B">#REF!</definedName>
    <definedName name="MPP.09G">#REF!</definedName>
    <definedName name="MPP.10">#REF!</definedName>
    <definedName name="MPP.10B">#REF!</definedName>
    <definedName name="MPP.10G">#REF!</definedName>
    <definedName name="MPP.11">#REF!</definedName>
    <definedName name="MPP.11B">#REF!</definedName>
    <definedName name="MPP.11G">#REF!</definedName>
    <definedName name="MPP.12">#REF!</definedName>
    <definedName name="MPP.12B">#REF!</definedName>
    <definedName name="MPP.12G">#REF!</definedName>
    <definedName name="MPP.13">#REF!</definedName>
    <definedName name="MPP.13B">#REF!</definedName>
    <definedName name="MPP.13G">#REF!</definedName>
    <definedName name="MPP.14">#REF!</definedName>
    <definedName name="MPP.14B">#REF!</definedName>
    <definedName name="MPP.14G">#REF!</definedName>
    <definedName name="MPP.15">#REF!</definedName>
    <definedName name="MPP.15B">#REF!</definedName>
    <definedName name="MPP.15G">#REF!</definedName>
    <definedName name="MPP.16">#REF!</definedName>
    <definedName name="MPP.16B">#REF!</definedName>
    <definedName name="MPP.16G">#REF!</definedName>
    <definedName name="MPP.17">#REF!</definedName>
    <definedName name="MPP.17B">#REF!</definedName>
    <definedName name="MPP.17G">#REF!</definedName>
    <definedName name="MPP.18">#REF!</definedName>
    <definedName name="MPP.18B">#REF!</definedName>
    <definedName name="MPP.18G">#REF!</definedName>
    <definedName name="MPP.19">#REF!</definedName>
    <definedName name="MPP.19B">#REF!</definedName>
    <definedName name="MPP.19G">#REF!</definedName>
    <definedName name="MPP.20">#REF!</definedName>
    <definedName name="MPP.20B">#REF!</definedName>
    <definedName name="MPP.20G">#REF!</definedName>
    <definedName name="MPP.21">#REF!</definedName>
    <definedName name="MPP.21B">#REF!</definedName>
    <definedName name="MPP.21G">#REF!</definedName>
    <definedName name="mpre">#REF!</definedName>
    <definedName name="mprel">#REF!</definedName>
    <definedName name="Mpres">"mt"</definedName>
    <definedName name="mprt" localSheetId="8">#REF!</definedName>
    <definedName name="mprt" localSheetId="7">#REF!</definedName>
    <definedName name="mprt" localSheetId="4">#REF!</definedName>
    <definedName name="mprt" localSheetId="6">#REF!</definedName>
    <definedName name="mprt" localSheetId="9">#REF!</definedName>
    <definedName name="mprt" localSheetId="5">#REF!</definedName>
    <definedName name="mprt" localSheetId="14">#REF!</definedName>
    <definedName name="mprt" localSheetId="3">#REF!</definedName>
    <definedName name="mprt" localSheetId="11">#REF!</definedName>
    <definedName name="mprt" localSheetId="13">#REF!</definedName>
    <definedName name="mprt" localSheetId="10">#REF!</definedName>
    <definedName name="mprt" localSheetId="0">#REF!</definedName>
    <definedName name="mprt" localSheetId="2">#REF!</definedName>
    <definedName name="mprt">#REF!</definedName>
    <definedName name="MPS.01" localSheetId="8">#REF!</definedName>
    <definedName name="MPS.01" localSheetId="14">#REF!</definedName>
    <definedName name="MPS.01" localSheetId="11">#REF!</definedName>
    <definedName name="MPS.01" localSheetId="13">#REF!</definedName>
    <definedName name="MPS.01" localSheetId="10">#REF!</definedName>
    <definedName name="MPS.01" localSheetId="0">#REF!</definedName>
    <definedName name="MPS.01" localSheetId="2">#REF!</definedName>
    <definedName name="MPS.01">#REF!</definedName>
    <definedName name="MPS.01B" localSheetId="8">#REF!</definedName>
    <definedName name="MPS.01B" localSheetId="14">#REF!</definedName>
    <definedName name="MPS.01B" localSheetId="11">#REF!</definedName>
    <definedName name="MPS.01B" localSheetId="13">#REF!</definedName>
    <definedName name="MPS.01B" localSheetId="10">#REF!</definedName>
    <definedName name="MPS.01B" localSheetId="0">#REF!</definedName>
    <definedName name="MPS.01B" localSheetId="2">#REF!</definedName>
    <definedName name="MPS.01B">#REF!</definedName>
    <definedName name="MPS.01G">#REF!</definedName>
    <definedName name="MPS.02">#REF!</definedName>
    <definedName name="MPS.02B">#REF!</definedName>
    <definedName name="MPS.02G">#REF!</definedName>
    <definedName name="MPS.03">#REF!</definedName>
    <definedName name="MPS.03B">#REF!</definedName>
    <definedName name="MPS.03G">#REF!</definedName>
    <definedName name="MPS.04">#REF!</definedName>
    <definedName name="MPS.04B">#REF!</definedName>
    <definedName name="MPS.04G">#REF!</definedName>
    <definedName name="MPS.05">#REF!</definedName>
    <definedName name="MPS.05B">#REF!</definedName>
    <definedName name="MPS.05G">#REF!</definedName>
    <definedName name="MPS.06">#REF!</definedName>
    <definedName name="MPS.06B">#REF!</definedName>
    <definedName name="MPS.06G">#REF!</definedName>
    <definedName name="MPV.01">#REF!</definedName>
    <definedName name="MPV.01B">#REF!</definedName>
    <definedName name="MPV.01G">#REF!</definedName>
    <definedName name="MPV.02">#REF!</definedName>
    <definedName name="MPV.02B">#REF!</definedName>
    <definedName name="MPV.02G">#REF!</definedName>
    <definedName name="MPV.03">#REF!</definedName>
    <definedName name="MPV.03B">#REF!</definedName>
    <definedName name="MPV.03G">#REF!</definedName>
    <definedName name="MPV.04">#REF!</definedName>
    <definedName name="MPV.04B">#REF!</definedName>
    <definedName name="MPV.04G">#REF!</definedName>
    <definedName name="mrab">#REF!</definedName>
    <definedName name="mrabat">#REF!</definedName>
    <definedName name="mreserv">#REF!</definedName>
    <definedName name="MRP_NONSTANDARD">#REF!</definedName>
    <definedName name="MRP_STANDARD">#REF!</definedName>
    <definedName name="mrtr">#REF!</definedName>
    <definedName name="MS">#REF!</definedName>
    <definedName name="mseptick">#REF!</definedName>
    <definedName name="MSN.01">#REF!</definedName>
    <definedName name="MSN.01B">#REF!</definedName>
    <definedName name="MSN.01F">#REF!</definedName>
    <definedName name="MSN.01G">#REF!</definedName>
    <definedName name="MSN.02">#REF!</definedName>
    <definedName name="MSN.02B">#REF!</definedName>
    <definedName name="MSN.02F">#REF!</definedName>
    <definedName name="MSN.02G">#REF!</definedName>
    <definedName name="MSN.03">#REF!</definedName>
    <definedName name="MSN.03B">#REF!</definedName>
    <definedName name="MSN.03F">#REF!</definedName>
    <definedName name="MSN.03G">#REF!</definedName>
    <definedName name="MSN.04">#REF!</definedName>
    <definedName name="MSN.04B">#REF!</definedName>
    <definedName name="MSN.04F">#REF!</definedName>
    <definedName name="MSN.04G">#REF!</definedName>
    <definedName name="MSN.05">#REF!</definedName>
    <definedName name="MSN.05B">#REF!</definedName>
    <definedName name="MSN.05F">#REF!</definedName>
    <definedName name="MSN.05G">#REF!</definedName>
    <definedName name="MSN.06">#REF!</definedName>
    <definedName name="MSN.06B">#REF!</definedName>
    <definedName name="MSN.06G">#REF!</definedName>
    <definedName name="MSN.07">#REF!</definedName>
    <definedName name="MSN.07B">#REF!</definedName>
    <definedName name="MSN.07G">#REF!</definedName>
    <definedName name="MSN.08">#REF!</definedName>
    <definedName name="MSN.08B">#REF!</definedName>
    <definedName name="MSN.08G">#REF!</definedName>
    <definedName name="MST.01">#REF!</definedName>
    <definedName name="MST.01B">#REF!</definedName>
    <definedName name="MST.01G">#REF!</definedName>
    <definedName name="MST.02">#REF!</definedName>
    <definedName name="MST.02B">#REF!</definedName>
    <definedName name="MST.02G">#REF!</definedName>
    <definedName name="MST.03">#REF!</definedName>
    <definedName name="MST.03B">#REF!</definedName>
    <definedName name="MST.03G">#REF!</definedName>
    <definedName name="MST.04">#REF!</definedName>
    <definedName name="MST.04B">#REF!</definedName>
    <definedName name="MST.04G">#REF!</definedName>
    <definedName name="MST.05">#REF!</definedName>
    <definedName name="MST.05B">#REF!</definedName>
    <definedName name="MST.05G">#REF!</definedName>
    <definedName name="MST.06">#REF!</definedName>
    <definedName name="MST.06B">#REF!</definedName>
    <definedName name="MST.06G">#REF!</definedName>
    <definedName name="MST.07">#REF!</definedName>
    <definedName name="MST.07B">#REF!</definedName>
    <definedName name="MST.07G">#REF!</definedName>
    <definedName name="MST.08">#REF!</definedName>
    <definedName name="MST.08B">#REF!</definedName>
    <definedName name="MST.08G">#REF!</definedName>
    <definedName name="MST.09">#REF!</definedName>
    <definedName name="MST.09B">#REF!</definedName>
    <definedName name="MST.09G">#REF!</definedName>
    <definedName name="MST.10">#REF!</definedName>
    <definedName name="MST.10B">#REF!</definedName>
    <definedName name="MST.10G">#REF!</definedName>
    <definedName name="MST.11">#REF!</definedName>
    <definedName name="MST.11B">#REF!</definedName>
    <definedName name="MST.11G">#REF!</definedName>
    <definedName name="MST.12">#REF!</definedName>
    <definedName name="MST.12B">#REF!</definedName>
    <definedName name="MST.12G">#REF!</definedName>
    <definedName name="mstamp">#REF!</definedName>
    <definedName name="msub">#REF!</definedName>
    <definedName name="MT">#REF!</definedName>
    <definedName name="MTMAC12">#REF!</definedName>
    <definedName name="MTP.01">#REF!</definedName>
    <definedName name="MTP.01B">#REF!</definedName>
    <definedName name="MTP.01G">#REF!</definedName>
    <definedName name="MTP.02">#REF!</definedName>
    <definedName name="MTP.02B">#REF!</definedName>
    <definedName name="MTP.02G">#REF!</definedName>
    <definedName name="MTP.03">#REF!</definedName>
    <definedName name="MTP.03B">#REF!</definedName>
    <definedName name="MTP.03G">#REF!</definedName>
    <definedName name="MTP.04">#REF!</definedName>
    <definedName name="MTP.04B">#REF!</definedName>
    <definedName name="MTP.04G">#REF!</definedName>
    <definedName name="MTP.05">#REF!</definedName>
    <definedName name="MTP.05B">#REF!</definedName>
    <definedName name="MTP.05G">#REF!</definedName>
    <definedName name="MTP.06">#REF!</definedName>
    <definedName name="MTP.06B">#REF!</definedName>
    <definedName name="MTP.06G">#REF!</definedName>
    <definedName name="MTP.07">#REF!</definedName>
    <definedName name="MTP.07B">#REF!</definedName>
    <definedName name="MTP.07G">#REF!</definedName>
    <definedName name="MTP.08">#REF!</definedName>
    <definedName name="MTP.08B">#REF!</definedName>
    <definedName name="MTP.08G">#REF!</definedName>
    <definedName name="MTP.09">#REF!</definedName>
    <definedName name="MTP.09B">#REF!</definedName>
    <definedName name="MTP.09G">#REF!</definedName>
    <definedName name="MTP.10">#REF!</definedName>
    <definedName name="MTP.10B">#REF!</definedName>
    <definedName name="MTP.10G">#REF!</definedName>
    <definedName name="mtram">#REF!</definedName>
    <definedName name="mts">#REF!</definedName>
    <definedName name="MU_ARS">#REF!</definedName>
    <definedName name="MU_STR">#REF!</definedName>
    <definedName name="mu.ahs">#REF!</definedName>
    <definedName name="MU.C">#REF!</definedName>
    <definedName name="MU.E">#REF!</definedName>
    <definedName name="MU.L">#REF!</definedName>
    <definedName name="MU.M">#REF!</definedName>
    <definedName name="MU.S">#REF!</definedName>
    <definedName name="mua">#REF!</definedName>
    <definedName name="mualat">#REF!</definedName>
    <definedName name="muars">#REF!</definedName>
    <definedName name="MUB">#REF!</definedName>
    <definedName name="mubesi">#REF!</definedName>
    <definedName name="mubtn">#REF!</definedName>
    <definedName name="muc">#REF!</definedName>
    <definedName name="MUD">#REF!</definedName>
    <definedName name="MUG">#REF!</definedName>
    <definedName name="mugab">#REF!</definedName>
    <definedName name="muh">#REF!</definedName>
    <definedName name="multiplek_12">#REF!</definedName>
    <definedName name="Multiplek_12_mm__2_x_pakai__75">#REF!</definedName>
    <definedName name="multiplek_12mm">#REF!</definedName>
    <definedName name="multiplek_15">#REF!</definedName>
    <definedName name="multiplek_18">#REF!</definedName>
    <definedName name="multiplek_4mm">#REF!</definedName>
    <definedName name="multiplek_6mm">#REF!</definedName>
    <definedName name="multiplek_9">#REF!</definedName>
    <definedName name="Multiplek_9_mm__2_x_pakai__75">#REF!</definedName>
    <definedName name="multiplek_9mm">#REF!</definedName>
    <definedName name="Multipleks_12_mm_4__x_8">#REF!</definedName>
    <definedName name="Multipleks_9_mm_4__x_8">#REF!</definedName>
    <definedName name="multiplerlocal">#REF!</definedName>
    <definedName name="multiplex">#REF!</definedName>
    <definedName name="multiplier">#REF!</definedName>
    <definedName name="multiplierlocal">#REF!</definedName>
    <definedName name="mum">#REF!</definedName>
    <definedName name="mumip">#REF!</definedName>
    <definedName name="mun">#REF!</definedName>
    <definedName name="mupah">#REF!</definedName>
    <definedName name="mupan">#REF!</definedName>
    <definedName name="Muph">#REF!</definedName>
    <definedName name="mupond">#REF!</definedName>
    <definedName name="mupre2">#REF!</definedName>
    <definedName name="muprel">#REF!</definedName>
    <definedName name="mupres">#REF!</definedName>
    <definedName name="murbaut12">#REF!</definedName>
    <definedName name="murbaut16">#REF!</definedName>
    <definedName name="murbaut19">#REF!</definedName>
    <definedName name="murbaut22">#REF!</definedName>
    <definedName name="murbautklem">#REF!</definedName>
    <definedName name="murug">#REF!</definedName>
    <definedName name="MUS">#REF!</definedName>
    <definedName name="MUS_NONSTANDARD">#REF!</definedName>
    <definedName name="MUS_STANDARD">#REF!</definedName>
    <definedName name="musan">#REF!</definedName>
    <definedName name="musub">#REF!</definedName>
    <definedName name="MutasiMatPDP">#REF!</definedName>
    <definedName name="mvd0.75">#REF!</definedName>
    <definedName name="mvd0.75_1">#REF!</definedName>
    <definedName name="mvd0.75_2">#REF!</definedName>
    <definedName name="mvd0.75_3">#REF!</definedName>
    <definedName name="mvd0.75_4">#REF!</definedName>
    <definedName name="mvd1_1">#REF!</definedName>
    <definedName name="mvd1_2">#REF!</definedName>
    <definedName name="mvd1_3">#REF!</definedName>
    <definedName name="mvd1_4">#REF!</definedName>
    <definedName name="mvd1.25">#REF!</definedName>
    <definedName name="mvd1.25_1">#REF!</definedName>
    <definedName name="mvd1.25_2">#REF!</definedName>
    <definedName name="mvd1.25_3">#REF!</definedName>
    <definedName name="mvd1.25_4">#REF!</definedName>
    <definedName name="mvd1.5">#REF!</definedName>
    <definedName name="mvd1.5_1">#REF!</definedName>
    <definedName name="mvd1.5_2">#REF!</definedName>
    <definedName name="mvd1.5_3">#REF!</definedName>
    <definedName name="mvd1.5_4">#REF!</definedName>
    <definedName name="mvd2_1">#REF!</definedName>
    <definedName name="mvd2_2">#REF!</definedName>
    <definedName name="mvd2_3">#REF!</definedName>
    <definedName name="mvd2_4">#REF!</definedName>
    <definedName name="mvd2.5">#REF!</definedName>
    <definedName name="mvd2.5_1">#REF!</definedName>
    <definedName name="mvd2.5_2">#REF!</definedName>
    <definedName name="mvd2.5_3">#REF!</definedName>
    <definedName name="mvd2.5_4">#REF!</definedName>
    <definedName name="mvd3_1">#REF!</definedName>
    <definedName name="mvd3_2">#REF!</definedName>
    <definedName name="mvd3_3">#REF!</definedName>
    <definedName name="mvd3_4">#REF!</definedName>
    <definedName name="mvd4_1">#REF!</definedName>
    <definedName name="mvd4_2">#REF!</definedName>
    <definedName name="mvd4_3">#REF!</definedName>
    <definedName name="mvd4_4">#REF!</definedName>
    <definedName name="MW">#REF!</definedName>
    <definedName name="mwater">#REF!</definedName>
    <definedName name="mwf">#REF!</definedName>
    <definedName name="n_8a">#REF!</definedName>
    <definedName name="n_ke11">#REF!</definedName>
    <definedName name="n_ke5">#REF!</definedName>
    <definedName name="n_ke6">#REF!</definedName>
    <definedName name="n_ke8">#REF!</definedName>
    <definedName name="n1pig">#REF!</definedName>
    <definedName name="n1pind">#REF!</definedName>
    <definedName name="n1ping">#REF!</definedName>
    <definedName name="n1pint">#REF!</definedName>
    <definedName name="NA">#REF!</definedName>
    <definedName name="NA___0">#REF!</definedName>
    <definedName name="NA___1">#REF!</definedName>
    <definedName name="NA___2">#REF!</definedName>
    <definedName name="naco">#REF!</definedName>
    <definedName name="NAMA">#REF!</definedName>
    <definedName name="NamaBarang" localSheetId="8">OFFSET(#REF!,1,0,COUNTA(#REF!)-1,1)</definedName>
    <definedName name="NamaBarang" localSheetId="14">OFFSET(#REF!,1,0,COUNTA(#REF!)-1,1)</definedName>
    <definedName name="NamaBarang" localSheetId="11">OFFSET(#REF!,1,0,COUNTA(#REF!)-1,1)</definedName>
    <definedName name="NamaBarang" localSheetId="13">OFFSET(#REF!,1,0,COUNTA(#REF!)-1,1)</definedName>
    <definedName name="NamaBarang" localSheetId="10">OFFSET(#REF!,1,0,COUNTA(#REF!)-1,1)</definedName>
    <definedName name="NamaBarang" localSheetId="0">OFFSET(#REF!,1,0,COUNTA(#REF!)-1,1)</definedName>
    <definedName name="NamaBarang" localSheetId="2">OFFSET(#REF!,1,0,COUNTA(#REF!)-1,1)</definedName>
    <definedName name="NamaBarang">OFFSET(#REF!,1,0,COUNTA(#REF!)-1,1)</definedName>
    <definedName name="Name" localSheetId="8">#REF!</definedName>
    <definedName name="Name" localSheetId="7">#REF!</definedName>
    <definedName name="Name" localSheetId="4">#REF!</definedName>
    <definedName name="Name" localSheetId="6">#REF!</definedName>
    <definedName name="Name" localSheetId="9">#REF!</definedName>
    <definedName name="Name" localSheetId="5">#REF!</definedName>
    <definedName name="Name" localSheetId="14">#REF!</definedName>
    <definedName name="Name" localSheetId="3">#REF!</definedName>
    <definedName name="Name" localSheetId="11">#REF!</definedName>
    <definedName name="Name" localSheetId="13">#REF!</definedName>
    <definedName name="Name" localSheetId="10">#REF!</definedName>
    <definedName name="Name" localSheetId="0">#REF!</definedName>
    <definedName name="Name" localSheetId="2">#REF!</definedName>
    <definedName name="Name">#REF!</definedName>
    <definedName name="Nas" localSheetId="8">#REF!</definedName>
    <definedName name="Nas" localSheetId="14">#REF!</definedName>
    <definedName name="Nas" localSheetId="11">#REF!</definedName>
    <definedName name="Nas" localSheetId="13">#REF!</definedName>
    <definedName name="Nas" localSheetId="10">#REF!</definedName>
    <definedName name="Nas" localSheetId="0">#REF!</definedName>
    <definedName name="Nas" localSheetId="2">#REF!</definedName>
    <definedName name="Nas">#REF!</definedName>
    <definedName name="natimah" localSheetId="8">#REF!</definedName>
    <definedName name="natimah" localSheetId="14">#REF!</definedName>
    <definedName name="natimah" localSheetId="11">#REF!</definedName>
    <definedName name="natimah" localSheetId="13">#REF!</definedName>
    <definedName name="natimah" localSheetId="10">#REF!</definedName>
    <definedName name="natimah" localSheetId="0">#REF!</definedName>
    <definedName name="natimah" localSheetId="2">#REF!</definedName>
    <definedName name="natimah">#REF!</definedName>
    <definedName name="nbm">#REF!</definedName>
    <definedName name="nc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RO30">#REF!</definedName>
    <definedName name="NERO40">#REF!</definedName>
    <definedName name="new" localSheetId="8">FST:(FSB)</definedName>
    <definedName name="new" localSheetId="7">FST:(FSB)</definedName>
    <definedName name="new" localSheetId="4">FST:(FSB)</definedName>
    <definedName name="new" localSheetId="6">FST:(FSB)</definedName>
    <definedName name="new" localSheetId="9">FST:(FSB)</definedName>
    <definedName name="new" localSheetId="5">FST:(FSB)</definedName>
    <definedName name="new" localSheetId="14">FST:(FSB)</definedName>
    <definedName name="new" localSheetId="3">FST:(FSB)</definedName>
    <definedName name="new" localSheetId="11">FST:(FSB)</definedName>
    <definedName name="new" localSheetId="13">FST:(FSB)</definedName>
    <definedName name="new" localSheetId="12">FST:(FSB)</definedName>
    <definedName name="new" localSheetId="10">FST:(FSB)</definedName>
    <definedName name="new" localSheetId="0">FST:(FSB)</definedName>
    <definedName name="new" localSheetId="2">[0]!FST:([0]!FSB)</definedName>
    <definedName name="new">FST:(FSB)</definedName>
    <definedName name="newb" localSheetId="8">FST:(FSB)</definedName>
    <definedName name="newb" localSheetId="7">FST:(FSB)</definedName>
    <definedName name="newb" localSheetId="4">FST:(FSB)</definedName>
    <definedName name="newb" localSheetId="6">FST:(FSB)</definedName>
    <definedName name="newb" localSheetId="9">FST:(FSB)</definedName>
    <definedName name="newb" localSheetId="5">FST:(FSB)</definedName>
    <definedName name="newb" localSheetId="14">FST:(FSB)</definedName>
    <definedName name="newb" localSheetId="3">FST:(FSB)</definedName>
    <definedName name="newb" localSheetId="11">FST:(FSB)</definedName>
    <definedName name="newb" localSheetId="13">FST:(FSB)</definedName>
    <definedName name="newb" localSheetId="12">FST:(FSB)</definedName>
    <definedName name="newb" localSheetId="10">FST:(FSB)</definedName>
    <definedName name="newb" localSheetId="0">FST:(FSB)</definedName>
    <definedName name="newb" localSheetId="2">[0]!FST:([0]!FSB)</definedName>
    <definedName name="newb">FST:(FSB)</definedName>
    <definedName name="ngl4tank" localSheetId="8">#REF!</definedName>
    <definedName name="ngl4tank" localSheetId="7">#REF!</definedName>
    <definedName name="ngl4tank" localSheetId="4">#REF!</definedName>
    <definedName name="ngl4tank" localSheetId="6">#REF!</definedName>
    <definedName name="ngl4tank" localSheetId="9">#REF!</definedName>
    <definedName name="ngl4tank" localSheetId="5">#REF!</definedName>
    <definedName name="ngl4tank" localSheetId="14">#REF!</definedName>
    <definedName name="ngl4tank" localSheetId="3">#REF!</definedName>
    <definedName name="ngl4tank" localSheetId="11">#REF!</definedName>
    <definedName name="ngl4tank" localSheetId="13">#REF!</definedName>
    <definedName name="ngl4tank" localSheetId="10">#REF!</definedName>
    <definedName name="ngl4tank" localSheetId="0">#REF!</definedName>
    <definedName name="ngl4tank" localSheetId="2">#REF!</definedName>
    <definedName name="ngl4tank">#REF!</definedName>
    <definedName name="nhn" localSheetId="8">#REF!</definedName>
    <definedName name="nhn" localSheetId="14">#REF!</definedName>
    <definedName name="nhn" localSheetId="11">#REF!</definedName>
    <definedName name="nhn" localSheetId="13">#REF!</definedName>
    <definedName name="nhn" localSheetId="10">#REF!</definedName>
    <definedName name="nhn" localSheetId="0">#REF!</definedName>
    <definedName name="nhn" localSheetId="2">#REF!</definedName>
    <definedName name="nhn">#REF!</definedName>
    <definedName name="ni" localSheetId="8" hidden="1">{#N/A,#N/A,FALSE,"M.42"}</definedName>
    <definedName name="ni" localSheetId="7" hidden="1">{#N/A,#N/A,FALSE,"M.42"}</definedName>
    <definedName name="ni" localSheetId="4" hidden="1">{#N/A,#N/A,FALSE,"M.42"}</definedName>
    <definedName name="ni" localSheetId="6" hidden="1">{#N/A,#N/A,FALSE,"M.42"}</definedName>
    <definedName name="ni" localSheetId="9" hidden="1">{#N/A,#N/A,FALSE,"M.42"}</definedName>
    <definedName name="ni" localSheetId="5" hidden="1">{#N/A,#N/A,FALSE,"M.42"}</definedName>
    <definedName name="ni" localSheetId="14" hidden="1">{#N/A,#N/A,FALSE,"M.42"}</definedName>
    <definedName name="ni" localSheetId="3" hidden="1">{#N/A,#N/A,FALSE,"M.42"}</definedName>
    <definedName name="ni" localSheetId="11" hidden="1">{#N/A,#N/A,FALSE,"M.42"}</definedName>
    <definedName name="ni" localSheetId="13" hidden="1">{#N/A,#N/A,FALSE,"M.42"}</definedName>
    <definedName name="ni" localSheetId="12" hidden="1">{#N/A,#N/A,FALSE,"M.42"}</definedName>
    <definedName name="ni" localSheetId="10" hidden="1">{#N/A,#N/A,FALSE,"M.42"}</definedName>
    <definedName name="ni" localSheetId="0" hidden="1">{#N/A,#N/A,FALSE,"M.42"}</definedName>
    <definedName name="ni" localSheetId="2" hidden="1">{#N/A,#N/A,FALSE,"M.42"}</definedName>
    <definedName name="ni" hidden="1">{#N/A,#N/A,FALSE,"M.42"}</definedName>
    <definedName name="nig" localSheetId="8">#REF!</definedName>
    <definedName name="nig" localSheetId="7">#REF!</definedName>
    <definedName name="nig" localSheetId="4">#REF!</definedName>
    <definedName name="nig" localSheetId="6">#REF!</definedName>
    <definedName name="nig" localSheetId="9">#REF!</definedName>
    <definedName name="nig" localSheetId="5">#REF!</definedName>
    <definedName name="nig" localSheetId="14">#REF!</definedName>
    <definedName name="nig" localSheetId="3">#REF!</definedName>
    <definedName name="nig" localSheetId="11">#REF!</definedName>
    <definedName name="nig" localSheetId="13">#REF!</definedName>
    <definedName name="nig" localSheetId="10">#REF!</definedName>
    <definedName name="nig" localSheetId="0">#REF!</definedName>
    <definedName name="nig" localSheetId="2">#REF!</definedName>
    <definedName name="nig">#REF!</definedName>
    <definedName name="nig1p" localSheetId="8">#REF!</definedName>
    <definedName name="nig1p" localSheetId="14">#REF!</definedName>
    <definedName name="nig1p" localSheetId="11">#REF!</definedName>
    <definedName name="nig1p" localSheetId="13">#REF!</definedName>
    <definedName name="nig1p" localSheetId="10">#REF!</definedName>
    <definedName name="nig1p" localSheetId="0">#REF!</definedName>
    <definedName name="nig1p" localSheetId="2">#REF!</definedName>
    <definedName name="nig1p">#REF!</definedName>
    <definedName name="nig3p" localSheetId="8">#REF!</definedName>
    <definedName name="nig3p" localSheetId="14">#REF!</definedName>
    <definedName name="nig3p" localSheetId="11">#REF!</definedName>
    <definedName name="nig3p" localSheetId="13">#REF!</definedName>
    <definedName name="nig3p" localSheetId="10">#REF!</definedName>
    <definedName name="nig3p" localSheetId="0">#REF!</definedName>
    <definedName name="nig3p" localSheetId="2">#REF!</definedName>
    <definedName name="nig3p">#REF!</definedName>
    <definedName name="nignc1p">#REF!</definedName>
    <definedName name="nigvl1p">#REF!</definedName>
    <definedName name="Nilai">#REF!</definedName>
    <definedName name="NilaiExt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1p">#REF!</definedName>
    <definedName name="nindnc3p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3p">#REF!</definedName>
    <definedName name="nint1p">#REF!</definedName>
    <definedName name="nintnc1p">#REF!</definedName>
    <definedName name="nintvl1p">#REF!</definedName>
    <definedName name="ninvl3p">#REF!</definedName>
    <definedName name="Nip">#REF!</definedName>
    <definedName name="NIT">#REF!</definedName>
    <definedName name="NK">#REF!</definedName>
    <definedName name="nl">#REF!</definedName>
    <definedName name="nl1p">#REF!</definedName>
    <definedName name="nl3p">#REF!</definedName>
    <definedName name="nlnc3p">#REF!</definedName>
    <definedName name="nlnc3pha">#REF!</definedName>
    <definedName name="NLTK1p">#REF!</definedName>
    <definedName name="nlvl3p">#REF!</definedName>
    <definedName name="nn">#REF!</definedName>
    <definedName name="NN_01">#REF!</definedName>
    <definedName name="NN_01A">#REF!</definedName>
    <definedName name="NN_02">#REF!</definedName>
    <definedName name="NN_03">#REF!</definedName>
    <definedName name="NN_04">#REF!</definedName>
    <definedName name="NN_05">#REF!</definedName>
    <definedName name="NN_06">#REF!</definedName>
    <definedName name="NN_07">#REF!</definedName>
    <definedName name="NN_08">#REF!</definedName>
    <definedName name="nn1p">#REF!</definedName>
    <definedName name="nn3p">#REF!</definedName>
    <definedName name="NNL">#REF!</definedName>
    <definedName name="nnm" localSheetId="8" hidden="1">{#N/A,#N/A,FALSE,"M.43"}</definedName>
    <definedName name="nnm" localSheetId="7" hidden="1">{#N/A,#N/A,FALSE,"M.43"}</definedName>
    <definedName name="nnm" localSheetId="4" hidden="1">{#N/A,#N/A,FALSE,"M.43"}</definedName>
    <definedName name="nnm" localSheetId="6" hidden="1">{#N/A,#N/A,FALSE,"M.43"}</definedName>
    <definedName name="nnm" localSheetId="9" hidden="1">{#N/A,#N/A,FALSE,"M.43"}</definedName>
    <definedName name="nnm" localSheetId="5" hidden="1">{#N/A,#N/A,FALSE,"M.43"}</definedName>
    <definedName name="nnm" localSheetId="14" hidden="1">{#N/A,#N/A,FALSE,"M.43"}</definedName>
    <definedName name="nnm" localSheetId="3" hidden="1">{#N/A,#N/A,FALSE,"M.43"}</definedName>
    <definedName name="nnm" localSheetId="11" hidden="1">{#N/A,#N/A,FALSE,"M.43"}</definedName>
    <definedName name="nnm" localSheetId="13" hidden="1">{#N/A,#N/A,FALSE,"M.43"}</definedName>
    <definedName name="nnm" localSheetId="12" hidden="1">{#N/A,#N/A,FALSE,"M.43"}</definedName>
    <definedName name="nnm" localSheetId="10" hidden="1">{#N/A,#N/A,FALSE,"M.43"}</definedName>
    <definedName name="nnm" localSheetId="0" hidden="1">{#N/A,#N/A,FALSE,"M.43"}</definedName>
    <definedName name="nnm" localSheetId="2" hidden="1">{#N/A,#N/A,FALSE,"M.43"}</definedName>
    <definedName name="nnm" hidden="1">{#N/A,#N/A,FALSE,"M.43"}</definedName>
    <definedName name="nnnc3p" localSheetId="8">#REF!</definedName>
    <definedName name="nnnc3p" localSheetId="7">#REF!</definedName>
    <definedName name="nnnc3p" localSheetId="4">#REF!</definedName>
    <definedName name="nnnc3p" localSheetId="6">#REF!</definedName>
    <definedName name="nnnc3p" localSheetId="9">#REF!</definedName>
    <definedName name="nnnc3p" localSheetId="5">#REF!</definedName>
    <definedName name="nnnc3p" localSheetId="14">#REF!</definedName>
    <definedName name="nnnc3p" localSheetId="3">#REF!</definedName>
    <definedName name="nnnc3p" localSheetId="11">#REF!</definedName>
    <definedName name="nnnc3p" localSheetId="13">#REF!</definedName>
    <definedName name="nnnc3p" localSheetId="10">#REF!</definedName>
    <definedName name="nnnc3p" localSheetId="0">#REF!</definedName>
    <definedName name="nnnc3p" localSheetId="2">#REF!</definedName>
    <definedName name="nnnc3p">#REF!</definedName>
    <definedName name="nnnm" localSheetId="8" hidden="1">{#N/A,#N/A,FALSE,"M.42"}</definedName>
    <definedName name="nnnm" localSheetId="7" hidden="1">{#N/A,#N/A,FALSE,"M.42"}</definedName>
    <definedName name="nnnm" localSheetId="4" hidden="1">{#N/A,#N/A,FALSE,"M.42"}</definedName>
    <definedName name="nnnm" localSheetId="6" hidden="1">{#N/A,#N/A,FALSE,"M.42"}</definedName>
    <definedName name="nnnm" localSheetId="9" hidden="1">{#N/A,#N/A,FALSE,"M.42"}</definedName>
    <definedName name="nnnm" localSheetId="5" hidden="1">{#N/A,#N/A,FALSE,"M.42"}</definedName>
    <definedName name="nnnm" localSheetId="14" hidden="1">{#N/A,#N/A,FALSE,"M.42"}</definedName>
    <definedName name="nnnm" localSheetId="3" hidden="1">{#N/A,#N/A,FALSE,"M.42"}</definedName>
    <definedName name="nnnm" localSheetId="11" hidden="1">{#N/A,#N/A,FALSE,"M.42"}</definedName>
    <definedName name="nnnm" localSheetId="13" hidden="1">{#N/A,#N/A,FALSE,"M.42"}</definedName>
    <definedName name="nnnm" localSheetId="12" hidden="1">{#N/A,#N/A,FALSE,"M.42"}</definedName>
    <definedName name="nnnm" localSheetId="10" hidden="1">{#N/A,#N/A,FALSE,"M.42"}</definedName>
    <definedName name="nnnm" localSheetId="0" hidden="1">{#N/A,#N/A,FALSE,"M.42"}</definedName>
    <definedName name="nnnm" localSheetId="2" hidden="1">{#N/A,#N/A,FALSE,"M.42"}</definedName>
    <definedName name="nnnm" hidden="1">{#N/A,#N/A,FALSE,"M.42"}</definedName>
    <definedName name="nnvl3p" localSheetId="8">#REF!</definedName>
    <definedName name="nnvl3p" localSheetId="7">#REF!</definedName>
    <definedName name="nnvl3p" localSheetId="4">#REF!</definedName>
    <definedName name="nnvl3p" localSheetId="6">#REF!</definedName>
    <definedName name="nnvl3p" localSheetId="9">#REF!</definedName>
    <definedName name="nnvl3p" localSheetId="5">#REF!</definedName>
    <definedName name="nnvl3p" localSheetId="14">#REF!</definedName>
    <definedName name="nnvl3p" localSheetId="3">#REF!</definedName>
    <definedName name="nnvl3p" localSheetId="11">#REF!</definedName>
    <definedName name="nnvl3p" localSheetId="13">#REF!</definedName>
    <definedName name="nnvl3p" localSheetId="10">#REF!</definedName>
    <definedName name="nnvl3p" localSheetId="0">#REF!</definedName>
    <definedName name="nnvl3p" localSheetId="2">#REF!</definedName>
    <definedName name="nnvl3p">#REF!</definedName>
    <definedName name="no" localSheetId="8">#REF!</definedName>
    <definedName name="no" localSheetId="14">#REF!</definedName>
    <definedName name="no" localSheetId="11">#REF!</definedName>
    <definedName name="no" localSheetId="13">#REF!</definedName>
    <definedName name="no" localSheetId="10">#REF!</definedName>
    <definedName name="no" localSheetId="0">#REF!</definedName>
    <definedName name="no" localSheetId="2">#REF!</definedName>
    <definedName name="no">#REF!</definedName>
    <definedName name="nock_genteng_beton" localSheetId="8">#REF!</definedName>
    <definedName name="nock_genteng_beton" localSheetId="14">#REF!</definedName>
    <definedName name="nock_genteng_beton" localSheetId="11">#REF!</definedName>
    <definedName name="nock_genteng_beton" localSheetId="13">#REF!</definedName>
    <definedName name="nock_genteng_beton" localSheetId="10">#REF!</definedName>
    <definedName name="nock_genteng_beton" localSheetId="0">#REF!</definedName>
    <definedName name="nock_genteng_beton" localSheetId="2">#REF!</definedName>
    <definedName name="nock_genteng_beton">#REF!</definedName>
    <definedName name="noend">#REF!</definedName>
    <definedName name="noend1">#REF!</definedName>
    <definedName name="NOIFS">#REF!</definedName>
    <definedName name="NOIP">#REF!</definedName>
    <definedName name="NOIT">#REF!</definedName>
    <definedName name="NOKCSK">#REF!</definedName>
    <definedName name="NOKKANMURI">#REF!</definedName>
    <definedName name="nokstel">#REF!</definedName>
    <definedName name="nokzync">#REF!</definedName>
    <definedName name="NOMFS">#REF!</definedName>
    <definedName name="nomid">#REF!</definedName>
    <definedName name="NOMP">#REF!</definedName>
    <definedName name="NOMT">#REF!</definedName>
    <definedName name="NONPPN">#REF!</definedName>
    <definedName name="nopy105">#REF!</definedName>
    <definedName name="nopy10b105">#REF!</definedName>
    <definedName name="nopy2025">#REF!</definedName>
    <definedName name="NOPY85">#REF!</definedName>
    <definedName name="NORMAL">#REF!</definedName>
    <definedName name="normal1">#REF!</definedName>
    <definedName name="notes">#REF!</definedName>
    <definedName name="np">#REF!</definedName>
    <definedName name="NPG">#REF!</definedName>
    <definedName name="NU.1">#REF!</definedName>
    <definedName name="NU.10">#REF!</definedName>
    <definedName name="NU.11">#REF!</definedName>
    <definedName name="NU.12">#REF!</definedName>
    <definedName name="NU.13">#REF!</definedName>
    <definedName name="NU.14">#REF!</definedName>
    <definedName name="NU.15">#REF!</definedName>
    <definedName name="NU.16">#REF!</definedName>
    <definedName name="NU.17">#REF!</definedName>
    <definedName name="NU.18">#REF!</definedName>
    <definedName name="NU.19">#REF!</definedName>
    <definedName name="NU.2">#REF!</definedName>
    <definedName name="NU.20">#REF!</definedName>
    <definedName name="NU.21">#REF!</definedName>
    <definedName name="NU.22">#REF!</definedName>
    <definedName name="NU.23">#REF!</definedName>
    <definedName name="NU.24">#REF!</definedName>
    <definedName name="NU.25">#REF!</definedName>
    <definedName name="NU.3">#REF!</definedName>
    <definedName name="NU.4">#REF!</definedName>
    <definedName name="NU.5">#REF!</definedName>
    <definedName name="NU.6">#REF!</definedName>
    <definedName name="NU.7">#REF!</definedName>
    <definedName name="NU.8">#REF!</definedName>
    <definedName name="NU.9">#REF!</definedName>
    <definedName name="Nusagolfres">#N/A</definedName>
    <definedName name="Nusagolfres___0">#N/A</definedName>
    <definedName name="Nusagolfres___1">#N/A</definedName>
    <definedName name="Nusagolfres___2">#N/A</definedName>
    <definedName name="nya1.5" localSheetId="8">#REF!</definedName>
    <definedName name="nya1.5" localSheetId="7">#REF!</definedName>
    <definedName name="nya1.5" localSheetId="4">#REF!</definedName>
    <definedName name="nya1.5" localSheetId="6">#REF!</definedName>
    <definedName name="nya1.5" localSheetId="9">#REF!</definedName>
    <definedName name="nya1.5" localSheetId="5">#REF!</definedName>
    <definedName name="nya1.5" localSheetId="14">#REF!</definedName>
    <definedName name="nya1.5" localSheetId="3">#REF!</definedName>
    <definedName name="nya1.5" localSheetId="11">#REF!</definedName>
    <definedName name="nya1.5" localSheetId="13">#REF!</definedName>
    <definedName name="nya1.5" localSheetId="10">#REF!</definedName>
    <definedName name="nya1.5" localSheetId="0">#REF!</definedName>
    <definedName name="nya1.5" localSheetId="2">#REF!</definedName>
    <definedName name="nya1.5">#REF!</definedName>
    <definedName name="NYA1C" localSheetId="8">#REF!</definedName>
    <definedName name="NYA1C" localSheetId="14">#REF!</definedName>
    <definedName name="NYA1C" localSheetId="11">#REF!</definedName>
    <definedName name="NYA1C" localSheetId="13">#REF!</definedName>
    <definedName name="NYA1C" localSheetId="10">#REF!</definedName>
    <definedName name="NYA1C" localSheetId="0">#REF!</definedName>
    <definedName name="NYA1C" localSheetId="2">#REF!</definedName>
    <definedName name="NYA1C">#REF!</definedName>
    <definedName name="nya2.5" localSheetId="8">#REF!</definedName>
    <definedName name="nya2.5" localSheetId="14">#REF!</definedName>
    <definedName name="nya2.5" localSheetId="11">#REF!</definedName>
    <definedName name="nya2.5" localSheetId="13">#REF!</definedName>
    <definedName name="nya2.5" localSheetId="10">#REF!</definedName>
    <definedName name="nya2.5" localSheetId="0">#REF!</definedName>
    <definedName name="nya2.5" localSheetId="2">#REF!</definedName>
    <definedName name="nya2.5">#REF!</definedName>
    <definedName name="nyfgby21.5">#REF!</definedName>
    <definedName name="nyfgby210">#REF!</definedName>
    <definedName name="nyfgby216">#REF!</definedName>
    <definedName name="nyfgby22.5">#REF!</definedName>
    <definedName name="nyfgby24">#REF!</definedName>
    <definedName name="nyfgby26">#REF!</definedName>
    <definedName name="nyfgby31.5">#REF!</definedName>
    <definedName name="nyfgby310">#REF!</definedName>
    <definedName name="nyfgby316">#REF!</definedName>
    <definedName name="nyfgby32.5">#REF!</definedName>
    <definedName name="nyfgby325">#REF!</definedName>
    <definedName name="nyfgby335">#REF!</definedName>
    <definedName name="nyfgby34">#REF!</definedName>
    <definedName name="nyfgby350">#REF!</definedName>
    <definedName name="nyfgby36">#REF!</definedName>
    <definedName name="nyfgby3x6lt">#REF!</definedName>
    <definedName name="nyfgby3x6lt___0">#REF!</definedName>
    <definedName name="nyfgby3x6lt___1">#REF!</definedName>
    <definedName name="nyfgby3x6lt___2">#REF!</definedName>
    <definedName name="nyfgby3x6lt___3">#REF!</definedName>
    <definedName name="nyfgby3x6lt___4">#REF!</definedName>
    <definedName name="nyfgby3x6lt___5">#REF!</definedName>
    <definedName name="nyfgby3x6lt_1">#REF!</definedName>
    <definedName name="nyfgby3x6lt_10">"$#REF!.$#REF!$#REF!"</definedName>
    <definedName name="nyfgby3x6lt_12">"$#REF!.$#REF!$#REF!"</definedName>
    <definedName name="nyfgby3x6lt_13">"$#REF!.$#REF!$#REF!"</definedName>
    <definedName name="nyfgby3x6lt_2" localSheetId="8">#REF!</definedName>
    <definedName name="nyfgby3x6lt_2" localSheetId="7">#REF!</definedName>
    <definedName name="nyfgby3x6lt_2" localSheetId="4">#REF!</definedName>
    <definedName name="nyfgby3x6lt_2" localSheetId="6">#REF!</definedName>
    <definedName name="nyfgby3x6lt_2" localSheetId="9">#REF!</definedName>
    <definedName name="nyfgby3x6lt_2" localSheetId="5">#REF!</definedName>
    <definedName name="nyfgby3x6lt_2" localSheetId="14">#REF!</definedName>
    <definedName name="nyfgby3x6lt_2" localSheetId="3">#REF!</definedName>
    <definedName name="nyfgby3x6lt_2" localSheetId="11">#REF!</definedName>
    <definedName name="nyfgby3x6lt_2" localSheetId="13">#REF!</definedName>
    <definedName name="nyfgby3x6lt_2" localSheetId="10">#REF!</definedName>
    <definedName name="nyfgby3x6lt_2" localSheetId="0">#REF!</definedName>
    <definedName name="nyfgby3x6lt_2" localSheetId="2">#REF!</definedName>
    <definedName name="nyfgby3x6lt_2">#REF!</definedName>
    <definedName name="nyfgby3x6lt_4" localSheetId="8">#REF!</definedName>
    <definedName name="nyfgby3x6lt_4" localSheetId="14">#REF!</definedName>
    <definedName name="nyfgby3x6lt_4" localSheetId="11">#REF!</definedName>
    <definedName name="nyfgby3x6lt_4" localSheetId="13">#REF!</definedName>
    <definedName name="nyfgby3x6lt_4" localSheetId="10">#REF!</definedName>
    <definedName name="nyfgby3x6lt_4" localSheetId="0">#REF!</definedName>
    <definedName name="nyfgby3x6lt_4" localSheetId="2">#REF!</definedName>
    <definedName name="nyfgby3x6lt_4">#REF!</definedName>
    <definedName name="nyfgby3x6lt_5">"$#REF!.$#REF!$#REF!"</definedName>
    <definedName name="nyfgby3x6lt_7">"$#REF!.$#REF!$#REF!"</definedName>
    <definedName name="nyfgby3x6lt_8">"$#REF!.$#REF!$#REF!"</definedName>
    <definedName name="nyfgby41.5" localSheetId="8">#REF!</definedName>
    <definedName name="nyfgby41.5" localSheetId="7">#REF!</definedName>
    <definedName name="nyfgby41.5" localSheetId="4">#REF!</definedName>
    <definedName name="nyfgby41.5" localSheetId="6">#REF!</definedName>
    <definedName name="nyfgby41.5" localSheetId="9">#REF!</definedName>
    <definedName name="nyfgby41.5" localSheetId="5">#REF!</definedName>
    <definedName name="nyfgby41.5" localSheetId="14">#REF!</definedName>
    <definedName name="nyfgby41.5" localSheetId="3">#REF!</definedName>
    <definedName name="nyfgby41.5" localSheetId="11">#REF!</definedName>
    <definedName name="nyfgby41.5" localSheetId="13">#REF!</definedName>
    <definedName name="nyfgby41.5" localSheetId="10">#REF!</definedName>
    <definedName name="nyfgby41.5" localSheetId="0">#REF!</definedName>
    <definedName name="nyfgby41.5" localSheetId="2">#REF!</definedName>
    <definedName name="nyfgby41.5">#REF!</definedName>
    <definedName name="nyfgby410" localSheetId="8">#REF!</definedName>
    <definedName name="nyfgby410" localSheetId="14">#REF!</definedName>
    <definedName name="nyfgby410" localSheetId="11">#REF!</definedName>
    <definedName name="nyfgby410" localSheetId="13">#REF!</definedName>
    <definedName name="nyfgby410" localSheetId="10">#REF!</definedName>
    <definedName name="nyfgby410" localSheetId="0">#REF!</definedName>
    <definedName name="nyfgby410" localSheetId="2">#REF!</definedName>
    <definedName name="nyfgby410">#REF!</definedName>
    <definedName name="nyfgby4120" localSheetId="8">#REF!</definedName>
    <definedName name="nyfgby4120" localSheetId="14">#REF!</definedName>
    <definedName name="nyfgby4120" localSheetId="11">#REF!</definedName>
    <definedName name="nyfgby4120" localSheetId="13">#REF!</definedName>
    <definedName name="nyfgby4120" localSheetId="10">#REF!</definedName>
    <definedName name="nyfgby4120" localSheetId="0">#REF!</definedName>
    <definedName name="nyfgby4120" localSheetId="2">#REF!</definedName>
    <definedName name="nyfgby4120">#REF!</definedName>
    <definedName name="nyfgby4150">#REF!</definedName>
    <definedName name="nyfgby416">#REF!</definedName>
    <definedName name="nyfgby4185">#REF!</definedName>
    <definedName name="nyfgby42.5">#REF!</definedName>
    <definedName name="nyfgby4240">#REF!</definedName>
    <definedName name="nyfgby425">#REF!</definedName>
    <definedName name="nyfgby4300">#REF!</definedName>
    <definedName name="nyfgby435">#REF!</definedName>
    <definedName name="nyfgby44">#REF!</definedName>
    <definedName name="nyfgby450">#REF!</definedName>
    <definedName name="nyfgby46">#REF!</definedName>
    <definedName name="nyfgby470">#REF!</definedName>
    <definedName name="nyfgby495">#REF!</definedName>
    <definedName name="nyfgby4x6lt">#REF!</definedName>
    <definedName name="nyfgby4x6lt___0">#REF!</definedName>
    <definedName name="nyfgby4x6lt___1">#REF!</definedName>
    <definedName name="nyfgby4x6lt___2">#REF!</definedName>
    <definedName name="nyfgby4x6lt___3">#REF!</definedName>
    <definedName name="nyfgby4x6lt___4">#REF!</definedName>
    <definedName name="nyfgby4x6lt___5">#REF!</definedName>
    <definedName name="nyfgby4x6lt_1">#REF!</definedName>
    <definedName name="nyfgby4x6lt_10">"$#REF!.$#REF!$#REF!"</definedName>
    <definedName name="nyfgby4x6lt_12">"$#REF!.$#REF!$#REF!"</definedName>
    <definedName name="nyfgby4x6lt_13">"$#REF!.$#REF!$#REF!"</definedName>
    <definedName name="nyfgby4x6lt_2" localSheetId="8">#REF!</definedName>
    <definedName name="nyfgby4x6lt_2" localSheetId="7">#REF!</definedName>
    <definedName name="nyfgby4x6lt_2" localSheetId="4">#REF!</definedName>
    <definedName name="nyfgby4x6lt_2" localSheetId="6">#REF!</definedName>
    <definedName name="nyfgby4x6lt_2" localSheetId="9">#REF!</definedName>
    <definedName name="nyfgby4x6lt_2" localSheetId="5">#REF!</definedName>
    <definedName name="nyfgby4x6lt_2" localSheetId="14">#REF!</definedName>
    <definedName name="nyfgby4x6lt_2" localSheetId="3">#REF!</definedName>
    <definedName name="nyfgby4x6lt_2" localSheetId="11">#REF!</definedName>
    <definedName name="nyfgby4x6lt_2" localSheetId="13">#REF!</definedName>
    <definedName name="nyfgby4x6lt_2" localSheetId="10">#REF!</definedName>
    <definedName name="nyfgby4x6lt_2" localSheetId="0">#REF!</definedName>
    <definedName name="nyfgby4x6lt_2" localSheetId="2">#REF!</definedName>
    <definedName name="nyfgby4x6lt_2">#REF!</definedName>
    <definedName name="nyfgby4x6lt_4" localSheetId="8">#REF!</definedName>
    <definedName name="nyfgby4x6lt_4" localSheetId="14">#REF!</definedName>
    <definedName name="nyfgby4x6lt_4" localSheetId="11">#REF!</definedName>
    <definedName name="nyfgby4x6lt_4" localSheetId="13">#REF!</definedName>
    <definedName name="nyfgby4x6lt_4" localSheetId="10">#REF!</definedName>
    <definedName name="nyfgby4x6lt_4" localSheetId="0">#REF!</definedName>
    <definedName name="nyfgby4x6lt_4" localSheetId="2">#REF!</definedName>
    <definedName name="nyfgby4x6lt_4">#REF!</definedName>
    <definedName name="nyfgby4x6lt_5">"$#REF!.$#REF!$#REF!"</definedName>
    <definedName name="nyfgby4x6lt_7">"$#REF!.$#REF!$#REF!"</definedName>
    <definedName name="nyfgby4x6lt_8">"$#REF!.$#REF!$#REF!"</definedName>
    <definedName name="nyfgby4x95" localSheetId="8">#REF!</definedName>
    <definedName name="nyfgby4x95" localSheetId="7">#REF!</definedName>
    <definedName name="nyfgby4x95" localSheetId="4">#REF!</definedName>
    <definedName name="nyfgby4x95" localSheetId="6">#REF!</definedName>
    <definedName name="nyfgby4x95" localSheetId="9">#REF!</definedName>
    <definedName name="nyfgby4x95" localSheetId="5">#REF!</definedName>
    <definedName name="nyfgby4x95" localSheetId="14">#REF!</definedName>
    <definedName name="nyfgby4x95" localSheetId="3">#REF!</definedName>
    <definedName name="nyfgby4x95" localSheetId="11">#REF!</definedName>
    <definedName name="nyfgby4x95" localSheetId="13">#REF!</definedName>
    <definedName name="nyfgby4x95" localSheetId="10">#REF!</definedName>
    <definedName name="nyfgby4x95" localSheetId="0">#REF!</definedName>
    <definedName name="nyfgby4x95" localSheetId="2">#REF!</definedName>
    <definedName name="nyfgby4x95">#REF!</definedName>
    <definedName name="nyfgby4x95___0" localSheetId="8">#REF!</definedName>
    <definedName name="nyfgby4x95___0" localSheetId="14">#REF!</definedName>
    <definedName name="nyfgby4x95___0" localSheetId="11">#REF!</definedName>
    <definedName name="nyfgby4x95___0" localSheetId="13">#REF!</definedName>
    <definedName name="nyfgby4x95___0" localSheetId="10">#REF!</definedName>
    <definedName name="nyfgby4x95___0" localSheetId="0">#REF!</definedName>
    <definedName name="nyfgby4x95___0" localSheetId="2">#REF!</definedName>
    <definedName name="nyfgby4x95___0">#REF!</definedName>
    <definedName name="nyfgby4x95___1" localSheetId="8">#REF!</definedName>
    <definedName name="nyfgby4x95___1" localSheetId="14">#REF!</definedName>
    <definedName name="nyfgby4x95___1" localSheetId="11">#REF!</definedName>
    <definedName name="nyfgby4x95___1" localSheetId="13">#REF!</definedName>
    <definedName name="nyfgby4x95___1" localSheetId="10">#REF!</definedName>
    <definedName name="nyfgby4x95___1" localSheetId="0">#REF!</definedName>
    <definedName name="nyfgby4x95___1" localSheetId="2">#REF!</definedName>
    <definedName name="nyfgby4x95___1">#REF!</definedName>
    <definedName name="nyfgby4x95___2">#REF!</definedName>
    <definedName name="nyfgby4x95___3">#REF!</definedName>
    <definedName name="nyfgby4x95___4">#REF!</definedName>
    <definedName name="nyfgby4x95___5">#REF!</definedName>
    <definedName name="nyfgby4x95_1">#REF!</definedName>
    <definedName name="nyfgby4x95_10">"$#REF!.$#REF!$#REF!"</definedName>
    <definedName name="nyfgby4x95_12">"$#REF!.$#REF!$#REF!"</definedName>
    <definedName name="nyfgby4x95_13">"$#REF!.$#REF!$#REF!"</definedName>
    <definedName name="nyfgby4x95_2" localSheetId="8">#REF!</definedName>
    <definedName name="nyfgby4x95_2" localSheetId="7">#REF!</definedName>
    <definedName name="nyfgby4x95_2" localSheetId="4">#REF!</definedName>
    <definedName name="nyfgby4x95_2" localSheetId="6">#REF!</definedName>
    <definedName name="nyfgby4x95_2" localSheetId="9">#REF!</definedName>
    <definedName name="nyfgby4x95_2" localSheetId="5">#REF!</definedName>
    <definedName name="nyfgby4x95_2" localSheetId="14">#REF!</definedName>
    <definedName name="nyfgby4x95_2" localSheetId="3">#REF!</definedName>
    <definedName name="nyfgby4x95_2" localSheetId="11">#REF!</definedName>
    <definedName name="nyfgby4x95_2" localSheetId="13">#REF!</definedName>
    <definedName name="nyfgby4x95_2" localSheetId="10">#REF!</definedName>
    <definedName name="nyfgby4x95_2" localSheetId="0">#REF!</definedName>
    <definedName name="nyfgby4x95_2" localSheetId="2">#REF!</definedName>
    <definedName name="nyfgby4x95_2">#REF!</definedName>
    <definedName name="nyfgby4x95_4" localSheetId="8">#REF!</definedName>
    <definedName name="nyfgby4x95_4" localSheetId="14">#REF!</definedName>
    <definedName name="nyfgby4x95_4" localSheetId="11">#REF!</definedName>
    <definedName name="nyfgby4x95_4" localSheetId="13">#REF!</definedName>
    <definedName name="nyfgby4x95_4" localSheetId="10">#REF!</definedName>
    <definedName name="nyfgby4x95_4" localSheetId="0">#REF!</definedName>
    <definedName name="nyfgby4x95_4" localSheetId="2">#REF!</definedName>
    <definedName name="nyfgby4x95_4">#REF!</definedName>
    <definedName name="nyfgby4x95_5">"$#REF!.$#REF!$#REF!"</definedName>
    <definedName name="nyfgby4x95_7">"$#REF!.$#REF!$#REF!"</definedName>
    <definedName name="nyfgby4x95_8">"$#REF!.$#REF!$#REF!"</definedName>
    <definedName name="nyfgby5x6lt" localSheetId="8">#REF!</definedName>
    <definedName name="nyfgby5x6lt" localSheetId="7">#REF!</definedName>
    <definedName name="nyfgby5x6lt" localSheetId="4">#REF!</definedName>
    <definedName name="nyfgby5x6lt" localSheetId="6">#REF!</definedName>
    <definedName name="nyfgby5x6lt" localSheetId="9">#REF!</definedName>
    <definedName name="nyfgby5x6lt" localSheetId="5">#REF!</definedName>
    <definedName name="nyfgby5x6lt" localSheetId="14">#REF!</definedName>
    <definedName name="nyfgby5x6lt" localSheetId="3">#REF!</definedName>
    <definedName name="nyfgby5x6lt" localSheetId="11">#REF!</definedName>
    <definedName name="nyfgby5x6lt" localSheetId="13">#REF!</definedName>
    <definedName name="nyfgby5x6lt" localSheetId="10">#REF!</definedName>
    <definedName name="nyfgby5x6lt" localSheetId="0">#REF!</definedName>
    <definedName name="nyfgby5x6lt" localSheetId="2">#REF!</definedName>
    <definedName name="nyfgby5x6lt">#REF!</definedName>
    <definedName name="nyfgby5x6lt___0" localSheetId="8">#REF!</definedName>
    <definedName name="nyfgby5x6lt___0" localSheetId="14">#REF!</definedName>
    <definedName name="nyfgby5x6lt___0" localSheetId="11">#REF!</definedName>
    <definedName name="nyfgby5x6lt___0" localSheetId="13">#REF!</definedName>
    <definedName name="nyfgby5x6lt___0" localSheetId="10">#REF!</definedName>
    <definedName name="nyfgby5x6lt___0" localSheetId="0">#REF!</definedName>
    <definedName name="nyfgby5x6lt___0" localSheetId="2">#REF!</definedName>
    <definedName name="nyfgby5x6lt___0">#REF!</definedName>
    <definedName name="nyfgby5x6lt___1" localSheetId="8">#REF!</definedName>
    <definedName name="nyfgby5x6lt___1" localSheetId="14">#REF!</definedName>
    <definedName name="nyfgby5x6lt___1" localSheetId="11">#REF!</definedName>
    <definedName name="nyfgby5x6lt___1" localSheetId="13">#REF!</definedName>
    <definedName name="nyfgby5x6lt___1" localSheetId="10">#REF!</definedName>
    <definedName name="nyfgby5x6lt___1" localSheetId="0">#REF!</definedName>
    <definedName name="nyfgby5x6lt___1" localSheetId="2">#REF!</definedName>
    <definedName name="nyfgby5x6lt___1">#REF!</definedName>
    <definedName name="nyfgby5x6lt___2">#REF!</definedName>
    <definedName name="nyfgby5x6lt___3">#REF!</definedName>
    <definedName name="nyfgby5x6lt___4">#REF!</definedName>
    <definedName name="nyfgby5x6lt___5">#REF!</definedName>
    <definedName name="nyfgby5x6lt_1">#REF!</definedName>
    <definedName name="nyfgby5x6lt_10">"$#REF!.$#REF!$#REF!"</definedName>
    <definedName name="nyfgby5x6lt_12">"$#REF!.$#REF!$#REF!"</definedName>
    <definedName name="nyfgby5x6lt_13">"$#REF!.$#REF!$#REF!"</definedName>
    <definedName name="nyfgby5x6lt_2" localSheetId="8">#REF!</definedName>
    <definedName name="nyfgby5x6lt_2" localSheetId="7">#REF!</definedName>
    <definedName name="nyfgby5x6lt_2" localSheetId="4">#REF!</definedName>
    <definedName name="nyfgby5x6lt_2" localSheetId="6">#REF!</definedName>
    <definedName name="nyfgby5x6lt_2" localSheetId="9">#REF!</definedName>
    <definedName name="nyfgby5x6lt_2" localSheetId="5">#REF!</definedName>
    <definedName name="nyfgby5x6lt_2" localSheetId="14">#REF!</definedName>
    <definedName name="nyfgby5x6lt_2" localSheetId="3">#REF!</definedName>
    <definedName name="nyfgby5x6lt_2" localSheetId="11">#REF!</definedName>
    <definedName name="nyfgby5x6lt_2" localSheetId="13">#REF!</definedName>
    <definedName name="nyfgby5x6lt_2" localSheetId="10">#REF!</definedName>
    <definedName name="nyfgby5x6lt_2" localSheetId="0">#REF!</definedName>
    <definedName name="nyfgby5x6lt_2" localSheetId="2">#REF!</definedName>
    <definedName name="nyfgby5x6lt_2">#REF!</definedName>
    <definedName name="nyfgby5x6lt_4" localSheetId="8">#REF!</definedName>
    <definedName name="nyfgby5x6lt_4" localSheetId="14">#REF!</definedName>
    <definedName name="nyfgby5x6lt_4" localSheetId="11">#REF!</definedName>
    <definedName name="nyfgby5x6lt_4" localSheetId="13">#REF!</definedName>
    <definedName name="nyfgby5x6lt_4" localSheetId="10">#REF!</definedName>
    <definedName name="nyfgby5x6lt_4" localSheetId="0">#REF!</definedName>
    <definedName name="nyfgby5x6lt_4" localSheetId="2">#REF!</definedName>
    <definedName name="nyfgby5x6lt_4">#REF!</definedName>
    <definedName name="nyfgby5x6lt_5">"$#REF!.$#REF!$#REF!"</definedName>
    <definedName name="nyfgby5x6lt_7">"$#REF!.$#REF!$#REF!"</definedName>
    <definedName name="nyfgby5x6lt_8">"$#REF!.$#REF!$#REF!"</definedName>
    <definedName name="nym21.5" localSheetId="8">#REF!</definedName>
    <definedName name="nym21.5" localSheetId="7">#REF!</definedName>
    <definedName name="nym21.5" localSheetId="4">#REF!</definedName>
    <definedName name="nym21.5" localSheetId="6">#REF!</definedName>
    <definedName name="nym21.5" localSheetId="9">#REF!</definedName>
    <definedName name="nym21.5" localSheetId="5">#REF!</definedName>
    <definedName name="nym21.5" localSheetId="14">#REF!</definedName>
    <definedName name="nym21.5" localSheetId="3">#REF!</definedName>
    <definedName name="nym21.5" localSheetId="11">#REF!</definedName>
    <definedName name="nym21.5" localSheetId="13">#REF!</definedName>
    <definedName name="nym21.5" localSheetId="10">#REF!</definedName>
    <definedName name="nym21.5" localSheetId="0">#REF!</definedName>
    <definedName name="nym21.5" localSheetId="2">#REF!</definedName>
    <definedName name="nym21.5">#REF!</definedName>
    <definedName name="nym22.5" localSheetId="8">#REF!</definedName>
    <definedName name="nym22.5" localSheetId="14">#REF!</definedName>
    <definedName name="nym22.5" localSheetId="11">#REF!</definedName>
    <definedName name="nym22.5" localSheetId="13">#REF!</definedName>
    <definedName name="nym22.5" localSheetId="10">#REF!</definedName>
    <definedName name="nym22.5" localSheetId="0">#REF!</definedName>
    <definedName name="nym22.5" localSheetId="2">#REF!</definedName>
    <definedName name="nym22.5">#REF!</definedName>
    <definedName name="NYM2C" localSheetId="8">#REF!</definedName>
    <definedName name="NYM2C" localSheetId="14">#REF!</definedName>
    <definedName name="NYM2C" localSheetId="11">#REF!</definedName>
    <definedName name="NYM2C" localSheetId="13">#REF!</definedName>
    <definedName name="NYM2C" localSheetId="10">#REF!</definedName>
    <definedName name="NYM2C" localSheetId="0">#REF!</definedName>
    <definedName name="NYM2C" localSheetId="2">#REF!</definedName>
    <definedName name="NYM2C">#REF!</definedName>
    <definedName name="nym31.5">#REF!</definedName>
    <definedName name="nym32.5">#REF!</definedName>
    <definedName name="nym32.5con">#REF!</definedName>
    <definedName name="nym32.5con_1">#REF!</definedName>
    <definedName name="nym32.5con_2">#REF!</definedName>
    <definedName name="nym32.5con_3">#REF!</definedName>
    <definedName name="nym32.5con_4">#REF!</definedName>
    <definedName name="nym34con">#REF!</definedName>
    <definedName name="nym34con_1">#REF!</definedName>
    <definedName name="nym34con_2">#REF!</definedName>
    <definedName name="nym34con_3">#REF!</definedName>
    <definedName name="nym34con_4">#REF!</definedName>
    <definedName name="nym3x2.5flt">#REF!</definedName>
    <definedName name="nym3x2.5flt___0">#REF!</definedName>
    <definedName name="nym3x2.5flt___1">#REF!</definedName>
    <definedName name="nym3x2.5flt___2">#REF!</definedName>
    <definedName name="nym3x2.5flt___3">#REF!</definedName>
    <definedName name="nym3x2.5flt___4">#REF!</definedName>
    <definedName name="nym3x2.5flt___5">#REF!</definedName>
    <definedName name="nym3x2.5flt_1">#REF!</definedName>
    <definedName name="nym3x2.5flt_10">"$#REF!.$#REF!$#REF!"</definedName>
    <definedName name="nym3x2.5flt_12">"$#REF!.$#REF!$#REF!"</definedName>
    <definedName name="nym3x2.5flt_13">"$#REF!.$#REF!$#REF!"</definedName>
    <definedName name="nym3x2.5flt_2" localSheetId="8">#REF!</definedName>
    <definedName name="nym3x2.5flt_2" localSheetId="7">#REF!</definedName>
    <definedName name="nym3x2.5flt_2" localSheetId="4">#REF!</definedName>
    <definedName name="nym3x2.5flt_2" localSheetId="6">#REF!</definedName>
    <definedName name="nym3x2.5flt_2" localSheetId="9">#REF!</definedName>
    <definedName name="nym3x2.5flt_2" localSheetId="5">#REF!</definedName>
    <definedName name="nym3x2.5flt_2" localSheetId="14">#REF!</definedName>
    <definedName name="nym3x2.5flt_2" localSheetId="3">#REF!</definedName>
    <definedName name="nym3x2.5flt_2" localSheetId="11">#REF!</definedName>
    <definedName name="nym3x2.5flt_2" localSheetId="13">#REF!</definedName>
    <definedName name="nym3x2.5flt_2" localSheetId="10">#REF!</definedName>
    <definedName name="nym3x2.5flt_2" localSheetId="0">#REF!</definedName>
    <definedName name="nym3x2.5flt_2" localSheetId="2">#REF!</definedName>
    <definedName name="nym3x2.5flt_2">#REF!</definedName>
    <definedName name="nym3x2.5flt_4" localSheetId="8">#REF!</definedName>
    <definedName name="nym3x2.5flt_4" localSheetId="14">#REF!</definedName>
    <definedName name="nym3x2.5flt_4" localSheetId="11">#REF!</definedName>
    <definedName name="nym3x2.5flt_4" localSheetId="13">#REF!</definedName>
    <definedName name="nym3x2.5flt_4" localSheetId="10">#REF!</definedName>
    <definedName name="nym3x2.5flt_4" localSheetId="0">#REF!</definedName>
    <definedName name="nym3x2.5flt_4" localSheetId="2">#REF!</definedName>
    <definedName name="nym3x2.5flt_4">#REF!</definedName>
    <definedName name="nym3x2.5flt_5">"$#REF!.$#REF!$#REF!"</definedName>
    <definedName name="nym3x2.5flt_7">"$#REF!.$#REF!$#REF!"</definedName>
    <definedName name="nym3x2.5flt_8">"$#REF!.$#REF!$#REF!"</definedName>
    <definedName name="nym41.5" localSheetId="8">#REF!</definedName>
    <definedName name="nym41.5" localSheetId="7">#REF!</definedName>
    <definedName name="nym41.5" localSheetId="4">#REF!</definedName>
    <definedName name="nym41.5" localSheetId="6">#REF!</definedName>
    <definedName name="nym41.5" localSheetId="9">#REF!</definedName>
    <definedName name="nym41.5" localSheetId="5">#REF!</definedName>
    <definedName name="nym41.5" localSheetId="14">#REF!</definedName>
    <definedName name="nym41.5" localSheetId="3">#REF!</definedName>
    <definedName name="nym41.5" localSheetId="11">#REF!</definedName>
    <definedName name="nym41.5" localSheetId="13">#REF!</definedName>
    <definedName name="nym41.5" localSheetId="10">#REF!</definedName>
    <definedName name="nym41.5" localSheetId="0">#REF!</definedName>
    <definedName name="nym41.5" localSheetId="2">#REF!</definedName>
    <definedName name="nym41.5">#REF!</definedName>
    <definedName name="nym42.5" localSheetId="8">#REF!</definedName>
    <definedName name="nym42.5" localSheetId="14">#REF!</definedName>
    <definedName name="nym42.5" localSheetId="11">#REF!</definedName>
    <definedName name="nym42.5" localSheetId="13">#REF!</definedName>
    <definedName name="nym42.5" localSheetId="10">#REF!</definedName>
    <definedName name="nym42.5" localSheetId="0">#REF!</definedName>
    <definedName name="nym42.5" localSheetId="2">#REF!</definedName>
    <definedName name="nym42.5">#REF!</definedName>
    <definedName name="nymhy" localSheetId="8">#REF!</definedName>
    <definedName name="nymhy" localSheetId="14">#REF!</definedName>
    <definedName name="nymhy" localSheetId="11">#REF!</definedName>
    <definedName name="nymhy" localSheetId="13">#REF!</definedName>
    <definedName name="nymhy" localSheetId="10">#REF!</definedName>
    <definedName name="nymhy" localSheetId="0">#REF!</definedName>
    <definedName name="nymhy" localSheetId="2">#REF!</definedName>
    <definedName name="nymhy">#REF!</definedName>
    <definedName name="nymhy51.5con">#REF!</definedName>
    <definedName name="nyy11x1x500">#REF!</definedName>
    <definedName name="nyy11x1x500___0">#REF!</definedName>
    <definedName name="nyy11x1x500___1">#REF!</definedName>
    <definedName name="nyy11x1x500___2">#REF!</definedName>
    <definedName name="nyy11x1x500___3">#REF!</definedName>
    <definedName name="nyy11x1x500___4">#REF!</definedName>
    <definedName name="nyy11x1x500___5">#REF!</definedName>
    <definedName name="nyy11x1x500_1">#REF!</definedName>
    <definedName name="nyy11x1x500_10">"$#REF!.$#REF!$#REF!"</definedName>
    <definedName name="nyy11x1x500_12">"$#REF!.$#REF!$#REF!"</definedName>
    <definedName name="nyy11x1x500_13">"$#REF!.$#REF!$#REF!"</definedName>
    <definedName name="nyy11x1x500_2" localSheetId="8">#REF!</definedName>
    <definedName name="nyy11x1x500_2" localSheetId="7">#REF!</definedName>
    <definedName name="nyy11x1x500_2" localSheetId="4">#REF!</definedName>
    <definedName name="nyy11x1x500_2" localSheetId="6">#REF!</definedName>
    <definedName name="nyy11x1x500_2" localSheetId="9">#REF!</definedName>
    <definedName name="nyy11x1x500_2" localSheetId="5">#REF!</definedName>
    <definedName name="nyy11x1x500_2" localSheetId="14">#REF!</definedName>
    <definedName name="nyy11x1x500_2" localSheetId="3">#REF!</definedName>
    <definedName name="nyy11x1x500_2" localSheetId="11">#REF!</definedName>
    <definedName name="nyy11x1x500_2" localSheetId="13">#REF!</definedName>
    <definedName name="nyy11x1x500_2" localSheetId="10">#REF!</definedName>
    <definedName name="nyy11x1x500_2" localSheetId="0">#REF!</definedName>
    <definedName name="nyy11x1x500_2" localSheetId="2">#REF!</definedName>
    <definedName name="nyy11x1x500_2">#REF!</definedName>
    <definedName name="nyy11x1x500_4" localSheetId="8">#REF!</definedName>
    <definedName name="nyy11x1x500_4" localSheetId="14">#REF!</definedName>
    <definedName name="nyy11x1x500_4" localSheetId="11">#REF!</definedName>
    <definedName name="nyy11x1x500_4" localSheetId="13">#REF!</definedName>
    <definedName name="nyy11x1x500_4" localSheetId="10">#REF!</definedName>
    <definedName name="nyy11x1x500_4" localSheetId="0">#REF!</definedName>
    <definedName name="nyy11x1x500_4" localSheetId="2">#REF!</definedName>
    <definedName name="nyy11x1x500_4">#REF!</definedName>
    <definedName name="nyy11x1x500_5">"$#REF!.$#REF!$#REF!"</definedName>
    <definedName name="nyy11x1x500_7">"$#REF!.$#REF!$#REF!"</definedName>
    <definedName name="nyy11x1x500_8">"$#REF!.$#REF!$#REF!"</definedName>
    <definedName name="nyy14x1x500" localSheetId="8">#REF!</definedName>
    <definedName name="nyy14x1x500" localSheetId="7">#REF!</definedName>
    <definedName name="nyy14x1x500" localSheetId="4">#REF!</definedName>
    <definedName name="nyy14x1x500" localSheetId="6">#REF!</definedName>
    <definedName name="nyy14x1x500" localSheetId="9">#REF!</definedName>
    <definedName name="nyy14x1x500" localSheetId="5">#REF!</definedName>
    <definedName name="nyy14x1x500" localSheetId="14">#REF!</definedName>
    <definedName name="nyy14x1x500" localSheetId="3">#REF!</definedName>
    <definedName name="nyy14x1x500" localSheetId="11">#REF!</definedName>
    <definedName name="nyy14x1x500" localSheetId="13">#REF!</definedName>
    <definedName name="nyy14x1x500" localSheetId="10">#REF!</definedName>
    <definedName name="nyy14x1x500" localSheetId="0">#REF!</definedName>
    <definedName name="nyy14x1x500" localSheetId="2">#REF!</definedName>
    <definedName name="nyy14x1x500">#REF!</definedName>
    <definedName name="nyy14x1x500___0" localSheetId="8">#REF!</definedName>
    <definedName name="nyy14x1x500___0" localSheetId="14">#REF!</definedName>
    <definedName name="nyy14x1x500___0" localSheetId="11">#REF!</definedName>
    <definedName name="nyy14x1x500___0" localSheetId="13">#REF!</definedName>
    <definedName name="nyy14x1x500___0" localSheetId="10">#REF!</definedName>
    <definedName name="nyy14x1x500___0" localSheetId="0">#REF!</definedName>
    <definedName name="nyy14x1x500___0" localSheetId="2">#REF!</definedName>
    <definedName name="nyy14x1x500___0">#REF!</definedName>
    <definedName name="nyy14x1x500___1" localSheetId="8">#REF!</definedName>
    <definedName name="nyy14x1x500___1" localSheetId="14">#REF!</definedName>
    <definedName name="nyy14x1x500___1" localSheetId="11">#REF!</definedName>
    <definedName name="nyy14x1x500___1" localSheetId="13">#REF!</definedName>
    <definedName name="nyy14x1x500___1" localSheetId="10">#REF!</definedName>
    <definedName name="nyy14x1x500___1" localSheetId="0">#REF!</definedName>
    <definedName name="nyy14x1x500___1" localSheetId="2">#REF!</definedName>
    <definedName name="nyy14x1x500___1">#REF!</definedName>
    <definedName name="nyy14x1x500___2">#REF!</definedName>
    <definedName name="nyy14x1x500___3">#REF!</definedName>
    <definedName name="nyy14x1x500___4">#REF!</definedName>
    <definedName name="nyy14x1x500___5">#REF!</definedName>
    <definedName name="nyy14x1x500_1">#REF!</definedName>
    <definedName name="nyy14x1x500_10">"$#REF!.$#REF!$#REF!"</definedName>
    <definedName name="nyy14x1x500_12">"$#REF!.$#REF!$#REF!"</definedName>
    <definedName name="nyy14x1x500_13">"$#REF!.$#REF!$#REF!"</definedName>
    <definedName name="nyy14x1x500_2" localSheetId="8">#REF!</definedName>
    <definedName name="nyy14x1x500_2" localSheetId="7">#REF!</definedName>
    <definedName name="nyy14x1x500_2" localSheetId="4">#REF!</definedName>
    <definedName name="nyy14x1x500_2" localSheetId="6">#REF!</definedName>
    <definedName name="nyy14x1x500_2" localSheetId="9">#REF!</definedName>
    <definedName name="nyy14x1x500_2" localSheetId="5">#REF!</definedName>
    <definedName name="nyy14x1x500_2" localSheetId="14">#REF!</definedName>
    <definedName name="nyy14x1x500_2" localSheetId="3">#REF!</definedName>
    <definedName name="nyy14x1x500_2" localSheetId="11">#REF!</definedName>
    <definedName name="nyy14x1x500_2" localSheetId="13">#REF!</definedName>
    <definedName name="nyy14x1x500_2" localSheetId="10">#REF!</definedName>
    <definedName name="nyy14x1x500_2" localSheetId="0">#REF!</definedName>
    <definedName name="nyy14x1x500_2" localSheetId="2">#REF!</definedName>
    <definedName name="nyy14x1x500_2">#REF!</definedName>
    <definedName name="nyy14x1x500_4" localSheetId="8">#REF!</definedName>
    <definedName name="nyy14x1x500_4" localSheetId="14">#REF!</definedName>
    <definedName name="nyy14x1x500_4" localSheetId="11">#REF!</definedName>
    <definedName name="nyy14x1x500_4" localSheetId="13">#REF!</definedName>
    <definedName name="nyy14x1x500_4" localSheetId="10">#REF!</definedName>
    <definedName name="nyy14x1x500_4" localSheetId="0">#REF!</definedName>
    <definedName name="nyy14x1x500_4" localSheetId="2">#REF!</definedName>
    <definedName name="nyy14x1x500_4">#REF!</definedName>
    <definedName name="nyy14x1x500_5">"$#REF!.$#REF!$#REF!"</definedName>
    <definedName name="nyy14x1x500_7">"$#REF!.$#REF!$#REF!"</definedName>
    <definedName name="nyy14x1x500_8">"$#REF!.$#REF!$#REF!"</definedName>
    <definedName name="nyy16x1x500" localSheetId="8">#REF!</definedName>
    <definedName name="nyy16x1x500" localSheetId="7">#REF!</definedName>
    <definedName name="nyy16x1x500" localSheetId="4">#REF!</definedName>
    <definedName name="nyy16x1x500" localSheetId="6">#REF!</definedName>
    <definedName name="nyy16x1x500" localSheetId="9">#REF!</definedName>
    <definedName name="nyy16x1x500" localSheetId="5">#REF!</definedName>
    <definedName name="nyy16x1x500" localSheetId="14">#REF!</definedName>
    <definedName name="nyy16x1x500" localSheetId="3">#REF!</definedName>
    <definedName name="nyy16x1x500" localSheetId="11">#REF!</definedName>
    <definedName name="nyy16x1x500" localSheetId="13">#REF!</definedName>
    <definedName name="nyy16x1x500" localSheetId="10">#REF!</definedName>
    <definedName name="nyy16x1x500" localSheetId="0">#REF!</definedName>
    <definedName name="nyy16x1x500" localSheetId="2">#REF!</definedName>
    <definedName name="nyy16x1x500">#REF!</definedName>
    <definedName name="nyy16x1x500___0" localSheetId="8">#REF!</definedName>
    <definedName name="nyy16x1x500___0" localSheetId="14">#REF!</definedName>
    <definedName name="nyy16x1x500___0" localSheetId="11">#REF!</definedName>
    <definedName name="nyy16x1x500___0" localSheetId="13">#REF!</definedName>
    <definedName name="nyy16x1x500___0" localSheetId="10">#REF!</definedName>
    <definedName name="nyy16x1x500___0" localSheetId="0">#REF!</definedName>
    <definedName name="nyy16x1x500___0" localSheetId="2">#REF!</definedName>
    <definedName name="nyy16x1x500___0">#REF!</definedName>
    <definedName name="nyy16x1x500___1" localSheetId="8">#REF!</definedName>
    <definedName name="nyy16x1x500___1" localSheetId="14">#REF!</definedName>
    <definedName name="nyy16x1x500___1" localSheetId="11">#REF!</definedName>
    <definedName name="nyy16x1x500___1" localSheetId="13">#REF!</definedName>
    <definedName name="nyy16x1x500___1" localSheetId="10">#REF!</definedName>
    <definedName name="nyy16x1x500___1" localSheetId="0">#REF!</definedName>
    <definedName name="nyy16x1x500___1" localSheetId="2">#REF!</definedName>
    <definedName name="nyy16x1x500___1">#REF!</definedName>
    <definedName name="nyy16x1x500___2">#REF!</definedName>
    <definedName name="nyy16x1x500___3">#REF!</definedName>
    <definedName name="nyy16x1x500___4">#REF!</definedName>
    <definedName name="nyy16x1x500___5">#REF!</definedName>
    <definedName name="nyy16x1x500_1">#REF!</definedName>
    <definedName name="nyy16x1x500_10">"$#REF!.$#REF!$#REF!"</definedName>
    <definedName name="nyy16x1x500_12">"$#REF!.$#REF!$#REF!"</definedName>
    <definedName name="nyy16x1x500_13">"$#REF!.$#REF!$#REF!"</definedName>
    <definedName name="nyy16x1x500_2" localSheetId="8">#REF!</definedName>
    <definedName name="nyy16x1x500_2" localSheetId="7">#REF!</definedName>
    <definedName name="nyy16x1x500_2" localSheetId="4">#REF!</definedName>
    <definedName name="nyy16x1x500_2" localSheetId="6">#REF!</definedName>
    <definedName name="nyy16x1x500_2" localSheetId="9">#REF!</definedName>
    <definedName name="nyy16x1x500_2" localSheetId="5">#REF!</definedName>
    <definedName name="nyy16x1x500_2" localSheetId="14">#REF!</definedName>
    <definedName name="nyy16x1x500_2" localSheetId="3">#REF!</definedName>
    <definedName name="nyy16x1x500_2" localSheetId="11">#REF!</definedName>
    <definedName name="nyy16x1x500_2" localSheetId="13">#REF!</definedName>
    <definedName name="nyy16x1x500_2" localSheetId="10">#REF!</definedName>
    <definedName name="nyy16x1x500_2" localSheetId="0">#REF!</definedName>
    <definedName name="nyy16x1x500_2" localSheetId="2">#REF!</definedName>
    <definedName name="nyy16x1x500_2">#REF!</definedName>
    <definedName name="nyy16x1x500_4" localSheetId="8">#REF!</definedName>
    <definedName name="nyy16x1x500_4" localSheetId="14">#REF!</definedName>
    <definedName name="nyy16x1x500_4" localSheetId="11">#REF!</definedName>
    <definedName name="nyy16x1x500_4" localSheetId="13">#REF!</definedName>
    <definedName name="nyy16x1x500_4" localSheetId="10">#REF!</definedName>
    <definedName name="nyy16x1x500_4" localSheetId="0">#REF!</definedName>
    <definedName name="nyy16x1x500_4" localSheetId="2">#REF!</definedName>
    <definedName name="nyy16x1x500_4">#REF!</definedName>
    <definedName name="nyy16x1x500_5">"$#REF!.$#REF!$#REF!"</definedName>
    <definedName name="nyy16x1x500_7">"$#REF!.$#REF!$#REF!"</definedName>
    <definedName name="nyy16x1x500_8">"$#REF!.$#REF!$#REF!"</definedName>
    <definedName name="nyy18x1x500" localSheetId="8">#REF!</definedName>
    <definedName name="nyy18x1x500" localSheetId="7">#REF!</definedName>
    <definedName name="nyy18x1x500" localSheetId="4">#REF!</definedName>
    <definedName name="nyy18x1x500" localSheetId="6">#REF!</definedName>
    <definedName name="nyy18x1x500" localSheetId="9">#REF!</definedName>
    <definedName name="nyy18x1x500" localSheetId="5">#REF!</definedName>
    <definedName name="nyy18x1x500" localSheetId="14">#REF!</definedName>
    <definedName name="nyy18x1x500" localSheetId="3">#REF!</definedName>
    <definedName name="nyy18x1x500" localSheetId="11">#REF!</definedName>
    <definedName name="nyy18x1x500" localSheetId="13">#REF!</definedName>
    <definedName name="nyy18x1x500" localSheetId="10">#REF!</definedName>
    <definedName name="nyy18x1x500" localSheetId="0">#REF!</definedName>
    <definedName name="nyy18x1x500" localSheetId="2">#REF!</definedName>
    <definedName name="nyy18x1x500">#REF!</definedName>
    <definedName name="nyy18x1x500___0" localSheetId="8">#REF!</definedName>
    <definedName name="nyy18x1x500___0" localSheetId="14">#REF!</definedName>
    <definedName name="nyy18x1x500___0" localSheetId="11">#REF!</definedName>
    <definedName name="nyy18x1x500___0" localSheetId="13">#REF!</definedName>
    <definedName name="nyy18x1x500___0" localSheetId="10">#REF!</definedName>
    <definedName name="nyy18x1x500___0" localSheetId="0">#REF!</definedName>
    <definedName name="nyy18x1x500___0" localSheetId="2">#REF!</definedName>
    <definedName name="nyy18x1x500___0">#REF!</definedName>
    <definedName name="nyy18x1x500___1" localSheetId="8">#REF!</definedName>
    <definedName name="nyy18x1x500___1" localSheetId="14">#REF!</definedName>
    <definedName name="nyy18x1x500___1" localSheetId="11">#REF!</definedName>
    <definedName name="nyy18x1x500___1" localSheetId="13">#REF!</definedName>
    <definedName name="nyy18x1x500___1" localSheetId="10">#REF!</definedName>
    <definedName name="nyy18x1x500___1" localSheetId="0">#REF!</definedName>
    <definedName name="nyy18x1x500___1" localSheetId="2">#REF!</definedName>
    <definedName name="nyy18x1x500___1">#REF!</definedName>
    <definedName name="nyy18x1x500___2">#REF!</definedName>
    <definedName name="nyy18x1x500___3">#REF!</definedName>
    <definedName name="nyy18x1x500___4">#REF!</definedName>
    <definedName name="nyy18x1x500___5">#REF!</definedName>
    <definedName name="nyy18x1x500_1">#REF!</definedName>
    <definedName name="nyy18x1x500_10">"$#REF!.$#REF!$#REF!"</definedName>
    <definedName name="nyy18x1x500_12">"$#REF!.$#REF!$#REF!"</definedName>
    <definedName name="nyy18x1x500_13">"$#REF!.$#REF!$#REF!"</definedName>
    <definedName name="nyy18x1x500_2" localSheetId="8">#REF!</definedName>
    <definedName name="nyy18x1x500_2" localSheetId="7">#REF!</definedName>
    <definedName name="nyy18x1x500_2" localSheetId="4">#REF!</definedName>
    <definedName name="nyy18x1x500_2" localSheetId="6">#REF!</definedName>
    <definedName name="nyy18x1x500_2" localSheetId="9">#REF!</definedName>
    <definedName name="nyy18x1x500_2" localSheetId="5">#REF!</definedName>
    <definedName name="nyy18x1x500_2" localSheetId="14">#REF!</definedName>
    <definedName name="nyy18x1x500_2" localSheetId="3">#REF!</definedName>
    <definedName name="nyy18x1x500_2" localSheetId="11">#REF!</definedName>
    <definedName name="nyy18x1x500_2" localSheetId="13">#REF!</definedName>
    <definedName name="nyy18x1x500_2" localSheetId="10">#REF!</definedName>
    <definedName name="nyy18x1x500_2" localSheetId="0">#REF!</definedName>
    <definedName name="nyy18x1x500_2" localSheetId="2">#REF!</definedName>
    <definedName name="nyy18x1x500_2">#REF!</definedName>
    <definedName name="nyy18x1x500_4" localSheetId="8">#REF!</definedName>
    <definedName name="nyy18x1x500_4" localSheetId="14">#REF!</definedName>
    <definedName name="nyy18x1x500_4" localSheetId="11">#REF!</definedName>
    <definedName name="nyy18x1x500_4" localSheetId="13">#REF!</definedName>
    <definedName name="nyy18x1x500_4" localSheetId="10">#REF!</definedName>
    <definedName name="nyy18x1x500_4" localSheetId="0">#REF!</definedName>
    <definedName name="nyy18x1x500_4" localSheetId="2">#REF!</definedName>
    <definedName name="nyy18x1x500_4">#REF!</definedName>
    <definedName name="nyy18x1x500_5">"$#REF!.$#REF!$#REF!"</definedName>
    <definedName name="nyy18x1x500_7">"$#REF!.$#REF!$#REF!"</definedName>
    <definedName name="nyy18x1x500_8">"$#REF!.$#REF!$#REF!"</definedName>
    <definedName name="nyy21.5" localSheetId="8">#REF!</definedName>
    <definedName name="nyy21.5" localSheetId="7">#REF!</definedName>
    <definedName name="nyy21.5" localSheetId="4">#REF!</definedName>
    <definedName name="nyy21.5" localSheetId="6">#REF!</definedName>
    <definedName name="nyy21.5" localSheetId="9">#REF!</definedName>
    <definedName name="nyy21.5" localSheetId="5">#REF!</definedName>
    <definedName name="nyy21.5" localSheetId="14">#REF!</definedName>
    <definedName name="nyy21.5" localSheetId="3">#REF!</definedName>
    <definedName name="nyy21.5" localSheetId="11">#REF!</definedName>
    <definedName name="nyy21.5" localSheetId="13">#REF!</definedName>
    <definedName name="nyy21.5" localSheetId="10">#REF!</definedName>
    <definedName name="nyy21.5" localSheetId="0">#REF!</definedName>
    <definedName name="nyy21.5" localSheetId="2">#REF!</definedName>
    <definedName name="nyy21.5">#REF!</definedName>
    <definedName name="nyy21x1x500" localSheetId="8">#REF!</definedName>
    <definedName name="nyy21x1x500" localSheetId="14">#REF!</definedName>
    <definedName name="nyy21x1x500" localSheetId="11">#REF!</definedName>
    <definedName name="nyy21x1x500" localSheetId="13">#REF!</definedName>
    <definedName name="nyy21x1x500" localSheetId="10">#REF!</definedName>
    <definedName name="nyy21x1x500" localSheetId="0">#REF!</definedName>
    <definedName name="nyy21x1x500" localSheetId="2">#REF!</definedName>
    <definedName name="nyy21x1x500">#REF!</definedName>
    <definedName name="nyy21x1x500___0" localSheetId="8">#REF!</definedName>
    <definedName name="nyy21x1x500___0" localSheetId="14">#REF!</definedName>
    <definedName name="nyy21x1x500___0" localSheetId="11">#REF!</definedName>
    <definedName name="nyy21x1x500___0" localSheetId="13">#REF!</definedName>
    <definedName name="nyy21x1x500___0" localSheetId="10">#REF!</definedName>
    <definedName name="nyy21x1x500___0" localSheetId="0">#REF!</definedName>
    <definedName name="nyy21x1x500___0" localSheetId="2">#REF!</definedName>
    <definedName name="nyy21x1x500___0">#REF!</definedName>
    <definedName name="nyy21x1x500___1">#REF!</definedName>
    <definedName name="nyy21x1x500___2">#REF!</definedName>
    <definedName name="nyy21x1x500___3">#REF!</definedName>
    <definedName name="nyy21x1x500___4">#REF!</definedName>
    <definedName name="nyy21x1x500___5">#REF!</definedName>
    <definedName name="nyy21x1x500_1">#REF!</definedName>
    <definedName name="nyy21x1x500_10">"$#REF!.$#REF!$#REF!"</definedName>
    <definedName name="nyy21x1x500_12">"$#REF!.$#REF!$#REF!"</definedName>
    <definedName name="nyy21x1x500_13">"$#REF!.$#REF!$#REF!"</definedName>
    <definedName name="nyy21x1x500_2" localSheetId="8">#REF!</definedName>
    <definedName name="nyy21x1x500_2" localSheetId="7">#REF!</definedName>
    <definedName name="nyy21x1x500_2" localSheetId="4">#REF!</definedName>
    <definedName name="nyy21x1x500_2" localSheetId="6">#REF!</definedName>
    <definedName name="nyy21x1x500_2" localSheetId="9">#REF!</definedName>
    <definedName name="nyy21x1x500_2" localSheetId="5">#REF!</definedName>
    <definedName name="nyy21x1x500_2" localSheetId="14">#REF!</definedName>
    <definedName name="nyy21x1x500_2" localSheetId="3">#REF!</definedName>
    <definedName name="nyy21x1x500_2" localSheetId="11">#REF!</definedName>
    <definedName name="nyy21x1x500_2" localSheetId="13">#REF!</definedName>
    <definedName name="nyy21x1x500_2" localSheetId="10">#REF!</definedName>
    <definedName name="nyy21x1x500_2" localSheetId="0">#REF!</definedName>
    <definedName name="nyy21x1x500_2" localSheetId="2">#REF!</definedName>
    <definedName name="nyy21x1x500_2">#REF!</definedName>
    <definedName name="nyy21x1x500_4" localSheetId="8">#REF!</definedName>
    <definedName name="nyy21x1x500_4" localSheetId="14">#REF!</definedName>
    <definedName name="nyy21x1x500_4" localSheetId="11">#REF!</definedName>
    <definedName name="nyy21x1x500_4" localSheetId="13">#REF!</definedName>
    <definedName name="nyy21x1x500_4" localSheetId="10">#REF!</definedName>
    <definedName name="nyy21x1x500_4" localSheetId="0">#REF!</definedName>
    <definedName name="nyy21x1x500_4" localSheetId="2">#REF!</definedName>
    <definedName name="nyy21x1x500_4">#REF!</definedName>
    <definedName name="nyy21x1x500_5">"$#REF!.$#REF!$#REF!"</definedName>
    <definedName name="nyy21x1x500_7">"$#REF!.$#REF!$#REF!"</definedName>
    <definedName name="nyy21x1x500_8">"$#REF!.$#REF!$#REF!"</definedName>
    <definedName name="nyy22.5" localSheetId="8">#REF!</definedName>
    <definedName name="nyy22.5" localSheetId="7">#REF!</definedName>
    <definedName name="nyy22.5" localSheetId="4">#REF!</definedName>
    <definedName name="nyy22.5" localSheetId="6">#REF!</definedName>
    <definedName name="nyy22.5" localSheetId="9">#REF!</definedName>
    <definedName name="nyy22.5" localSheetId="5">#REF!</definedName>
    <definedName name="nyy22.5" localSheetId="14">#REF!</definedName>
    <definedName name="nyy22.5" localSheetId="3">#REF!</definedName>
    <definedName name="nyy22.5" localSheetId="11">#REF!</definedName>
    <definedName name="nyy22.5" localSheetId="13">#REF!</definedName>
    <definedName name="nyy22.5" localSheetId="10">#REF!</definedName>
    <definedName name="nyy22.5" localSheetId="0">#REF!</definedName>
    <definedName name="nyy22.5" localSheetId="2">#REF!</definedName>
    <definedName name="nyy22.5">#REF!</definedName>
    <definedName name="nyy2415070" localSheetId="8">#REF!</definedName>
    <definedName name="nyy2415070" localSheetId="14">#REF!</definedName>
    <definedName name="nyy2415070" localSheetId="11">#REF!</definedName>
    <definedName name="nyy2415070" localSheetId="13">#REF!</definedName>
    <definedName name="nyy2415070" localSheetId="10">#REF!</definedName>
    <definedName name="nyy2415070" localSheetId="0">#REF!</definedName>
    <definedName name="nyy2415070" localSheetId="2">#REF!</definedName>
    <definedName name="nyy2415070">#REF!</definedName>
    <definedName name="nyy25x1x500" localSheetId="8">#REF!</definedName>
    <definedName name="nyy25x1x500" localSheetId="14">#REF!</definedName>
    <definedName name="nyy25x1x500" localSheetId="11">#REF!</definedName>
    <definedName name="nyy25x1x500" localSheetId="13">#REF!</definedName>
    <definedName name="nyy25x1x500" localSheetId="10">#REF!</definedName>
    <definedName name="nyy25x1x500" localSheetId="0">#REF!</definedName>
    <definedName name="nyy25x1x500" localSheetId="2">#REF!</definedName>
    <definedName name="nyy25x1x500">#REF!</definedName>
    <definedName name="nyy25x1x500___0">#REF!</definedName>
    <definedName name="nyy25x1x500___1">#REF!</definedName>
    <definedName name="nyy25x1x500___2">#REF!</definedName>
    <definedName name="nyy25x1x500___3">#REF!</definedName>
    <definedName name="nyy25x1x500___4">#REF!</definedName>
    <definedName name="nyy25x1x500___5">#REF!</definedName>
    <definedName name="nyy25x1x500_1">#REF!</definedName>
    <definedName name="nyy25x1x500_10">"$#REF!.$#REF!$#REF!"</definedName>
    <definedName name="nyy25x1x500_12">"$#REF!.$#REF!$#REF!"</definedName>
    <definedName name="nyy25x1x500_13">"$#REF!.$#REF!$#REF!"</definedName>
    <definedName name="nyy25x1x500_2" localSheetId="8">#REF!</definedName>
    <definedName name="nyy25x1x500_2" localSheetId="7">#REF!</definedName>
    <definedName name="nyy25x1x500_2" localSheetId="4">#REF!</definedName>
    <definedName name="nyy25x1x500_2" localSheetId="6">#REF!</definedName>
    <definedName name="nyy25x1x500_2" localSheetId="9">#REF!</definedName>
    <definedName name="nyy25x1x500_2" localSheetId="5">#REF!</definedName>
    <definedName name="nyy25x1x500_2" localSheetId="14">#REF!</definedName>
    <definedName name="nyy25x1x500_2" localSheetId="3">#REF!</definedName>
    <definedName name="nyy25x1x500_2" localSheetId="11">#REF!</definedName>
    <definedName name="nyy25x1x500_2" localSheetId="13">#REF!</definedName>
    <definedName name="nyy25x1x500_2" localSheetId="10">#REF!</definedName>
    <definedName name="nyy25x1x500_2" localSheetId="0">#REF!</definedName>
    <definedName name="nyy25x1x500_2" localSheetId="2">#REF!</definedName>
    <definedName name="nyy25x1x500_2">#REF!</definedName>
    <definedName name="nyy25x1x500_4" localSheetId="8">#REF!</definedName>
    <definedName name="nyy25x1x500_4" localSheetId="14">#REF!</definedName>
    <definedName name="nyy25x1x500_4" localSheetId="11">#REF!</definedName>
    <definedName name="nyy25x1x500_4" localSheetId="13">#REF!</definedName>
    <definedName name="nyy25x1x500_4" localSheetId="10">#REF!</definedName>
    <definedName name="nyy25x1x500_4" localSheetId="0">#REF!</definedName>
    <definedName name="nyy25x1x500_4" localSheetId="2">#REF!</definedName>
    <definedName name="nyy25x1x500_4">#REF!</definedName>
    <definedName name="nyy25x1x500_5">"$#REF!.$#REF!$#REF!"</definedName>
    <definedName name="nyy25x1x500_7">"$#REF!.$#REF!$#REF!"</definedName>
    <definedName name="nyy25x1x500_8">"$#REF!.$#REF!$#REF!"</definedName>
    <definedName name="nyy2x4x16" localSheetId="8">#REF!</definedName>
    <definedName name="nyy2x4x16" localSheetId="7">#REF!</definedName>
    <definedName name="nyy2x4x16" localSheetId="4">#REF!</definedName>
    <definedName name="nyy2x4x16" localSheetId="6">#REF!</definedName>
    <definedName name="nyy2x4x16" localSheetId="9">#REF!</definedName>
    <definedName name="nyy2x4x16" localSheetId="5">#REF!</definedName>
    <definedName name="nyy2x4x16" localSheetId="14">#REF!</definedName>
    <definedName name="nyy2x4x16" localSheetId="3">#REF!</definedName>
    <definedName name="nyy2x4x16" localSheetId="11">#REF!</definedName>
    <definedName name="nyy2x4x16" localSheetId="13">#REF!</definedName>
    <definedName name="nyy2x4x16" localSheetId="10">#REF!</definedName>
    <definedName name="nyy2x4x16" localSheetId="0">#REF!</definedName>
    <definedName name="nyy2x4x16" localSheetId="2">#REF!</definedName>
    <definedName name="nyy2x4x16">#REF!</definedName>
    <definedName name="nyy2x4x16___0" localSheetId="8">#REF!</definedName>
    <definedName name="nyy2x4x16___0" localSheetId="14">#REF!</definedName>
    <definedName name="nyy2x4x16___0" localSheetId="11">#REF!</definedName>
    <definedName name="nyy2x4x16___0" localSheetId="13">#REF!</definedName>
    <definedName name="nyy2x4x16___0" localSheetId="10">#REF!</definedName>
    <definedName name="nyy2x4x16___0" localSheetId="0">#REF!</definedName>
    <definedName name="nyy2x4x16___0" localSheetId="2">#REF!</definedName>
    <definedName name="nyy2x4x16___0">#REF!</definedName>
    <definedName name="nyy2x4x16___1" localSheetId="8">#REF!</definedName>
    <definedName name="nyy2x4x16___1" localSheetId="14">#REF!</definedName>
    <definedName name="nyy2x4x16___1" localSheetId="11">#REF!</definedName>
    <definedName name="nyy2x4x16___1" localSheetId="13">#REF!</definedName>
    <definedName name="nyy2x4x16___1" localSheetId="10">#REF!</definedName>
    <definedName name="nyy2x4x16___1" localSheetId="0">#REF!</definedName>
    <definedName name="nyy2x4x16___1" localSheetId="2">#REF!</definedName>
    <definedName name="nyy2x4x16___1">#REF!</definedName>
    <definedName name="nyy2x4x16___2">#REF!</definedName>
    <definedName name="nyy2x4x16___3">#REF!</definedName>
    <definedName name="nyy2x4x16___4">#REF!</definedName>
    <definedName name="nyy2x4x16___5">#REF!</definedName>
    <definedName name="nyy2x4x16_1">#REF!</definedName>
    <definedName name="nyy2x4x16_10">"$#REF!.$#REF!$#REF!"</definedName>
    <definedName name="nyy2x4x16_12">"$#REF!.$#REF!$#REF!"</definedName>
    <definedName name="nyy2x4x16_13">"$#REF!.$#REF!$#REF!"</definedName>
    <definedName name="nyy2x4x16_2" localSheetId="8">#REF!</definedName>
    <definedName name="nyy2x4x16_2" localSheetId="7">#REF!</definedName>
    <definedName name="nyy2x4x16_2" localSheetId="4">#REF!</definedName>
    <definedName name="nyy2x4x16_2" localSheetId="6">#REF!</definedName>
    <definedName name="nyy2x4x16_2" localSheetId="9">#REF!</definedName>
    <definedName name="nyy2x4x16_2" localSheetId="5">#REF!</definedName>
    <definedName name="nyy2x4x16_2" localSheetId="14">#REF!</definedName>
    <definedName name="nyy2x4x16_2" localSheetId="3">#REF!</definedName>
    <definedName name="nyy2x4x16_2" localSheetId="11">#REF!</definedName>
    <definedName name="nyy2x4x16_2" localSheetId="13">#REF!</definedName>
    <definedName name="nyy2x4x16_2" localSheetId="10">#REF!</definedName>
    <definedName name="nyy2x4x16_2" localSheetId="0">#REF!</definedName>
    <definedName name="nyy2x4x16_2" localSheetId="2">#REF!</definedName>
    <definedName name="nyy2x4x16_2">#REF!</definedName>
    <definedName name="nyy2x4x16_4" localSheetId="8">#REF!</definedName>
    <definedName name="nyy2x4x16_4" localSheetId="14">#REF!</definedName>
    <definedName name="nyy2x4x16_4" localSheetId="11">#REF!</definedName>
    <definedName name="nyy2x4x16_4" localSheetId="13">#REF!</definedName>
    <definedName name="nyy2x4x16_4" localSheetId="10">#REF!</definedName>
    <definedName name="nyy2x4x16_4" localSheetId="0">#REF!</definedName>
    <definedName name="nyy2x4x16_4" localSheetId="2">#REF!</definedName>
    <definedName name="nyy2x4x16_4">#REF!</definedName>
    <definedName name="nyy2x4x16_5">"$#REF!.$#REF!$#REF!"</definedName>
    <definedName name="nyy2x4x16_7">"$#REF!.$#REF!$#REF!"</definedName>
    <definedName name="nyy2x4x16_8">"$#REF!.$#REF!$#REF!"</definedName>
    <definedName name="nyy31.5" localSheetId="8">#REF!</definedName>
    <definedName name="nyy31.5" localSheetId="7">#REF!</definedName>
    <definedName name="nyy31.5" localSheetId="4">#REF!</definedName>
    <definedName name="nyy31.5" localSheetId="6">#REF!</definedName>
    <definedName name="nyy31.5" localSheetId="9">#REF!</definedName>
    <definedName name="nyy31.5" localSheetId="5">#REF!</definedName>
    <definedName name="nyy31.5" localSheetId="14">#REF!</definedName>
    <definedName name="nyy31.5" localSheetId="3">#REF!</definedName>
    <definedName name="nyy31.5" localSheetId="11">#REF!</definedName>
    <definedName name="nyy31.5" localSheetId="13">#REF!</definedName>
    <definedName name="nyy31.5" localSheetId="10">#REF!</definedName>
    <definedName name="nyy31.5" localSheetId="0">#REF!</definedName>
    <definedName name="nyy31.5" localSheetId="2">#REF!</definedName>
    <definedName name="nyy31.5">#REF!</definedName>
    <definedName name="nyy32.5" localSheetId="8">#REF!</definedName>
    <definedName name="nyy32.5" localSheetId="14">#REF!</definedName>
    <definedName name="nyy32.5" localSheetId="11">#REF!</definedName>
    <definedName name="nyy32.5" localSheetId="13">#REF!</definedName>
    <definedName name="nyy32.5" localSheetId="10">#REF!</definedName>
    <definedName name="nyy32.5" localSheetId="0">#REF!</definedName>
    <definedName name="nyy32.5" localSheetId="2">#REF!</definedName>
    <definedName name="nyy32.5">#REF!</definedName>
    <definedName name="nyy34con" localSheetId="8">#REF!</definedName>
    <definedName name="nyy34con" localSheetId="14">#REF!</definedName>
    <definedName name="nyy34con" localSheetId="11">#REF!</definedName>
    <definedName name="nyy34con" localSheetId="13">#REF!</definedName>
    <definedName name="nyy34con" localSheetId="10">#REF!</definedName>
    <definedName name="nyy34con" localSheetId="0">#REF!</definedName>
    <definedName name="nyy34con" localSheetId="2">#REF!</definedName>
    <definedName name="nyy34con">#REF!</definedName>
    <definedName name="nyy3x6">#REF!</definedName>
    <definedName name="nyy3x6___0">#REF!</definedName>
    <definedName name="nyy3x6___1">#REF!</definedName>
    <definedName name="nyy3x6___2">#REF!</definedName>
    <definedName name="nyy3x6___3">#REF!</definedName>
    <definedName name="nyy3x6___4">#REF!</definedName>
    <definedName name="nyy3x6___5">#REF!</definedName>
    <definedName name="nyy3x6_1">#REF!</definedName>
    <definedName name="nyy3x6_10">"$#REF!.$#REF!$#REF!"</definedName>
    <definedName name="nyy3x6_12">"$#REF!.$#REF!$#REF!"</definedName>
    <definedName name="nyy3x6_13">"$#REF!.$#REF!$#REF!"</definedName>
    <definedName name="nyy3x6_2" localSheetId="8">#REF!</definedName>
    <definedName name="nyy3x6_2" localSheetId="7">#REF!</definedName>
    <definedName name="nyy3x6_2" localSheetId="4">#REF!</definedName>
    <definedName name="nyy3x6_2" localSheetId="6">#REF!</definedName>
    <definedName name="nyy3x6_2" localSheetId="9">#REF!</definedName>
    <definedName name="nyy3x6_2" localSheetId="5">#REF!</definedName>
    <definedName name="nyy3x6_2" localSheetId="14">#REF!</definedName>
    <definedName name="nyy3x6_2" localSheetId="3">#REF!</definedName>
    <definedName name="nyy3x6_2" localSheetId="11">#REF!</definedName>
    <definedName name="nyy3x6_2" localSheetId="13">#REF!</definedName>
    <definedName name="nyy3x6_2" localSheetId="10">#REF!</definedName>
    <definedName name="nyy3x6_2" localSheetId="0">#REF!</definedName>
    <definedName name="nyy3x6_2" localSheetId="2">#REF!</definedName>
    <definedName name="nyy3x6_2">#REF!</definedName>
    <definedName name="nyy3x6_4" localSheetId="8">#REF!</definedName>
    <definedName name="nyy3x6_4" localSheetId="14">#REF!</definedName>
    <definedName name="nyy3x6_4" localSheetId="11">#REF!</definedName>
    <definedName name="nyy3x6_4" localSheetId="13">#REF!</definedName>
    <definedName name="nyy3x6_4" localSheetId="10">#REF!</definedName>
    <definedName name="nyy3x6_4" localSheetId="0">#REF!</definedName>
    <definedName name="nyy3x6_4" localSheetId="2">#REF!</definedName>
    <definedName name="nyy3x6_4">#REF!</definedName>
    <definedName name="nyy3x6_5">"$#REF!.$#REF!$#REF!"</definedName>
    <definedName name="nyy3x6_7">"$#REF!.$#REF!$#REF!"</definedName>
    <definedName name="nyy3x6_8">"$#REF!.$#REF!$#REF!"</definedName>
    <definedName name="nyy41.5" localSheetId="8">#REF!</definedName>
    <definedName name="nyy41.5" localSheetId="7">#REF!</definedName>
    <definedName name="nyy41.5" localSheetId="4">#REF!</definedName>
    <definedName name="nyy41.5" localSheetId="6">#REF!</definedName>
    <definedName name="nyy41.5" localSheetId="9">#REF!</definedName>
    <definedName name="nyy41.5" localSheetId="5">#REF!</definedName>
    <definedName name="nyy41.5" localSheetId="14">#REF!</definedName>
    <definedName name="nyy41.5" localSheetId="3">#REF!</definedName>
    <definedName name="nyy41.5" localSheetId="11">#REF!</definedName>
    <definedName name="nyy41.5" localSheetId="13">#REF!</definedName>
    <definedName name="nyy41.5" localSheetId="10">#REF!</definedName>
    <definedName name="nyy41.5" localSheetId="0">#REF!</definedName>
    <definedName name="nyy41.5" localSheetId="2">#REF!</definedName>
    <definedName name="nyy41.5">#REF!</definedName>
    <definedName name="nyy410nya10" localSheetId="8">#REF!</definedName>
    <definedName name="nyy410nya10" localSheetId="14">#REF!</definedName>
    <definedName name="nyy410nya10" localSheetId="11">#REF!</definedName>
    <definedName name="nyy410nya10" localSheetId="13">#REF!</definedName>
    <definedName name="nyy410nya10" localSheetId="10">#REF!</definedName>
    <definedName name="nyy410nya10" localSheetId="0">#REF!</definedName>
    <definedName name="nyy410nya10" localSheetId="2">#REF!</definedName>
    <definedName name="nyy410nya10">#REF!</definedName>
    <definedName name="nyy4120nya70" localSheetId="8">#REF!</definedName>
    <definedName name="nyy4120nya70" localSheetId="14">#REF!</definedName>
    <definedName name="nyy4120nya70" localSheetId="11">#REF!</definedName>
    <definedName name="nyy4120nya70" localSheetId="13">#REF!</definedName>
    <definedName name="nyy4120nya70" localSheetId="10">#REF!</definedName>
    <definedName name="nyy4120nya70" localSheetId="0">#REF!</definedName>
    <definedName name="nyy4120nya70" localSheetId="2">#REF!</definedName>
    <definedName name="nyy4120nya70">#REF!</definedName>
    <definedName name="nyy41240nya120">#REF!</definedName>
    <definedName name="nyy41240nya120_1">#REF!</definedName>
    <definedName name="nyy41240nya120_2">#REF!</definedName>
    <definedName name="nyy41240nya120_3">#REF!</definedName>
    <definedName name="nyy41240nya120_4">#REF!</definedName>
    <definedName name="nyy416nya16">#REF!</definedName>
    <definedName name="nyy416nya16_1">#REF!</definedName>
    <definedName name="nyy416nya16_2">#REF!</definedName>
    <definedName name="nyy416nya16_3">#REF!</definedName>
    <definedName name="nyy416nya16_4">#REF!</definedName>
    <definedName name="nyy42.5">#REF!</definedName>
    <definedName name="nyy42.5nya2.5">#REF!</definedName>
    <definedName name="nyy42.5nya2.5_1">#REF!</definedName>
    <definedName name="nyy42.5nya2.5_2">#REF!</definedName>
    <definedName name="nyy42.5nya2.5_3">#REF!</definedName>
    <definedName name="nyy42.5nya2.5_4">#REF!</definedName>
    <definedName name="nyy42115070">#REF!</definedName>
    <definedName name="nyy4212470">#REF!</definedName>
    <definedName name="nyy435nya35">#REF!</definedName>
    <definedName name="nyy435nya35_1">#REF!</definedName>
    <definedName name="nyy435nya35_2">#REF!</definedName>
    <definedName name="nyy435nya35_3">#REF!</definedName>
    <definedName name="nyy435nya35_4">#REF!</definedName>
    <definedName name="nyy44nya4">#REF!</definedName>
    <definedName name="nyy44nya4_1">#REF!</definedName>
    <definedName name="nyy44nya4_2">#REF!</definedName>
    <definedName name="nyy44nya4_3">#REF!</definedName>
    <definedName name="nyy44nya4_4">#REF!</definedName>
    <definedName name="nyy46nya6">#REF!</definedName>
    <definedName name="nyy46nya6_1">#REF!</definedName>
    <definedName name="nyy46nya6_2">#REF!</definedName>
    <definedName name="nyy46nya6_3">#REF!</definedName>
    <definedName name="nyy46nya6_4">#REF!</definedName>
    <definedName name="nyy4x10">#REF!</definedName>
    <definedName name="nyy4x10___0">#REF!</definedName>
    <definedName name="nyy4x10___1">#REF!</definedName>
    <definedName name="nyy4x10___2">#REF!</definedName>
    <definedName name="nyy4x10___3">#REF!</definedName>
    <definedName name="nyy4x10___4">#REF!</definedName>
    <definedName name="nyy4x10___5">#REF!</definedName>
    <definedName name="nyy4x10_1">#REF!</definedName>
    <definedName name="nyy4x10_10">"$#REF!.$#REF!$#REF!"</definedName>
    <definedName name="nyy4x10_12">"$#REF!.$#REF!$#REF!"</definedName>
    <definedName name="nyy4x10_13">"$#REF!.$#REF!$#REF!"</definedName>
    <definedName name="nyy4x10_2" localSheetId="8">#REF!</definedName>
    <definedName name="nyy4x10_2" localSheetId="7">#REF!</definedName>
    <definedName name="nyy4x10_2" localSheetId="4">#REF!</definedName>
    <definedName name="nyy4x10_2" localSheetId="6">#REF!</definedName>
    <definedName name="nyy4x10_2" localSheetId="9">#REF!</definedName>
    <definedName name="nyy4x10_2" localSheetId="5">#REF!</definedName>
    <definedName name="nyy4x10_2" localSheetId="14">#REF!</definedName>
    <definedName name="nyy4x10_2" localSheetId="3">#REF!</definedName>
    <definedName name="nyy4x10_2" localSheetId="11">#REF!</definedName>
    <definedName name="nyy4x10_2" localSheetId="13">#REF!</definedName>
    <definedName name="nyy4x10_2" localSheetId="10">#REF!</definedName>
    <definedName name="nyy4x10_2" localSheetId="0">#REF!</definedName>
    <definedName name="nyy4x10_2" localSheetId="2">#REF!</definedName>
    <definedName name="nyy4x10_2">#REF!</definedName>
    <definedName name="nyy4x10_4" localSheetId="8">#REF!</definedName>
    <definedName name="nyy4x10_4" localSheetId="14">#REF!</definedName>
    <definedName name="nyy4x10_4" localSheetId="11">#REF!</definedName>
    <definedName name="nyy4x10_4" localSheetId="13">#REF!</definedName>
    <definedName name="nyy4x10_4" localSheetId="10">#REF!</definedName>
    <definedName name="nyy4x10_4" localSheetId="0">#REF!</definedName>
    <definedName name="nyy4x10_4" localSheetId="2">#REF!</definedName>
    <definedName name="nyy4x10_4">#REF!</definedName>
    <definedName name="nyy4x10_5">"$#REF!.$#REF!$#REF!"</definedName>
    <definedName name="nyy4x10_7">"$#REF!.$#REF!$#REF!"</definedName>
    <definedName name="nyy4x10_8">"$#REF!.$#REF!$#REF!"</definedName>
    <definedName name="nyy4x120" localSheetId="8">#REF!</definedName>
    <definedName name="nyy4x120" localSheetId="7">#REF!</definedName>
    <definedName name="nyy4x120" localSheetId="4">#REF!</definedName>
    <definedName name="nyy4x120" localSheetId="6">#REF!</definedName>
    <definedName name="nyy4x120" localSheetId="9">#REF!</definedName>
    <definedName name="nyy4x120" localSheetId="5">#REF!</definedName>
    <definedName name="nyy4x120" localSheetId="14">#REF!</definedName>
    <definedName name="nyy4x120" localSheetId="3">#REF!</definedName>
    <definedName name="nyy4x120" localSheetId="11">#REF!</definedName>
    <definedName name="nyy4x120" localSheetId="13">#REF!</definedName>
    <definedName name="nyy4x120" localSheetId="10">#REF!</definedName>
    <definedName name="nyy4x120" localSheetId="0">#REF!</definedName>
    <definedName name="nyy4x120" localSheetId="2">#REF!</definedName>
    <definedName name="nyy4x120">#REF!</definedName>
    <definedName name="nyy4x120___0" localSheetId="8">#REF!</definedName>
    <definedName name="nyy4x120___0" localSheetId="14">#REF!</definedName>
    <definedName name="nyy4x120___0" localSheetId="11">#REF!</definedName>
    <definedName name="nyy4x120___0" localSheetId="13">#REF!</definedName>
    <definedName name="nyy4x120___0" localSheetId="10">#REF!</definedName>
    <definedName name="nyy4x120___0" localSheetId="0">#REF!</definedName>
    <definedName name="nyy4x120___0" localSheetId="2">#REF!</definedName>
    <definedName name="nyy4x120___0">#REF!</definedName>
    <definedName name="nyy4x120___1" localSheetId="8">#REF!</definedName>
    <definedName name="nyy4x120___1" localSheetId="14">#REF!</definedName>
    <definedName name="nyy4x120___1" localSheetId="11">#REF!</definedName>
    <definedName name="nyy4x120___1" localSheetId="13">#REF!</definedName>
    <definedName name="nyy4x120___1" localSheetId="10">#REF!</definedName>
    <definedName name="nyy4x120___1" localSheetId="0">#REF!</definedName>
    <definedName name="nyy4x120___1" localSheetId="2">#REF!</definedName>
    <definedName name="nyy4x120___1">#REF!</definedName>
    <definedName name="nyy4x120___2">#REF!</definedName>
    <definedName name="nyy4x120___3">#REF!</definedName>
    <definedName name="nyy4x120___4">#REF!</definedName>
    <definedName name="nyy4x120___5">#REF!</definedName>
    <definedName name="nyy4x120_1">#REF!</definedName>
    <definedName name="nyy4x120_10">"$#REF!.$#REF!$#REF!"</definedName>
    <definedName name="nyy4x120_12">"$#REF!.$#REF!$#REF!"</definedName>
    <definedName name="nyy4x120_13">"$#REF!.$#REF!$#REF!"</definedName>
    <definedName name="nyy4x120_2" localSheetId="8">#REF!</definedName>
    <definedName name="nyy4x120_2" localSheetId="7">#REF!</definedName>
    <definedName name="nyy4x120_2" localSheetId="4">#REF!</definedName>
    <definedName name="nyy4x120_2" localSheetId="6">#REF!</definedName>
    <definedName name="nyy4x120_2" localSheetId="9">#REF!</definedName>
    <definedName name="nyy4x120_2" localSheetId="5">#REF!</definedName>
    <definedName name="nyy4x120_2" localSheetId="14">#REF!</definedName>
    <definedName name="nyy4x120_2" localSheetId="3">#REF!</definedName>
    <definedName name="nyy4x120_2" localSheetId="11">#REF!</definedName>
    <definedName name="nyy4x120_2" localSheetId="13">#REF!</definedName>
    <definedName name="nyy4x120_2" localSheetId="10">#REF!</definedName>
    <definedName name="nyy4x120_2" localSheetId="0">#REF!</definedName>
    <definedName name="nyy4x120_2" localSheetId="2">#REF!</definedName>
    <definedName name="nyy4x120_2">#REF!</definedName>
    <definedName name="nyy4x120_4" localSheetId="8">#REF!</definedName>
    <definedName name="nyy4x120_4" localSheetId="14">#REF!</definedName>
    <definedName name="nyy4x120_4" localSheetId="11">#REF!</definedName>
    <definedName name="nyy4x120_4" localSheetId="13">#REF!</definedName>
    <definedName name="nyy4x120_4" localSheetId="10">#REF!</definedName>
    <definedName name="nyy4x120_4" localSheetId="0">#REF!</definedName>
    <definedName name="nyy4x120_4" localSheetId="2">#REF!</definedName>
    <definedName name="nyy4x120_4">#REF!</definedName>
    <definedName name="nyy4x120_5">"$#REF!.$#REF!$#REF!"</definedName>
    <definedName name="nyy4x120_7">"$#REF!.$#REF!$#REF!"</definedName>
    <definedName name="nyy4x120_8">"$#REF!.$#REF!$#REF!"</definedName>
    <definedName name="nyy4x16" localSheetId="8">#REF!</definedName>
    <definedName name="nyy4x16" localSheetId="7">#REF!</definedName>
    <definedName name="nyy4x16" localSheetId="4">#REF!</definedName>
    <definedName name="nyy4x16" localSheetId="6">#REF!</definedName>
    <definedName name="nyy4x16" localSheetId="9">#REF!</definedName>
    <definedName name="nyy4x16" localSheetId="5">#REF!</definedName>
    <definedName name="nyy4x16" localSheetId="14">#REF!</definedName>
    <definedName name="nyy4x16" localSheetId="3">#REF!</definedName>
    <definedName name="nyy4x16" localSheetId="11">#REF!</definedName>
    <definedName name="nyy4x16" localSheetId="13">#REF!</definedName>
    <definedName name="nyy4x16" localSheetId="10">#REF!</definedName>
    <definedName name="nyy4x16" localSheetId="0">#REF!</definedName>
    <definedName name="nyy4x16" localSheetId="2">#REF!</definedName>
    <definedName name="nyy4x16">#REF!</definedName>
    <definedName name="nyy4x16___0" localSheetId="8">#REF!</definedName>
    <definedName name="nyy4x16___0" localSheetId="14">#REF!</definedName>
    <definedName name="nyy4x16___0" localSheetId="11">#REF!</definedName>
    <definedName name="nyy4x16___0" localSheetId="13">#REF!</definedName>
    <definedName name="nyy4x16___0" localSheetId="10">#REF!</definedName>
    <definedName name="nyy4x16___0" localSheetId="0">#REF!</definedName>
    <definedName name="nyy4x16___0" localSheetId="2">#REF!</definedName>
    <definedName name="nyy4x16___0">#REF!</definedName>
    <definedName name="nyy4x16___1" localSheetId="8">#REF!</definedName>
    <definedName name="nyy4x16___1" localSheetId="14">#REF!</definedName>
    <definedName name="nyy4x16___1" localSheetId="11">#REF!</definedName>
    <definedName name="nyy4x16___1" localSheetId="13">#REF!</definedName>
    <definedName name="nyy4x16___1" localSheetId="10">#REF!</definedName>
    <definedName name="nyy4x16___1" localSheetId="0">#REF!</definedName>
    <definedName name="nyy4x16___1" localSheetId="2">#REF!</definedName>
    <definedName name="nyy4x16___1">#REF!</definedName>
    <definedName name="nyy4x16___2">#REF!</definedName>
    <definedName name="nyy4x16___3">#REF!</definedName>
    <definedName name="nyy4x16___4">#REF!</definedName>
    <definedName name="nyy4x16___5">#REF!</definedName>
    <definedName name="nyy4x16_1">#REF!</definedName>
    <definedName name="nyy4x16_10">"$#REF!.$#REF!$#REF!"</definedName>
    <definedName name="nyy4x16_12">"$#REF!.$#REF!$#REF!"</definedName>
    <definedName name="nyy4x16_13">"$#REF!.$#REF!$#REF!"</definedName>
    <definedName name="nyy4x16_2" localSheetId="8">#REF!</definedName>
    <definedName name="nyy4x16_2" localSheetId="7">#REF!</definedName>
    <definedName name="nyy4x16_2" localSheetId="4">#REF!</definedName>
    <definedName name="nyy4x16_2" localSheetId="6">#REF!</definedName>
    <definedName name="nyy4x16_2" localSheetId="9">#REF!</definedName>
    <definedName name="nyy4x16_2" localSheetId="5">#REF!</definedName>
    <definedName name="nyy4x16_2" localSheetId="14">#REF!</definedName>
    <definedName name="nyy4x16_2" localSheetId="3">#REF!</definedName>
    <definedName name="nyy4x16_2" localSheetId="11">#REF!</definedName>
    <definedName name="nyy4x16_2" localSheetId="13">#REF!</definedName>
    <definedName name="nyy4x16_2" localSheetId="10">#REF!</definedName>
    <definedName name="nyy4x16_2" localSheetId="0">#REF!</definedName>
    <definedName name="nyy4x16_2" localSheetId="2">#REF!</definedName>
    <definedName name="nyy4x16_2">#REF!</definedName>
    <definedName name="nyy4x16_4" localSheetId="8">#REF!</definedName>
    <definedName name="nyy4x16_4" localSheetId="14">#REF!</definedName>
    <definedName name="nyy4x16_4" localSheetId="11">#REF!</definedName>
    <definedName name="nyy4x16_4" localSheetId="13">#REF!</definedName>
    <definedName name="nyy4x16_4" localSheetId="10">#REF!</definedName>
    <definedName name="nyy4x16_4" localSheetId="0">#REF!</definedName>
    <definedName name="nyy4x16_4" localSheetId="2">#REF!</definedName>
    <definedName name="nyy4x16_4">#REF!</definedName>
    <definedName name="nyy4x16_5">"$#REF!.$#REF!$#REF!"</definedName>
    <definedName name="nyy4x16_7">"$#REF!.$#REF!$#REF!"</definedName>
    <definedName name="nyy4x16_8">"$#REF!.$#REF!$#REF!"</definedName>
    <definedName name="nyy4x185" localSheetId="8">#REF!</definedName>
    <definedName name="nyy4x185" localSheetId="7">#REF!</definedName>
    <definedName name="nyy4x185" localSheetId="4">#REF!</definedName>
    <definedName name="nyy4x185" localSheetId="6">#REF!</definedName>
    <definedName name="nyy4x185" localSheetId="9">#REF!</definedName>
    <definedName name="nyy4x185" localSheetId="5">#REF!</definedName>
    <definedName name="nyy4x185" localSheetId="14">#REF!</definedName>
    <definedName name="nyy4x185" localSheetId="3">#REF!</definedName>
    <definedName name="nyy4x185" localSheetId="11">#REF!</definedName>
    <definedName name="nyy4x185" localSheetId="13">#REF!</definedName>
    <definedName name="nyy4x185" localSheetId="10">#REF!</definedName>
    <definedName name="nyy4x185" localSheetId="0">#REF!</definedName>
    <definedName name="nyy4x185" localSheetId="2">#REF!</definedName>
    <definedName name="nyy4x185">#REF!</definedName>
    <definedName name="nyy4x185___0" localSheetId="8">#REF!</definedName>
    <definedName name="nyy4x185___0" localSheetId="14">#REF!</definedName>
    <definedName name="nyy4x185___0" localSheetId="11">#REF!</definedName>
    <definedName name="nyy4x185___0" localSheetId="13">#REF!</definedName>
    <definedName name="nyy4x185___0" localSheetId="10">#REF!</definedName>
    <definedName name="nyy4x185___0" localSheetId="0">#REF!</definedName>
    <definedName name="nyy4x185___0" localSheetId="2">#REF!</definedName>
    <definedName name="nyy4x185___0">#REF!</definedName>
    <definedName name="nyy4x185___1" localSheetId="8">#REF!</definedName>
    <definedName name="nyy4x185___1" localSheetId="14">#REF!</definedName>
    <definedName name="nyy4x185___1" localSheetId="11">#REF!</definedName>
    <definedName name="nyy4x185___1" localSheetId="13">#REF!</definedName>
    <definedName name="nyy4x185___1" localSheetId="10">#REF!</definedName>
    <definedName name="nyy4x185___1" localSheetId="0">#REF!</definedName>
    <definedName name="nyy4x185___1" localSheetId="2">#REF!</definedName>
    <definedName name="nyy4x185___1">#REF!</definedName>
    <definedName name="nyy4x185___2">#REF!</definedName>
    <definedName name="nyy4x185___3">#REF!</definedName>
    <definedName name="nyy4x185___4">#REF!</definedName>
    <definedName name="nyy4x185___5">#REF!</definedName>
    <definedName name="nyy4x185_1">#REF!</definedName>
    <definedName name="nyy4x185_10">"$#REF!.$#REF!$#REF!"</definedName>
    <definedName name="nyy4x185_12">"$#REF!.$#REF!$#REF!"</definedName>
    <definedName name="nyy4x185_13">"$#REF!.$#REF!$#REF!"</definedName>
    <definedName name="nyy4x185_2" localSheetId="8">#REF!</definedName>
    <definedName name="nyy4x185_2" localSheetId="7">#REF!</definedName>
    <definedName name="nyy4x185_2" localSheetId="4">#REF!</definedName>
    <definedName name="nyy4x185_2" localSheetId="6">#REF!</definedName>
    <definedName name="nyy4x185_2" localSheetId="9">#REF!</definedName>
    <definedName name="nyy4x185_2" localSheetId="5">#REF!</definedName>
    <definedName name="nyy4x185_2" localSheetId="14">#REF!</definedName>
    <definedName name="nyy4x185_2" localSheetId="3">#REF!</definedName>
    <definedName name="nyy4x185_2" localSheetId="11">#REF!</definedName>
    <definedName name="nyy4x185_2" localSheetId="13">#REF!</definedName>
    <definedName name="nyy4x185_2" localSheetId="10">#REF!</definedName>
    <definedName name="nyy4x185_2" localSheetId="0">#REF!</definedName>
    <definedName name="nyy4x185_2" localSheetId="2">#REF!</definedName>
    <definedName name="nyy4x185_2">#REF!</definedName>
    <definedName name="nyy4x185_4" localSheetId="8">#REF!</definedName>
    <definedName name="nyy4x185_4" localSheetId="14">#REF!</definedName>
    <definedName name="nyy4x185_4" localSheetId="11">#REF!</definedName>
    <definedName name="nyy4x185_4" localSheetId="13">#REF!</definedName>
    <definedName name="nyy4x185_4" localSheetId="10">#REF!</definedName>
    <definedName name="nyy4x185_4" localSheetId="0">#REF!</definedName>
    <definedName name="nyy4x185_4" localSheetId="2">#REF!</definedName>
    <definedName name="nyy4x185_4">#REF!</definedName>
    <definedName name="nyy4x185_5">"$#REF!.$#REF!$#REF!"</definedName>
    <definedName name="nyy4x185_7">"$#REF!.$#REF!$#REF!"</definedName>
    <definedName name="nyy4x185_8">"$#REF!.$#REF!$#REF!"</definedName>
    <definedName name="nyy4x1x300" localSheetId="8">#REF!</definedName>
    <definedName name="nyy4x1x300" localSheetId="7">#REF!</definedName>
    <definedName name="nyy4x1x300" localSheetId="4">#REF!</definedName>
    <definedName name="nyy4x1x300" localSheetId="6">#REF!</definedName>
    <definedName name="nyy4x1x300" localSheetId="9">#REF!</definedName>
    <definedName name="nyy4x1x300" localSheetId="5">#REF!</definedName>
    <definedName name="nyy4x1x300" localSheetId="14">#REF!</definedName>
    <definedName name="nyy4x1x300" localSheetId="3">#REF!</definedName>
    <definedName name="nyy4x1x300" localSheetId="11">#REF!</definedName>
    <definedName name="nyy4x1x300" localSheetId="13">#REF!</definedName>
    <definedName name="nyy4x1x300" localSheetId="10">#REF!</definedName>
    <definedName name="nyy4x1x300" localSheetId="0">#REF!</definedName>
    <definedName name="nyy4x1x300" localSheetId="2">#REF!</definedName>
    <definedName name="nyy4x1x300">#REF!</definedName>
    <definedName name="nyy4x1x300___0" localSheetId="8">#REF!</definedName>
    <definedName name="nyy4x1x300___0" localSheetId="14">#REF!</definedName>
    <definedName name="nyy4x1x300___0" localSheetId="11">#REF!</definedName>
    <definedName name="nyy4x1x300___0" localSheetId="13">#REF!</definedName>
    <definedName name="nyy4x1x300___0" localSheetId="10">#REF!</definedName>
    <definedName name="nyy4x1x300___0" localSheetId="0">#REF!</definedName>
    <definedName name="nyy4x1x300___0" localSheetId="2">#REF!</definedName>
    <definedName name="nyy4x1x300___0">#REF!</definedName>
    <definedName name="nyy4x1x300___1" localSheetId="8">#REF!</definedName>
    <definedName name="nyy4x1x300___1" localSheetId="14">#REF!</definedName>
    <definedName name="nyy4x1x300___1" localSheetId="11">#REF!</definedName>
    <definedName name="nyy4x1x300___1" localSheetId="13">#REF!</definedName>
    <definedName name="nyy4x1x300___1" localSheetId="10">#REF!</definedName>
    <definedName name="nyy4x1x300___1" localSheetId="0">#REF!</definedName>
    <definedName name="nyy4x1x300___1" localSheetId="2">#REF!</definedName>
    <definedName name="nyy4x1x300___1">#REF!</definedName>
    <definedName name="nyy4x1x300___2">#REF!</definedName>
    <definedName name="nyy4x1x300___3">#REF!</definedName>
    <definedName name="nyy4x1x300___4">#REF!</definedName>
    <definedName name="nyy4x1x300___5">#REF!</definedName>
    <definedName name="nyy4x1x300_1">#REF!</definedName>
    <definedName name="nyy4x1x300_10">"$#REF!.$#REF!$#REF!"</definedName>
    <definedName name="nyy4x1x300_12">"$#REF!.$#REF!$#REF!"</definedName>
    <definedName name="nyy4x1x300_13">"$#REF!.$#REF!$#REF!"</definedName>
    <definedName name="nyy4x1x300_2" localSheetId="8">#REF!</definedName>
    <definedName name="nyy4x1x300_2" localSheetId="7">#REF!</definedName>
    <definedName name="nyy4x1x300_2" localSheetId="4">#REF!</definedName>
    <definedName name="nyy4x1x300_2" localSheetId="6">#REF!</definedName>
    <definedName name="nyy4x1x300_2" localSheetId="9">#REF!</definedName>
    <definedName name="nyy4x1x300_2" localSheetId="5">#REF!</definedName>
    <definedName name="nyy4x1x300_2" localSheetId="14">#REF!</definedName>
    <definedName name="nyy4x1x300_2" localSheetId="3">#REF!</definedName>
    <definedName name="nyy4x1x300_2" localSheetId="11">#REF!</definedName>
    <definedName name="nyy4x1x300_2" localSheetId="13">#REF!</definedName>
    <definedName name="nyy4x1x300_2" localSheetId="10">#REF!</definedName>
    <definedName name="nyy4x1x300_2" localSheetId="0">#REF!</definedName>
    <definedName name="nyy4x1x300_2" localSheetId="2">#REF!</definedName>
    <definedName name="nyy4x1x300_2">#REF!</definedName>
    <definedName name="nyy4x1x300_4" localSheetId="8">#REF!</definedName>
    <definedName name="nyy4x1x300_4" localSheetId="14">#REF!</definedName>
    <definedName name="nyy4x1x300_4" localSheetId="11">#REF!</definedName>
    <definedName name="nyy4x1x300_4" localSheetId="13">#REF!</definedName>
    <definedName name="nyy4x1x300_4" localSheetId="10">#REF!</definedName>
    <definedName name="nyy4x1x300_4" localSheetId="0">#REF!</definedName>
    <definedName name="nyy4x1x300_4" localSheetId="2">#REF!</definedName>
    <definedName name="nyy4x1x300_4">#REF!</definedName>
    <definedName name="nyy4x1x300_5">"$#REF!.$#REF!$#REF!"</definedName>
    <definedName name="nyy4x1x300_7">"$#REF!.$#REF!$#REF!"</definedName>
    <definedName name="nyy4x1x300_8">"$#REF!.$#REF!$#REF!"</definedName>
    <definedName name="nyy4x1x400" localSheetId="8">#REF!</definedName>
    <definedName name="nyy4x1x400" localSheetId="7">#REF!</definedName>
    <definedName name="nyy4x1x400" localSheetId="4">#REF!</definedName>
    <definedName name="nyy4x1x400" localSheetId="6">#REF!</definedName>
    <definedName name="nyy4x1x400" localSheetId="9">#REF!</definedName>
    <definedName name="nyy4x1x400" localSheetId="5">#REF!</definedName>
    <definedName name="nyy4x1x400" localSheetId="14">#REF!</definedName>
    <definedName name="nyy4x1x400" localSheetId="3">#REF!</definedName>
    <definedName name="nyy4x1x400" localSheetId="11">#REF!</definedName>
    <definedName name="nyy4x1x400" localSheetId="13">#REF!</definedName>
    <definedName name="nyy4x1x400" localSheetId="10">#REF!</definedName>
    <definedName name="nyy4x1x400" localSheetId="0">#REF!</definedName>
    <definedName name="nyy4x1x400" localSheetId="2">#REF!</definedName>
    <definedName name="nyy4x1x400">#REF!</definedName>
    <definedName name="nyy4x1x400___0" localSheetId="8">#REF!</definedName>
    <definedName name="nyy4x1x400___0" localSheetId="14">#REF!</definedName>
    <definedName name="nyy4x1x400___0" localSheetId="11">#REF!</definedName>
    <definedName name="nyy4x1x400___0" localSheetId="13">#REF!</definedName>
    <definedName name="nyy4x1x400___0" localSheetId="10">#REF!</definedName>
    <definedName name="nyy4x1x400___0" localSheetId="0">#REF!</definedName>
    <definedName name="nyy4x1x400___0" localSheetId="2">#REF!</definedName>
    <definedName name="nyy4x1x400___0">#REF!</definedName>
    <definedName name="nyy4x1x400___1" localSheetId="8">#REF!</definedName>
    <definedName name="nyy4x1x400___1" localSheetId="14">#REF!</definedName>
    <definedName name="nyy4x1x400___1" localSheetId="11">#REF!</definedName>
    <definedName name="nyy4x1x400___1" localSheetId="13">#REF!</definedName>
    <definedName name="nyy4x1x400___1" localSheetId="10">#REF!</definedName>
    <definedName name="nyy4x1x400___1" localSheetId="0">#REF!</definedName>
    <definedName name="nyy4x1x400___1" localSheetId="2">#REF!</definedName>
    <definedName name="nyy4x1x400___1">#REF!</definedName>
    <definedName name="nyy4x1x400___2">#REF!</definedName>
    <definedName name="nyy4x1x400___3">#REF!</definedName>
    <definedName name="nyy4x1x400___4">#REF!</definedName>
    <definedName name="nyy4x1x400___5">#REF!</definedName>
    <definedName name="nyy4x1x400_1">#REF!</definedName>
    <definedName name="nyy4x1x400_10">"$#REF!.$#REF!$#REF!"</definedName>
    <definedName name="nyy4x1x400_12">"$#REF!.$#REF!$#REF!"</definedName>
    <definedName name="nyy4x1x400_13">"$#REF!.$#REF!$#REF!"</definedName>
    <definedName name="nyy4x1x400_2" localSheetId="8">#REF!</definedName>
    <definedName name="nyy4x1x400_2" localSheetId="7">#REF!</definedName>
    <definedName name="nyy4x1x400_2" localSheetId="4">#REF!</definedName>
    <definedName name="nyy4x1x400_2" localSheetId="6">#REF!</definedName>
    <definedName name="nyy4x1x400_2" localSheetId="9">#REF!</definedName>
    <definedName name="nyy4x1x400_2" localSheetId="5">#REF!</definedName>
    <definedName name="nyy4x1x400_2" localSheetId="14">#REF!</definedName>
    <definedName name="nyy4x1x400_2" localSheetId="3">#REF!</definedName>
    <definedName name="nyy4x1x400_2" localSheetId="11">#REF!</definedName>
    <definedName name="nyy4x1x400_2" localSheetId="13">#REF!</definedName>
    <definedName name="nyy4x1x400_2" localSheetId="10">#REF!</definedName>
    <definedName name="nyy4x1x400_2" localSheetId="0">#REF!</definedName>
    <definedName name="nyy4x1x400_2" localSheetId="2">#REF!</definedName>
    <definedName name="nyy4x1x400_2">#REF!</definedName>
    <definedName name="nyy4x1x400_4" localSheetId="8">#REF!</definedName>
    <definedName name="nyy4x1x400_4" localSheetId="14">#REF!</definedName>
    <definedName name="nyy4x1x400_4" localSheetId="11">#REF!</definedName>
    <definedName name="nyy4x1x400_4" localSheetId="13">#REF!</definedName>
    <definedName name="nyy4x1x400_4" localSheetId="10">#REF!</definedName>
    <definedName name="nyy4x1x400_4" localSheetId="0">#REF!</definedName>
    <definedName name="nyy4x1x400_4" localSheetId="2">#REF!</definedName>
    <definedName name="nyy4x1x400_4">#REF!</definedName>
    <definedName name="nyy4x1x400_5">"$#REF!.$#REF!$#REF!"</definedName>
    <definedName name="nyy4x1x400_7">"$#REF!.$#REF!$#REF!"</definedName>
    <definedName name="nyy4x1x400_8">"$#REF!.$#REF!$#REF!"</definedName>
    <definedName name="nyy4x1x500" localSheetId="8">#REF!</definedName>
    <definedName name="nyy4x1x500" localSheetId="7">#REF!</definedName>
    <definedName name="nyy4x1x500" localSheetId="4">#REF!</definedName>
    <definedName name="nyy4x1x500" localSheetId="6">#REF!</definedName>
    <definedName name="nyy4x1x500" localSheetId="9">#REF!</definedName>
    <definedName name="nyy4x1x500" localSheetId="5">#REF!</definedName>
    <definedName name="nyy4x1x500" localSheetId="14">#REF!</definedName>
    <definedName name="nyy4x1x500" localSheetId="3">#REF!</definedName>
    <definedName name="nyy4x1x500" localSheetId="11">#REF!</definedName>
    <definedName name="nyy4x1x500" localSheetId="13">#REF!</definedName>
    <definedName name="nyy4x1x500" localSheetId="10">#REF!</definedName>
    <definedName name="nyy4x1x500" localSheetId="0">#REF!</definedName>
    <definedName name="nyy4x1x500" localSheetId="2">#REF!</definedName>
    <definedName name="nyy4x1x500">#REF!</definedName>
    <definedName name="nyy4x1x500___0" localSheetId="8">#REF!</definedName>
    <definedName name="nyy4x1x500___0" localSheetId="14">#REF!</definedName>
    <definedName name="nyy4x1x500___0" localSheetId="11">#REF!</definedName>
    <definedName name="nyy4x1x500___0" localSheetId="13">#REF!</definedName>
    <definedName name="nyy4x1x500___0" localSheetId="10">#REF!</definedName>
    <definedName name="nyy4x1x500___0" localSheetId="0">#REF!</definedName>
    <definedName name="nyy4x1x500___0" localSheetId="2">#REF!</definedName>
    <definedName name="nyy4x1x500___0">#REF!</definedName>
    <definedName name="nyy4x1x500___1" localSheetId="8">#REF!</definedName>
    <definedName name="nyy4x1x500___1" localSheetId="14">#REF!</definedName>
    <definedName name="nyy4x1x500___1" localSheetId="11">#REF!</definedName>
    <definedName name="nyy4x1x500___1" localSheetId="13">#REF!</definedName>
    <definedName name="nyy4x1x500___1" localSheetId="10">#REF!</definedName>
    <definedName name="nyy4x1x500___1" localSheetId="0">#REF!</definedName>
    <definedName name="nyy4x1x500___1" localSheetId="2">#REF!</definedName>
    <definedName name="nyy4x1x500___1">#REF!</definedName>
    <definedName name="nyy4x1x500___2">#REF!</definedName>
    <definedName name="nyy4x1x500___3">#REF!</definedName>
    <definedName name="nyy4x1x500___4">#REF!</definedName>
    <definedName name="nyy4x1x500___5">#REF!</definedName>
    <definedName name="nyy4x1x500_1">#REF!</definedName>
    <definedName name="nyy4x1x500_10">"$#REF!.$#REF!$#REF!"</definedName>
    <definedName name="nyy4x1x500_12">"$#REF!.$#REF!$#REF!"</definedName>
    <definedName name="nyy4x1x500_13">"$#REF!.$#REF!$#REF!"</definedName>
    <definedName name="nyy4x1x500_2" localSheetId="8">#REF!</definedName>
    <definedName name="nyy4x1x500_2" localSheetId="7">#REF!</definedName>
    <definedName name="nyy4x1x500_2" localSheetId="4">#REF!</definedName>
    <definedName name="nyy4x1x500_2" localSheetId="6">#REF!</definedName>
    <definedName name="nyy4x1x500_2" localSheetId="9">#REF!</definedName>
    <definedName name="nyy4x1x500_2" localSheetId="5">#REF!</definedName>
    <definedName name="nyy4x1x500_2" localSheetId="14">#REF!</definedName>
    <definedName name="nyy4x1x500_2" localSheetId="3">#REF!</definedName>
    <definedName name="nyy4x1x500_2" localSheetId="11">#REF!</definedName>
    <definedName name="nyy4x1x500_2" localSheetId="13">#REF!</definedName>
    <definedName name="nyy4x1x500_2" localSheetId="10">#REF!</definedName>
    <definedName name="nyy4x1x500_2" localSheetId="0">#REF!</definedName>
    <definedName name="nyy4x1x500_2" localSheetId="2">#REF!</definedName>
    <definedName name="nyy4x1x500_2">#REF!</definedName>
    <definedName name="nyy4x1x500_4" localSheetId="8">#REF!</definedName>
    <definedName name="nyy4x1x500_4" localSheetId="14">#REF!</definedName>
    <definedName name="nyy4x1x500_4" localSheetId="11">#REF!</definedName>
    <definedName name="nyy4x1x500_4" localSheetId="13">#REF!</definedName>
    <definedName name="nyy4x1x500_4" localSheetId="10">#REF!</definedName>
    <definedName name="nyy4x1x500_4" localSheetId="0">#REF!</definedName>
    <definedName name="nyy4x1x500_4" localSheetId="2">#REF!</definedName>
    <definedName name="nyy4x1x500_4">#REF!</definedName>
    <definedName name="nyy4x1x500_5">"$#REF!.$#REF!$#REF!"</definedName>
    <definedName name="nyy4x1x500_7">"$#REF!.$#REF!$#REF!"</definedName>
    <definedName name="nyy4x1x500_8">"$#REF!.$#REF!$#REF!"</definedName>
    <definedName name="nyy4x25" localSheetId="8">#REF!</definedName>
    <definedName name="nyy4x25" localSheetId="7">#REF!</definedName>
    <definedName name="nyy4x25" localSheetId="4">#REF!</definedName>
    <definedName name="nyy4x25" localSheetId="6">#REF!</definedName>
    <definedName name="nyy4x25" localSheetId="9">#REF!</definedName>
    <definedName name="nyy4x25" localSheetId="5">#REF!</definedName>
    <definedName name="nyy4x25" localSheetId="14">#REF!</definedName>
    <definedName name="nyy4x25" localSheetId="3">#REF!</definedName>
    <definedName name="nyy4x25" localSheetId="11">#REF!</definedName>
    <definedName name="nyy4x25" localSheetId="13">#REF!</definedName>
    <definedName name="nyy4x25" localSheetId="10">#REF!</definedName>
    <definedName name="nyy4x25" localSheetId="0">#REF!</definedName>
    <definedName name="nyy4x25" localSheetId="2">#REF!</definedName>
    <definedName name="nyy4x25">#REF!</definedName>
    <definedName name="nyy4x25___0" localSheetId="8">#REF!</definedName>
    <definedName name="nyy4x25___0" localSheetId="14">#REF!</definedName>
    <definedName name="nyy4x25___0" localSheetId="11">#REF!</definedName>
    <definedName name="nyy4x25___0" localSheetId="13">#REF!</definedName>
    <definedName name="nyy4x25___0" localSheetId="10">#REF!</definedName>
    <definedName name="nyy4x25___0" localSheetId="0">#REF!</definedName>
    <definedName name="nyy4x25___0" localSheetId="2">#REF!</definedName>
    <definedName name="nyy4x25___0">#REF!</definedName>
    <definedName name="nyy4x25___1" localSheetId="8">#REF!</definedName>
    <definedName name="nyy4x25___1" localSheetId="14">#REF!</definedName>
    <definedName name="nyy4x25___1" localSheetId="11">#REF!</definedName>
    <definedName name="nyy4x25___1" localSheetId="13">#REF!</definedName>
    <definedName name="nyy4x25___1" localSheetId="10">#REF!</definedName>
    <definedName name="nyy4x25___1" localSheetId="0">#REF!</definedName>
    <definedName name="nyy4x25___1" localSheetId="2">#REF!</definedName>
    <definedName name="nyy4x25___1">#REF!</definedName>
    <definedName name="nyy4x25___2">#REF!</definedName>
    <definedName name="nyy4x25___3">#REF!</definedName>
    <definedName name="nyy4x25___4">#REF!</definedName>
    <definedName name="nyy4x25___5">#REF!</definedName>
    <definedName name="nyy4x25_1">#REF!</definedName>
    <definedName name="nyy4x25_10">"$#REF!.$#REF!$#REF!"</definedName>
    <definedName name="nyy4x25_12">"$#REF!.$#REF!$#REF!"</definedName>
    <definedName name="nyy4x25_13">"$#REF!.$#REF!$#REF!"</definedName>
    <definedName name="nyy4x25_2" localSheetId="8">#REF!</definedName>
    <definedName name="nyy4x25_2" localSheetId="7">#REF!</definedName>
    <definedName name="nyy4x25_2" localSheetId="4">#REF!</definedName>
    <definedName name="nyy4x25_2" localSheetId="6">#REF!</definedName>
    <definedName name="nyy4x25_2" localSheetId="9">#REF!</definedName>
    <definedName name="nyy4x25_2" localSheetId="5">#REF!</definedName>
    <definedName name="nyy4x25_2" localSheetId="14">#REF!</definedName>
    <definedName name="nyy4x25_2" localSheetId="3">#REF!</definedName>
    <definedName name="nyy4x25_2" localSheetId="11">#REF!</definedName>
    <definedName name="nyy4x25_2" localSheetId="13">#REF!</definedName>
    <definedName name="nyy4x25_2" localSheetId="10">#REF!</definedName>
    <definedName name="nyy4x25_2" localSheetId="0">#REF!</definedName>
    <definedName name="nyy4x25_2" localSheetId="2">#REF!</definedName>
    <definedName name="nyy4x25_2">#REF!</definedName>
    <definedName name="nyy4x25_4" localSheetId="8">#REF!</definedName>
    <definedName name="nyy4x25_4" localSheetId="14">#REF!</definedName>
    <definedName name="nyy4x25_4" localSheetId="11">#REF!</definedName>
    <definedName name="nyy4x25_4" localSheetId="13">#REF!</definedName>
    <definedName name="nyy4x25_4" localSheetId="10">#REF!</definedName>
    <definedName name="nyy4x25_4" localSheetId="0">#REF!</definedName>
    <definedName name="nyy4x25_4" localSheetId="2">#REF!</definedName>
    <definedName name="nyy4x25_4">#REF!</definedName>
    <definedName name="nyy4x25_5">"$#REF!.$#REF!$#REF!"</definedName>
    <definedName name="nyy4x25_7">"$#REF!.$#REF!$#REF!"</definedName>
    <definedName name="nyy4x25_8">"$#REF!.$#REF!$#REF!"</definedName>
    <definedName name="nyy4x50" localSheetId="8">#REF!</definedName>
    <definedName name="nyy4x50" localSheetId="7">#REF!</definedName>
    <definedName name="nyy4x50" localSheetId="4">#REF!</definedName>
    <definedName name="nyy4x50" localSheetId="6">#REF!</definedName>
    <definedName name="nyy4x50" localSheetId="9">#REF!</definedName>
    <definedName name="nyy4x50" localSheetId="5">#REF!</definedName>
    <definedName name="nyy4x50" localSheetId="14">#REF!</definedName>
    <definedName name="nyy4x50" localSheetId="3">#REF!</definedName>
    <definedName name="nyy4x50" localSheetId="11">#REF!</definedName>
    <definedName name="nyy4x50" localSheetId="13">#REF!</definedName>
    <definedName name="nyy4x50" localSheetId="10">#REF!</definedName>
    <definedName name="nyy4x50" localSheetId="0">#REF!</definedName>
    <definedName name="nyy4x50" localSheetId="2">#REF!</definedName>
    <definedName name="nyy4x50">#REF!</definedName>
    <definedName name="nyy4x50___0" localSheetId="8">#REF!</definedName>
    <definedName name="nyy4x50___0" localSheetId="14">#REF!</definedName>
    <definedName name="nyy4x50___0" localSheetId="11">#REF!</definedName>
    <definedName name="nyy4x50___0" localSheetId="13">#REF!</definedName>
    <definedName name="nyy4x50___0" localSheetId="10">#REF!</definedName>
    <definedName name="nyy4x50___0" localSheetId="0">#REF!</definedName>
    <definedName name="nyy4x50___0" localSheetId="2">#REF!</definedName>
    <definedName name="nyy4x50___0">#REF!</definedName>
    <definedName name="nyy4x50___1" localSheetId="8">#REF!</definedName>
    <definedName name="nyy4x50___1" localSheetId="14">#REF!</definedName>
    <definedName name="nyy4x50___1" localSheetId="11">#REF!</definedName>
    <definedName name="nyy4x50___1" localSheetId="13">#REF!</definedName>
    <definedName name="nyy4x50___1" localSheetId="10">#REF!</definedName>
    <definedName name="nyy4x50___1" localSheetId="0">#REF!</definedName>
    <definedName name="nyy4x50___1" localSheetId="2">#REF!</definedName>
    <definedName name="nyy4x50___1">#REF!</definedName>
    <definedName name="nyy4x50___2">#REF!</definedName>
    <definedName name="nyy4x50___3">#REF!</definedName>
    <definedName name="nyy4x50___4">#REF!</definedName>
    <definedName name="nyy4x50___5">#REF!</definedName>
    <definedName name="nyy4x50_1">#REF!</definedName>
    <definedName name="nyy4x50_10">"$#REF!.$#REF!$#REF!"</definedName>
    <definedName name="nyy4x50_12">"$#REF!.$#REF!$#REF!"</definedName>
    <definedName name="nyy4x50_13">"$#REF!.$#REF!$#REF!"</definedName>
    <definedName name="nyy4x50_2" localSheetId="8">#REF!</definedName>
    <definedName name="nyy4x50_2" localSheetId="7">#REF!</definedName>
    <definedName name="nyy4x50_2" localSheetId="4">#REF!</definedName>
    <definedName name="nyy4x50_2" localSheetId="6">#REF!</definedName>
    <definedName name="nyy4x50_2" localSheetId="9">#REF!</definedName>
    <definedName name="nyy4x50_2" localSheetId="5">#REF!</definedName>
    <definedName name="nyy4x50_2" localSheetId="14">#REF!</definedName>
    <definedName name="nyy4x50_2" localSheetId="3">#REF!</definedName>
    <definedName name="nyy4x50_2" localSheetId="11">#REF!</definedName>
    <definedName name="nyy4x50_2" localSheetId="13">#REF!</definedName>
    <definedName name="nyy4x50_2" localSheetId="10">#REF!</definedName>
    <definedName name="nyy4x50_2" localSheetId="0">#REF!</definedName>
    <definedName name="nyy4x50_2" localSheetId="2">#REF!</definedName>
    <definedName name="nyy4x50_2">#REF!</definedName>
    <definedName name="nyy4x50_4" localSheetId="8">#REF!</definedName>
    <definedName name="nyy4x50_4" localSheetId="14">#REF!</definedName>
    <definedName name="nyy4x50_4" localSheetId="11">#REF!</definedName>
    <definedName name="nyy4x50_4" localSheetId="13">#REF!</definedName>
    <definedName name="nyy4x50_4" localSheetId="10">#REF!</definedName>
    <definedName name="nyy4x50_4" localSheetId="0">#REF!</definedName>
    <definedName name="nyy4x50_4" localSheetId="2">#REF!</definedName>
    <definedName name="nyy4x50_4">#REF!</definedName>
    <definedName name="nyy4x50_5">"$#REF!.$#REF!$#REF!"</definedName>
    <definedName name="nyy4x50_7">"$#REF!.$#REF!$#REF!"</definedName>
    <definedName name="nyy4x50_8">"$#REF!.$#REF!$#REF!"</definedName>
    <definedName name="nyy4x70" localSheetId="8">#REF!</definedName>
    <definedName name="nyy4x70" localSheetId="7">#REF!</definedName>
    <definedName name="nyy4x70" localSheetId="4">#REF!</definedName>
    <definedName name="nyy4x70" localSheetId="6">#REF!</definedName>
    <definedName name="nyy4x70" localSheetId="9">#REF!</definedName>
    <definedName name="nyy4x70" localSheetId="5">#REF!</definedName>
    <definedName name="nyy4x70" localSheetId="14">#REF!</definedName>
    <definedName name="nyy4x70" localSheetId="3">#REF!</definedName>
    <definedName name="nyy4x70" localSheetId="11">#REF!</definedName>
    <definedName name="nyy4x70" localSheetId="13">#REF!</definedName>
    <definedName name="nyy4x70" localSheetId="10">#REF!</definedName>
    <definedName name="nyy4x70" localSheetId="0">#REF!</definedName>
    <definedName name="nyy4x70" localSheetId="2">#REF!</definedName>
    <definedName name="nyy4x70">#REF!</definedName>
    <definedName name="nyy4x70___0" localSheetId="8">#REF!</definedName>
    <definedName name="nyy4x70___0" localSheetId="14">#REF!</definedName>
    <definedName name="nyy4x70___0" localSheetId="11">#REF!</definedName>
    <definedName name="nyy4x70___0" localSheetId="13">#REF!</definedName>
    <definedName name="nyy4x70___0" localSheetId="10">#REF!</definedName>
    <definedName name="nyy4x70___0" localSheetId="0">#REF!</definedName>
    <definedName name="nyy4x70___0" localSheetId="2">#REF!</definedName>
    <definedName name="nyy4x70___0">#REF!</definedName>
    <definedName name="nyy4x70___1" localSheetId="8">#REF!</definedName>
    <definedName name="nyy4x70___1" localSheetId="14">#REF!</definedName>
    <definedName name="nyy4x70___1" localSheetId="11">#REF!</definedName>
    <definedName name="nyy4x70___1" localSheetId="13">#REF!</definedName>
    <definedName name="nyy4x70___1" localSheetId="10">#REF!</definedName>
    <definedName name="nyy4x70___1" localSheetId="0">#REF!</definedName>
    <definedName name="nyy4x70___1" localSheetId="2">#REF!</definedName>
    <definedName name="nyy4x70___1">#REF!</definedName>
    <definedName name="nyy4x70___2">#REF!</definedName>
    <definedName name="nyy4x70___3">#REF!</definedName>
    <definedName name="nyy4x70___4">#REF!</definedName>
    <definedName name="nyy4x70___5">#REF!</definedName>
    <definedName name="nyy4x70_1">#REF!</definedName>
    <definedName name="nyy4x70_10">"$#REF!.$#REF!$#REF!"</definedName>
    <definedName name="nyy4x70_12">"$#REF!.$#REF!$#REF!"</definedName>
    <definedName name="nyy4x70_13">"$#REF!.$#REF!$#REF!"</definedName>
    <definedName name="nyy4x70_2" localSheetId="8">#REF!</definedName>
    <definedName name="nyy4x70_2" localSheetId="7">#REF!</definedName>
    <definedName name="nyy4x70_2" localSheetId="4">#REF!</definedName>
    <definedName name="nyy4x70_2" localSheetId="6">#REF!</definedName>
    <definedName name="nyy4x70_2" localSheetId="9">#REF!</definedName>
    <definedName name="nyy4x70_2" localSheetId="5">#REF!</definedName>
    <definedName name="nyy4x70_2" localSheetId="14">#REF!</definedName>
    <definedName name="nyy4x70_2" localSheetId="3">#REF!</definedName>
    <definedName name="nyy4x70_2" localSheetId="11">#REF!</definedName>
    <definedName name="nyy4x70_2" localSheetId="13">#REF!</definedName>
    <definedName name="nyy4x70_2" localSheetId="10">#REF!</definedName>
    <definedName name="nyy4x70_2" localSheetId="0">#REF!</definedName>
    <definedName name="nyy4x70_2" localSheetId="2">#REF!</definedName>
    <definedName name="nyy4x70_2">#REF!</definedName>
    <definedName name="nyy4x70_4" localSheetId="8">#REF!</definedName>
    <definedName name="nyy4x70_4" localSheetId="14">#REF!</definedName>
    <definedName name="nyy4x70_4" localSheetId="11">#REF!</definedName>
    <definedName name="nyy4x70_4" localSheetId="13">#REF!</definedName>
    <definedName name="nyy4x70_4" localSheetId="10">#REF!</definedName>
    <definedName name="nyy4x70_4" localSheetId="0">#REF!</definedName>
    <definedName name="nyy4x70_4" localSheetId="2">#REF!</definedName>
    <definedName name="nyy4x70_4">#REF!</definedName>
    <definedName name="nyy4x70_5">"$#REF!.$#REF!$#REF!"</definedName>
    <definedName name="nyy4x70_7">"$#REF!.$#REF!$#REF!"</definedName>
    <definedName name="nyy4x70_8">"$#REF!.$#REF!$#REF!"</definedName>
    <definedName name="nyy4x95" localSheetId="8">#REF!</definedName>
    <definedName name="nyy4x95" localSheetId="7">#REF!</definedName>
    <definedName name="nyy4x95" localSheetId="4">#REF!</definedName>
    <definedName name="nyy4x95" localSheetId="6">#REF!</definedName>
    <definedName name="nyy4x95" localSheetId="9">#REF!</definedName>
    <definedName name="nyy4x95" localSheetId="5">#REF!</definedName>
    <definedName name="nyy4x95" localSheetId="14">#REF!</definedName>
    <definedName name="nyy4x95" localSheetId="3">#REF!</definedName>
    <definedName name="nyy4x95" localSheetId="11">#REF!</definedName>
    <definedName name="nyy4x95" localSheetId="13">#REF!</definedName>
    <definedName name="nyy4x95" localSheetId="10">#REF!</definedName>
    <definedName name="nyy4x95" localSheetId="0">#REF!</definedName>
    <definedName name="nyy4x95" localSheetId="2">#REF!</definedName>
    <definedName name="nyy4x95">#REF!</definedName>
    <definedName name="nyy4x95___0" localSheetId="8">#REF!</definedName>
    <definedName name="nyy4x95___0" localSheetId="14">#REF!</definedName>
    <definedName name="nyy4x95___0" localSheetId="11">#REF!</definedName>
    <definedName name="nyy4x95___0" localSheetId="13">#REF!</definedName>
    <definedName name="nyy4x95___0" localSheetId="10">#REF!</definedName>
    <definedName name="nyy4x95___0" localSheetId="0">#REF!</definedName>
    <definedName name="nyy4x95___0" localSheetId="2">#REF!</definedName>
    <definedName name="nyy4x95___0">#REF!</definedName>
    <definedName name="nyy4x95___1" localSheetId="8">#REF!</definedName>
    <definedName name="nyy4x95___1" localSheetId="14">#REF!</definedName>
    <definedName name="nyy4x95___1" localSheetId="11">#REF!</definedName>
    <definedName name="nyy4x95___1" localSheetId="13">#REF!</definedName>
    <definedName name="nyy4x95___1" localSheetId="10">#REF!</definedName>
    <definedName name="nyy4x95___1" localSheetId="0">#REF!</definedName>
    <definedName name="nyy4x95___1" localSheetId="2">#REF!</definedName>
    <definedName name="nyy4x95___1">#REF!</definedName>
    <definedName name="nyy4x95___2">#REF!</definedName>
    <definedName name="nyy4x95___3">#REF!</definedName>
    <definedName name="nyy4x95___4">#REF!</definedName>
    <definedName name="nyy4x95___5">#REF!</definedName>
    <definedName name="nyy4x95_1">#REF!</definedName>
    <definedName name="nyy4x95_10">"$#REF!.$#REF!$#REF!"</definedName>
    <definedName name="nyy4x95_12">"$#REF!.$#REF!$#REF!"</definedName>
    <definedName name="nyy4x95_13">"$#REF!.$#REF!$#REF!"</definedName>
    <definedName name="nyy4x95_2" localSheetId="8">#REF!</definedName>
    <definedName name="nyy4x95_2" localSheetId="7">#REF!</definedName>
    <definedName name="nyy4x95_2" localSheetId="4">#REF!</definedName>
    <definedName name="nyy4x95_2" localSheetId="6">#REF!</definedName>
    <definedName name="nyy4x95_2" localSheetId="9">#REF!</definedName>
    <definedName name="nyy4x95_2" localSheetId="5">#REF!</definedName>
    <definedName name="nyy4x95_2" localSheetId="14">#REF!</definedName>
    <definedName name="nyy4x95_2" localSheetId="3">#REF!</definedName>
    <definedName name="nyy4x95_2" localSheetId="11">#REF!</definedName>
    <definedName name="nyy4x95_2" localSheetId="13">#REF!</definedName>
    <definedName name="nyy4x95_2" localSheetId="10">#REF!</definedName>
    <definedName name="nyy4x95_2" localSheetId="0">#REF!</definedName>
    <definedName name="nyy4x95_2" localSheetId="2">#REF!</definedName>
    <definedName name="nyy4x95_2">#REF!</definedName>
    <definedName name="nyy4x95_4" localSheetId="8">#REF!</definedName>
    <definedName name="nyy4x95_4" localSheetId="14">#REF!</definedName>
    <definedName name="nyy4x95_4" localSheetId="11">#REF!</definedName>
    <definedName name="nyy4x95_4" localSheetId="13">#REF!</definedName>
    <definedName name="nyy4x95_4" localSheetId="10">#REF!</definedName>
    <definedName name="nyy4x95_4" localSheetId="0">#REF!</definedName>
    <definedName name="nyy4x95_4" localSheetId="2">#REF!</definedName>
    <definedName name="nyy4x95_4">#REF!</definedName>
    <definedName name="nyy4x95_5">"$#REF!.$#REF!$#REF!"</definedName>
    <definedName name="nyy4x95_7">"$#REF!.$#REF!$#REF!"</definedName>
    <definedName name="nyy4x95_8">"$#REF!.$#REF!$#REF!"</definedName>
    <definedName name="nyy5x4" localSheetId="8">#REF!</definedName>
    <definedName name="nyy5x4" localSheetId="7">#REF!</definedName>
    <definedName name="nyy5x4" localSheetId="4">#REF!</definedName>
    <definedName name="nyy5x4" localSheetId="6">#REF!</definedName>
    <definedName name="nyy5x4" localSheetId="9">#REF!</definedName>
    <definedName name="nyy5x4" localSheetId="5">#REF!</definedName>
    <definedName name="nyy5x4" localSheetId="14">#REF!</definedName>
    <definedName name="nyy5x4" localSheetId="3">#REF!</definedName>
    <definedName name="nyy5x4" localSheetId="11">#REF!</definedName>
    <definedName name="nyy5x4" localSheetId="13">#REF!</definedName>
    <definedName name="nyy5x4" localSheetId="10">#REF!</definedName>
    <definedName name="nyy5x4" localSheetId="0">#REF!</definedName>
    <definedName name="nyy5x4" localSheetId="2">#REF!</definedName>
    <definedName name="nyy5x4">#REF!</definedName>
    <definedName name="nyy5x4___0" localSheetId="8">#REF!</definedName>
    <definedName name="nyy5x4___0" localSheetId="14">#REF!</definedName>
    <definedName name="nyy5x4___0" localSheetId="11">#REF!</definedName>
    <definedName name="nyy5x4___0" localSheetId="13">#REF!</definedName>
    <definedName name="nyy5x4___0" localSheetId="10">#REF!</definedName>
    <definedName name="nyy5x4___0" localSheetId="0">#REF!</definedName>
    <definedName name="nyy5x4___0" localSheetId="2">#REF!</definedName>
    <definedName name="nyy5x4___0">#REF!</definedName>
    <definedName name="nyy5x4___1" localSheetId="8">#REF!</definedName>
    <definedName name="nyy5x4___1" localSheetId="14">#REF!</definedName>
    <definedName name="nyy5x4___1" localSheetId="11">#REF!</definedName>
    <definedName name="nyy5x4___1" localSheetId="13">#REF!</definedName>
    <definedName name="nyy5x4___1" localSheetId="10">#REF!</definedName>
    <definedName name="nyy5x4___1" localSheetId="0">#REF!</definedName>
    <definedName name="nyy5x4___1" localSheetId="2">#REF!</definedName>
    <definedName name="nyy5x4___1">#REF!</definedName>
    <definedName name="nyy5x4___2">#REF!</definedName>
    <definedName name="nyy5x4___3">#REF!</definedName>
    <definedName name="nyy5x4___4">#REF!</definedName>
    <definedName name="nyy5x4___5">#REF!</definedName>
    <definedName name="nyy5x4_1">#REF!</definedName>
    <definedName name="nyy5x4_10">"$#REF!.$#REF!$#REF!"</definedName>
    <definedName name="nyy5x4_12">"$#REF!.$#REF!$#REF!"</definedName>
    <definedName name="nyy5x4_13">"$#REF!.$#REF!$#REF!"</definedName>
    <definedName name="nyy5x4_2" localSheetId="8">#REF!</definedName>
    <definedName name="nyy5x4_2" localSheetId="7">#REF!</definedName>
    <definedName name="nyy5x4_2" localSheetId="4">#REF!</definedName>
    <definedName name="nyy5x4_2" localSheetId="6">#REF!</definedName>
    <definedName name="nyy5x4_2" localSheetId="9">#REF!</definedName>
    <definedName name="nyy5x4_2" localSheetId="5">#REF!</definedName>
    <definedName name="nyy5x4_2" localSheetId="14">#REF!</definedName>
    <definedName name="nyy5x4_2" localSheetId="3">#REF!</definedName>
    <definedName name="nyy5x4_2" localSheetId="11">#REF!</definedName>
    <definedName name="nyy5x4_2" localSheetId="13">#REF!</definedName>
    <definedName name="nyy5x4_2" localSheetId="10">#REF!</definedName>
    <definedName name="nyy5x4_2" localSheetId="0">#REF!</definedName>
    <definedName name="nyy5x4_2" localSheetId="2">#REF!</definedName>
    <definedName name="nyy5x4_2">#REF!</definedName>
    <definedName name="nyy5x4_4" localSheetId="8">#REF!</definedName>
    <definedName name="nyy5x4_4" localSheetId="14">#REF!</definedName>
    <definedName name="nyy5x4_4" localSheetId="11">#REF!</definedName>
    <definedName name="nyy5x4_4" localSheetId="13">#REF!</definedName>
    <definedName name="nyy5x4_4" localSheetId="10">#REF!</definedName>
    <definedName name="nyy5x4_4" localSheetId="0">#REF!</definedName>
    <definedName name="nyy5x4_4" localSheetId="2">#REF!</definedName>
    <definedName name="nyy5x4_4">#REF!</definedName>
    <definedName name="nyy5x4_5">"$#REF!.$#REF!$#REF!"</definedName>
    <definedName name="nyy5x4_7">"$#REF!.$#REF!$#REF!"</definedName>
    <definedName name="nyy5x4_8">"$#REF!.$#REF!$#REF!"</definedName>
    <definedName name="nyy5x6" localSheetId="8">#REF!</definedName>
    <definedName name="nyy5x6" localSheetId="7">#REF!</definedName>
    <definedName name="nyy5x6" localSheetId="4">#REF!</definedName>
    <definedName name="nyy5x6" localSheetId="6">#REF!</definedName>
    <definedName name="nyy5x6" localSheetId="9">#REF!</definedName>
    <definedName name="nyy5x6" localSheetId="5">#REF!</definedName>
    <definedName name="nyy5x6" localSheetId="14">#REF!</definedName>
    <definedName name="nyy5x6" localSheetId="3">#REF!</definedName>
    <definedName name="nyy5x6" localSheetId="11">#REF!</definedName>
    <definedName name="nyy5x6" localSheetId="13">#REF!</definedName>
    <definedName name="nyy5x6" localSheetId="10">#REF!</definedName>
    <definedName name="nyy5x6" localSheetId="0">#REF!</definedName>
    <definedName name="nyy5x6" localSheetId="2">#REF!</definedName>
    <definedName name="nyy5x6">#REF!</definedName>
    <definedName name="nyy5x6___0" localSheetId="8">#REF!</definedName>
    <definedName name="nyy5x6___0" localSheetId="14">#REF!</definedName>
    <definedName name="nyy5x6___0" localSheetId="11">#REF!</definedName>
    <definedName name="nyy5x6___0" localSheetId="13">#REF!</definedName>
    <definedName name="nyy5x6___0" localSheetId="10">#REF!</definedName>
    <definedName name="nyy5x6___0" localSheetId="0">#REF!</definedName>
    <definedName name="nyy5x6___0" localSheetId="2">#REF!</definedName>
    <definedName name="nyy5x6___0">#REF!</definedName>
    <definedName name="nyy5x6___1" localSheetId="8">#REF!</definedName>
    <definedName name="nyy5x6___1" localSheetId="14">#REF!</definedName>
    <definedName name="nyy5x6___1" localSheetId="11">#REF!</definedName>
    <definedName name="nyy5x6___1" localSheetId="13">#REF!</definedName>
    <definedName name="nyy5x6___1" localSheetId="10">#REF!</definedName>
    <definedName name="nyy5x6___1" localSheetId="0">#REF!</definedName>
    <definedName name="nyy5x6___1" localSheetId="2">#REF!</definedName>
    <definedName name="nyy5x6___1">#REF!</definedName>
    <definedName name="nyy5x6___2">#REF!</definedName>
    <definedName name="nyy5x6___3">#REF!</definedName>
    <definedName name="nyy5x6___4">#REF!</definedName>
    <definedName name="nyy5x6___5">#REF!</definedName>
    <definedName name="nyy5x6_1">#REF!</definedName>
    <definedName name="nyy5x6_10">"$#REF!.$#REF!$#REF!"</definedName>
    <definedName name="nyy5x6_12">"$#REF!.$#REF!$#REF!"</definedName>
    <definedName name="nyy5x6_13">"$#REF!.$#REF!$#REF!"</definedName>
    <definedName name="nyy5x6_2" localSheetId="8">#REF!</definedName>
    <definedName name="nyy5x6_2" localSheetId="7">#REF!</definedName>
    <definedName name="nyy5x6_2" localSheetId="4">#REF!</definedName>
    <definedName name="nyy5x6_2" localSheetId="6">#REF!</definedName>
    <definedName name="nyy5x6_2" localSheetId="9">#REF!</definedName>
    <definedName name="nyy5x6_2" localSheetId="5">#REF!</definedName>
    <definedName name="nyy5x6_2" localSheetId="14">#REF!</definedName>
    <definedName name="nyy5x6_2" localSheetId="3">#REF!</definedName>
    <definedName name="nyy5x6_2" localSheetId="11">#REF!</definedName>
    <definedName name="nyy5x6_2" localSheetId="13">#REF!</definedName>
    <definedName name="nyy5x6_2" localSheetId="10">#REF!</definedName>
    <definedName name="nyy5x6_2" localSheetId="0">#REF!</definedName>
    <definedName name="nyy5x6_2" localSheetId="2">#REF!</definedName>
    <definedName name="nyy5x6_2">#REF!</definedName>
    <definedName name="nyy5x6_4" localSheetId="8">#REF!</definedName>
    <definedName name="nyy5x6_4" localSheetId="14">#REF!</definedName>
    <definedName name="nyy5x6_4" localSheetId="11">#REF!</definedName>
    <definedName name="nyy5x6_4" localSheetId="13">#REF!</definedName>
    <definedName name="nyy5x6_4" localSheetId="10">#REF!</definedName>
    <definedName name="nyy5x6_4" localSheetId="0">#REF!</definedName>
    <definedName name="nyy5x6_4" localSheetId="2">#REF!</definedName>
    <definedName name="nyy5x6_4">#REF!</definedName>
    <definedName name="nyy5x6_5">"$#REF!.$#REF!$#REF!"</definedName>
    <definedName name="nyy5x6_7">"$#REF!.$#REF!$#REF!"</definedName>
    <definedName name="nyy5x6_8">"$#REF!.$#REF!$#REF!"</definedName>
    <definedName name="nyy7x1x300" localSheetId="8">#REF!</definedName>
    <definedName name="nyy7x1x300" localSheetId="7">#REF!</definedName>
    <definedName name="nyy7x1x300" localSheetId="4">#REF!</definedName>
    <definedName name="nyy7x1x300" localSheetId="6">#REF!</definedName>
    <definedName name="nyy7x1x300" localSheetId="9">#REF!</definedName>
    <definedName name="nyy7x1x300" localSheetId="5">#REF!</definedName>
    <definedName name="nyy7x1x300" localSheetId="14">#REF!</definedName>
    <definedName name="nyy7x1x300" localSheetId="3">#REF!</definedName>
    <definedName name="nyy7x1x300" localSheetId="11">#REF!</definedName>
    <definedName name="nyy7x1x300" localSheetId="13">#REF!</definedName>
    <definedName name="nyy7x1x300" localSheetId="10">#REF!</definedName>
    <definedName name="nyy7x1x300" localSheetId="0">#REF!</definedName>
    <definedName name="nyy7x1x300" localSheetId="2">#REF!</definedName>
    <definedName name="nyy7x1x300">#REF!</definedName>
    <definedName name="nyy7x1x300___0" localSheetId="8">#REF!</definedName>
    <definedName name="nyy7x1x300___0" localSheetId="14">#REF!</definedName>
    <definedName name="nyy7x1x300___0" localSheetId="11">#REF!</definedName>
    <definedName name="nyy7x1x300___0" localSheetId="13">#REF!</definedName>
    <definedName name="nyy7x1x300___0" localSheetId="10">#REF!</definedName>
    <definedName name="nyy7x1x300___0" localSheetId="0">#REF!</definedName>
    <definedName name="nyy7x1x300___0" localSheetId="2">#REF!</definedName>
    <definedName name="nyy7x1x300___0">#REF!</definedName>
    <definedName name="nyy7x1x300___1" localSheetId="8">#REF!</definedName>
    <definedName name="nyy7x1x300___1" localSheetId="14">#REF!</definedName>
    <definedName name="nyy7x1x300___1" localSheetId="11">#REF!</definedName>
    <definedName name="nyy7x1x300___1" localSheetId="13">#REF!</definedName>
    <definedName name="nyy7x1x300___1" localSheetId="10">#REF!</definedName>
    <definedName name="nyy7x1x300___1" localSheetId="0">#REF!</definedName>
    <definedName name="nyy7x1x300___1" localSheetId="2">#REF!</definedName>
    <definedName name="nyy7x1x300___1">#REF!</definedName>
    <definedName name="nyy7x1x300___2">#REF!</definedName>
    <definedName name="nyy7x1x300___3">#REF!</definedName>
    <definedName name="nyy7x1x300___4">#REF!</definedName>
    <definedName name="nyy7x1x300___5">#REF!</definedName>
    <definedName name="nyy7x1x300_1">#REF!</definedName>
    <definedName name="nyy7x1x300_10">"$#REF!.$#REF!$#REF!"</definedName>
    <definedName name="nyy7x1x300_12">"$#REF!.$#REF!$#REF!"</definedName>
    <definedName name="nyy7x1x300_13">"$#REF!.$#REF!$#REF!"</definedName>
    <definedName name="nyy7x1x300_2" localSheetId="8">#REF!</definedName>
    <definedName name="nyy7x1x300_2" localSheetId="7">#REF!</definedName>
    <definedName name="nyy7x1x300_2" localSheetId="4">#REF!</definedName>
    <definedName name="nyy7x1x300_2" localSheetId="6">#REF!</definedName>
    <definedName name="nyy7x1x300_2" localSheetId="9">#REF!</definedName>
    <definedName name="nyy7x1x300_2" localSheetId="5">#REF!</definedName>
    <definedName name="nyy7x1x300_2" localSheetId="14">#REF!</definedName>
    <definedName name="nyy7x1x300_2" localSheetId="3">#REF!</definedName>
    <definedName name="nyy7x1x300_2" localSheetId="11">#REF!</definedName>
    <definedName name="nyy7x1x300_2" localSheetId="13">#REF!</definedName>
    <definedName name="nyy7x1x300_2" localSheetId="10">#REF!</definedName>
    <definedName name="nyy7x1x300_2" localSheetId="0">#REF!</definedName>
    <definedName name="nyy7x1x300_2" localSheetId="2">#REF!</definedName>
    <definedName name="nyy7x1x300_2">#REF!</definedName>
    <definedName name="nyy7x1x300_4" localSheetId="8">#REF!</definedName>
    <definedName name="nyy7x1x300_4" localSheetId="14">#REF!</definedName>
    <definedName name="nyy7x1x300_4" localSheetId="11">#REF!</definedName>
    <definedName name="nyy7x1x300_4" localSheetId="13">#REF!</definedName>
    <definedName name="nyy7x1x300_4" localSheetId="10">#REF!</definedName>
    <definedName name="nyy7x1x300_4" localSheetId="0">#REF!</definedName>
    <definedName name="nyy7x1x300_4" localSheetId="2">#REF!</definedName>
    <definedName name="nyy7x1x300_4">#REF!</definedName>
    <definedName name="nyy7x1x300_5">"$#REF!.$#REF!$#REF!"</definedName>
    <definedName name="nyy7x1x300_7">"$#REF!.$#REF!$#REF!"</definedName>
    <definedName name="nyy7x1x300_8">"$#REF!.$#REF!$#REF!"</definedName>
    <definedName name="nyy7x1x500" localSheetId="8">#REF!</definedName>
    <definedName name="nyy7x1x500" localSheetId="7">#REF!</definedName>
    <definedName name="nyy7x1x500" localSheetId="4">#REF!</definedName>
    <definedName name="nyy7x1x500" localSheetId="6">#REF!</definedName>
    <definedName name="nyy7x1x500" localSheetId="9">#REF!</definedName>
    <definedName name="nyy7x1x500" localSheetId="5">#REF!</definedName>
    <definedName name="nyy7x1x500" localSheetId="14">#REF!</definedName>
    <definedName name="nyy7x1x500" localSheetId="3">#REF!</definedName>
    <definedName name="nyy7x1x500" localSheetId="11">#REF!</definedName>
    <definedName name="nyy7x1x500" localSheetId="13">#REF!</definedName>
    <definedName name="nyy7x1x500" localSheetId="10">#REF!</definedName>
    <definedName name="nyy7x1x500" localSheetId="0">#REF!</definedName>
    <definedName name="nyy7x1x500" localSheetId="2">#REF!</definedName>
    <definedName name="nyy7x1x500">#REF!</definedName>
    <definedName name="nyy7x1x500___0" localSheetId="8">#REF!</definedName>
    <definedName name="nyy7x1x500___0" localSheetId="14">#REF!</definedName>
    <definedName name="nyy7x1x500___0" localSheetId="11">#REF!</definedName>
    <definedName name="nyy7x1x500___0" localSheetId="13">#REF!</definedName>
    <definedName name="nyy7x1x500___0" localSheetId="10">#REF!</definedName>
    <definedName name="nyy7x1x500___0" localSheetId="0">#REF!</definedName>
    <definedName name="nyy7x1x500___0" localSheetId="2">#REF!</definedName>
    <definedName name="nyy7x1x500___0">#REF!</definedName>
    <definedName name="nyy7x1x500___1" localSheetId="8">#REF!</definedName>
    <definedName name="nyy7x1x500___1" localSheetId="14">#REF!</definedName>
    <definedName name="nyy7x1x500___1" localSheetId="11">#REF!</definedName>
    <definedName name="nyy7x1x500___1" localSheetId="13">#REF!</definedName>
    <definedName name="nyy7x1x500___1" localSheetId="10">#REF!</definedName>
    <definedName name="nyy7x1x500___1" localSheetId="0">#REF!</definedName>
    <definedName name="nyy7x1x500___1" localSheetId="2">#REF!</definedName>
    <definedName name="nyy7x1x500___1">#REF!</definedName>
    <definedName name="nyy7x1x500___2">#REF!</definedName>
    <definedName name="nyy7x1x500___3">#REF!</definedName>
    <definedName name="nyy7x1x500___4">#REF!</definedName>
    <definedName name="nyy7x1x500___5">#REF!</definedName>
    <definedName name="nyy7x1x500_1">#REF!</definedName>
    <definedName name="nyy7x1x500_10">"$#REF!.$#REF!$#REF!"</definedName>
    <definedName name="nyy7x1x500_12">"$#REF!.$#REF!$#REF!"</definedName>
    <definedName name="nyy7x1x500_13">"$#REF!.$#REF!$#REF!"</definedName>
    <definedName name="nyy7x1x500_2" localSheetId="8">#REF!</definedName>
    <definedName name="nyy7x1x500_2" localSheetId="7">#REF!</definedName>
    <definedName name="nyy7x1x500_2" localSheetId="4">#REF!</definedName>
    <definedName name="nyy7x1x500_2" localSheetId="6">#REF!</definedName>
    <definedName name="nyy7x1x500_2" localSheetId="9">#REF!</definedName>
    <definedName name="nyy7x1x500_2" localSheetId="5">#REF!</definedName>
    <definedName name="nyy7x1x500_2" localSheetId="14">#REF!</definedName>
    <definedName name="nyy7x1x500_2" localSheetId="3">#REF!</definedName>
    <definedName name="nyy7x1x500_2" localSheetId="11">#REF!</definedName>
    <definedName name="nyy7x1x500_2" localSheetId="13">#REF!</definedName>
    <definedName name="nyy7x1x500_2" localSheetId="10">#REF!</definedName>
    <definedName name="nyy7x1x500_2" localSheetId="0">#REF!</definedName>
    <definedName name="nyy7x1x500_2" localSheetId="2">#REF!</definedName>
    <definedName name="nyy7x1x500_2">#REF!</definedName>
    <definedName name="nyy7x1x500_4" localSheetId="8">#REF!</definedName>
    <definedName name="nyy7x1x500_4" localSheetId="14">#REF!</definedName>
    <definedName name="nyy7x1x500_4" localSheetId="11">#REF!</definedName>
    <definedName name="nyy7x1x500_4" localSheetId="13">#REF!</definedName>
    <definedName name="nyy7x1x500_4" localSheetId="10">#REF!</definedName>
    <definedName name="nyy7x1x500_4" localSheetId="0">#REF!</definedName>
    <definedName name="nyy7x1x500_4" localSheetId="2">#REF!</definedName>
    <definedName name="nyy7x1x500_4">#REF!</definedName>
    <definedName name="nyy7x1x500_5">"$#REF!.$#REF!$#REF!"</definedName>
    <definedName name="nyy7x1x500_7">"$#REF!.$#REF!$#REF!"</definedName>
    <definedName name="nyy7x1x500_8">"$#REF!.$#REF!$#REF!"</definedName>
    <definedName name="O" localSheetId="8">#REF!</definedName>
    <definedName name="O" localSheetId="7">#REF!</definedName>
    <definedName name="O" localSheetId="4">#REF!</definedName>
    <definedName name="O" localSheetId="6">#REF!</definedName>
    <definedName name="O" localSheetId="9">#REF!</definedName>
    <definedName name="O" localSheetId="5">#REF!</definedName>
    <definedName name="O" localSheetId="14">#REF!</definedName>
    <definedName name="O" localSheetId="3">#REF!</definedName>
    <definedName name="O" localSheetId="11">#REF!</definedName>
    <definedName name="O" localSheetId="13">#REF!</definedName>
    <definedName name="O" localSheetId="10">#REF!</definedName>
    <definedName name="O" localSheetId="0">#REF!</definedName>
    <definedName name="O" localSheetId="2">#REF!</definedName>
    <definedName name="O">#REF!</definedName>
    <definedName name="o_1502125" localSheetId="8">#REF!</definedName>
    <definedName name="o_1502125" localSheetId="14">#REF!</definedName>
    <definedName name="o_1502125" localSheetId="11">#REF!</definedName>
    <definedName name="o_1502125" localSheetId="13">#REF!</definedName>
    <definedName name="o_1502125" localSheetId="10">#REF!</definedName>
    <definedName name="o_1502125" localSheetId="0">#REF!</definedName>
    <definedName name="o_1502125" localSheetId="2">#REF!</definedName>
    <definedName name="o_1502125">#REF!</definedName>
    <definedName name="o_1502600" localSheetId="8">#REF!</definedName>
    <definedName name="o_1502600" localSheetId="14">#REF!</definedName>
    <definedName name="o_1502600" localSheetId="11">#REF!</definedName>
    <definedName name="o_1502600" localSheetId="13">#REF!</definedName>
    <definedName name="o_1502600" localSheetId="10">#REF!</definedName>
    <definedName name="o_1502600" localSheetId="0">#REF!</definedName>
    <definedName name="o_1502600" localSheetId="2">#REF!</definedName>
    <definedName name="o_1502600">#REF!</definedName>
    <definedName name="O_1a">#REF!</definedName>
    <definedName name="o_400650">#REF!</definedName>
    <definedName name="o_500700">#REF!</definedName>
    <definedName name="o_500750">#REF!</definedName>
    <definedName name="o_5252125">#REF!</definedName>
    <definedName name="o_5501100">#REF!</definedName>
    <definedName name="o_700750">#REF!</definedName>
    <definedName name="o_700800">#REF!</definedName>
    <definedName name="o_700850">#REF!</definedName>
    <definedName name="o_9001450">#REF!</definedName>
    <definedName name="o_m">#REF!</definedName>
    <definedName name="Ø10">#REF!</definedName>
    <definedName name="Ø12">#REF!</definedName>
    <definedName name="Ø13">#REF!</definedName>
    <definedName name="Ø16">#REF!</definedName>
    <definedName name="Ø19">#REF!</definedName>
    <definedName name="Ø20">#REF!</definedName>
    <definedName name="Ø6">#REF!</definedName>
    <definedName name="Ø8">#REF!</definedName>
    <definedName name="obeam1">#REF!</definedName>
    <definedName name="obeam10">#REF!</definedName>
    <definedName name="obeam11">#REF!</definedName>
    <definedName name="obeam12">#REF!</definedName>
    <definedName name="obeam13">#REF!</definedName>
    <definedName name="obeam14">#REF!</definedName>
    <definedName name="obeam15">#REF!</definedName>
    <definedName name="obeam2">#REF!</definedName>
    <definedName name="obeam3">#REF!</definedName>
    <definedName name="obeam4">#REF!</definedName>
    <definedName name="obeam5">#REF!</definedName>
    <definedName name="obeam6">#REF!</definedName>
    <definedName name="obeam7">#REF!</definedName>
    <definedName name="obeam8">#REF!</definedName>
    <definedName name="obeam9">#REF!</definedName>
    <definedName name="ocol1">#REF!</definedName>
    <definedName name="ocol10">#REF!</definedName>
    <definedName name="ocol11">#REF!</definedName>
    <definedName name="ocol12">#REF!</definedName>
    <definedName name="ocol13">#REF!</definedName>
    <definedName name="ocol14">#REF!</definedName>
    <definedName name="ocol15">#REF!</definedName>
    <definedName name="ocol2">#REF!</definedName>
    <definedName name="ocol3">#REF!</definedName>
    <definedName name="ocol4">#REF!</definedName>
    <definedName name="ocol5">#REF!</definedName>
    <definedName name="ocol6">#REF!</definedName>
    <definedName name="ocol7">#REF!</definedName>
    <definedName name="ocol8">#REF!</definedName>
    <definedName name="ocol9">#REF!</definedName>
    <definedName name="OE">#REF!</definedName>
    <definedName name="OFFI">#N/A</definedName>
    <definedName name="OFFI___0">NA()</definedName>
    <definedName name="OFFI___2">NA()</definedName>
    <definedName name="OFFICE" localSheetId="8">#REF!</definedName>
    <definedName name="OFFICE" localSheetId="7">#REF!</definedName>
    <definedName name="OFFICE" localSheetId="4">#REF!</definedName>
    <definedName name="OFFICE" localSheetId="6">#REF!</definedName>
    <definedName name="OFFICE" localSheetId="9">#REF!</definedName>
    <definedName name="OFFICE" localSheetId="5">#REF!</definedName>
    <definedName name="OFFICE" localSheetId="14">#REF!</definedName>
    <definedName name="OFFICE" localSheetId="3">#REF!</definedName>
    <definedName name="OFFICE" localSheetId="11">#REF!</definedName>
    <definedName name="OFFICE" localSheetId="13">#REF!</definedName>
    <definedName name="OFFICE" localSheetId="10">#REF!</definedName>
    <definedName name="OFFICE" localSheetId="0">#REF!</definedName>
    <definedName name="OFFICE" localSheetId="2">#REF!</definedName>
    <definedName name="OFFICE">#REF!</definedName>
    <definedName name="OFFICE___0">NA()</definedName>
    <definedName name="OFFICE___2">NA()</definedName>
    <definedName name="OFFICE_SUPPLY" localSheetId="8">#REF!</definedName>
    <definedName name="OFFICE_SUPPLY" localSheetId="7">#REF!</definedName>
    <definedName name="OFFICE_SUPPLY" localSheetId="4">#REF!</definedName>
    <definedName name="OFFICE_SUPPLY" localSheetId="6">#REF!</definedName>
    <definedName name="OFFICE_SUPPLY" localSheetId="9">#REF!</definedName>
    <definedName name="OFFICE_SUPPLY" localSheetId="5">#REF!</definedName>
    <definedName name="OFFICE_SUPPLY" localSheetId="14">#REF!</definedName>
    <definedName name="OFFICE_SUPPLY" localSheetId="3">#REF!</definedName>
    <definedName name="OFFICE_SUPPLY" localSheetId="11">#REF!</definedName>
    <definedName name="OFFICE_SUPPLY" localSheetId="13">#REF!</definedName>
    <definedName name="OFFICE_SUPPLY" localSheetId="10">#REF!</definedName>
    <definedName name="OFFICE_SUPPLY" localSheetId="0">#REF!</definedName>
    <definedName name="OFFICE_SUPPLY" localSheetId="2">#REF!</definedName>
    <definedName name="OFFICE_SUPPLY">#REF!</definedName>
    <definedName name="OFFICE_TW1">#N/A</definedName>
    <definedName name="OFFICE_TW1___0">NA()</definedName>
    <definedName name="OFFICE_TW1___2">NA()</definedName>
    <definedName name="ofoot1" localSheetId="8">#REF!</definedName>
    <definedName name="ofoot1" localSheetId="7">#REF!</definedName>
    <definedName name="ofoot1" localSheetId="4">#REF!</definedName>
    <definedName name="ofoot1" localSheetId="6">#REF!</definedName>
    <definedName name="ofoot1" localSheetId="9">#REF!</definedName>
    <definedName name="ofoot1" localSheetId="5">#REF!</definedName>
    <definedName name="ofoot1" localSheetId="14">#REF!</definedName>
    <definedName name="ofoot1" localSheetId="3">#REF!</definedName>
    <definedName name="ofoot1" localSheetId="11">#REF!</definedName>
    <definedName name="ofoot1" localSheetId="13">#REF!</definedName>
    <definedName name="ofoot1" localSheetId="10">#REF!</definedName>
    <definedName name="ofoot1" localSheetId="0">#REF!</definedName>
    <definedName name="ofoot1" localSheetId="2">#REF!</definedName>
    <definedName name="ofoot1">#REF!</definedName>
    <definedName name="ofoot10" localSheetId="8">#REF!</definedName>
    <definedName name="ofoot10" localSheetId="14">#REF!</definedName>
    <definedName name="ofoot10" localSheetId="11">#REF!</definedName>
    <definedName name="ofoot10" localSheetId="13">#REF!</definedName>
    <definedName name="ofoot10" localSheetId="10">#REF!</definedName>
    <definedName name="ofoot10" localSheetId="0">#REF!</definedName>
    <definedName name="ofoot10" localSheetId="2">#REF!</definedName>
    <definedName name="ofoot10">#REF!</definedName>
    <definedName name="ofoot2" localSheetId="8">#REF!</definedName>
    <definedName name="ofoot2" localSheetId="14">#REF!</definedName>
    <definedName name="ofoot2" localSheetId="11">#REF!</definedName>
    <definedName name="ofoot2" localSheetId="13">#REF!</definedName>
    <definedName name="ofoot2" localSheetId="10">#REF!</definedName>
    <definedName name="ofoot2" localSheetId="0">#REF!</definedName>
    <definedName name="ofoot2" localSheetId="2">#REF!</definedName>
    <definedName name="ofoot2">#REF!</definedName>
    <definedName name="ofoot3">#REF!</definedName>
    <definedName name="ofoot4">#REF!</definedName>
    <definedName name="ofoot5">#REF!</definedName>
    <definedName name="ofoot6">#REF!</definedName>
    <definedName name="ofoot7">#REF!</definedName>
    <definedName name="ofoot8">#REF!</definedName>
    <definedName name="ofoot9">#REF!</definedName>
    <definedName name="ofset">#REF!</definedName>
    <definedName name="OIL___FUEL">#REF!</definedName>
    <definedName name="OINSELEK">#REF!</definedName>
    <definedName name="OINSGS">#REF!</definedName>
    <definedName name="OINSLAMP">#REF!</definedName>
    <definedName name="OINSLAMPL">#REF!</definedName>
    <definedName name="OINSLAMPLg">#REF!</definedName>
    <definedName name="OINSSK">#REF!</definedName>
    <definedName name="OINSSKkhs">#REF!</definedName>
    <definedName name="oksand">#REF!</definedName>
    <definedName name="OLP">#REF!</definedName>
    <definedName name="OMC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ngkos_Pasang_Papan_Nama" localSheetId="8">#REF!</definedName>
    <definedName name="Ongkos_Pasang_Papan_Nama" localSheetId="7">#REF!</definedName>
    <definedName name="Ongkos_Pasang_Papan_Nama" localSheetId="4">#REF!</definedName>
    <definedName name="Ongkos_Pasang_Papan_Nama" localSheetId="6">#REF!</definedName>
    <definedName name="Ongkos_Pasang_Papan_Nama" localSheetId="9">#REF!</definedName>
    <definedName name="Ongkos_Pasang_Papan_Nama" localSheetId="5">#REF!</definedName>
    <definedName name="Ongkos_Pasang_Papan_Nama" localSheetId="14">#REF!</definedName>
    <definedName name="Ongkos_Pasang_Papan_Nama" localSheetId="3">#REF!</definedName>
    <definedName name="Ongkos_Pasang_Papan_Nama" localSheetId="11">#REF!</definedName>
    <definedName name="Ongkos_Pasang_Papan_Nama" localSheetId="13">#REF!</definedName>
    <definedName name="Ongkos_Pasang_Papan_Nama" localSheetId="10">#REF!</definedName>
    <definedName name="Ongkos_Pasang_Papan_Nama" localSheetId="0">#REF!</definedName>
    <definedName name="Ongkos_Pasang_Papan_Nama" localSheetId="2">#REF!</definedName>
    <definedName name="Ongkos_Pasang_Papan_Nama">#REF!</definedName>
    <definedName name="ONYY4X10" localSheetId="8">#REF!</definedName>
    <definedName name="ONYY4X10" localSheetId="14">#REF!</definedName>
    <definedName name="ONYY4X10" localSheetId="11">#REF!</definedName>
    <definedName name="ONYY4X10" localSheetId="13">#REF!</definedName>
    <definedName name="ONYY4X10" localSheetId="10">#REF!</definedName>
    <definedName name="ONYY4X10" localSheetId="0">#REF!</definedName>
    <definedName name="ONYY4X10" localSheetId="2">#REF!</definedName>
    <definedName name="ONYY4X10">#REF!</definedName>
    <definedName name="ONYY4X16" localSheetId="8">#REF!</definedName>
    <definedName name="ONYY4X16" localSheetId="14">#REF!</definedName>
    <definedName name="ONYY4X16" localSheetId="11">#REF!</definedName>
    <definedName name="ONYY4X16" localSheetId="13">#REF!</definedName>
    <definedName name="ONYY4X16" localSheetId="10">#REF!</definedName>
    <definedName name="ONYY4X16" localSheetId="0">#REF!</definedName>
    <definedName name="ONYY4X16" localSheetId="2">#REF!</definedName>
    <definedName name="ONYY4X16">#REF!</definedName>
    <definedName name="ONYY4X6">#REF!</definedName>
    <definedName name="OO_01">#REF!</definedName>
    <definedName name="OO_02">#REF!</definedName>
    <definedName name="OO_03">#REF!</definedName>
    <definedName name="OO_04">#REF!</definedName>
    <definedName name="OO_05">#REF!</definedName>
    <definedName name="OO_06">#REF!</definedName>
    <definedName name="OO_07">#REF!</definedName>
    <definedName name="OPAC1.5PK">#REF!</definedName>
    <definedName name="OPAC2PK">#REF!</definedName>
    <definedName name="OPAC3.4PK">#REF!</definedName>
    <definedName name="OPCCTV">#REF!</definedName>
    <definedName name="OPEF">#REF!</definedName>
    <definedName name="operasi">#REF!</definedName>
    <definedName name="OPERATING_EQUIPMENT">#REF!</definedName>
    <definedName name="OPERATING_EQUIPMENT___0">#REF!</definedName>
    <definedName name="OPERATING_EQUIPMENT___1">#REF!</definedName>
    <definedName name="OPERATING_EQUIPMENT___2">#REF!</definedName>
    <definedName name="OPERATING_EQUIPMENT___3">#REF!</definedName>
    <definedName name="OPERATING_EQUIPMENT___4">#REF!</definedName>
    <definedName name="OPERATING_EQUIPMENT___5">#REF!</definedName>
    <definedName name="OPERATING_EQUIPMENT_1">#REF!</definedName>
    <definedName name="OPERATING_EQUIPMENT_10">"$#REF!.#REF!#REF!"</definedName>
    <definedName name="OPERATING_EQUIPMENT_12">"$#REF!.#REF!#REF!"</definedName>
    <definedName name="OPERATING_EQUIPMENT_13">"$#REF!.#REF!#REF!"</definedName>
    <definedName name="OPERATING_EQUIPMENT_15" localSheetId="8">#REF!</definedName>
    <definedName name="OPERATING_EQUIPMENT_15" localSheetId="7">#REF!</definedName>
    <definedName name="OPERATING_EQUIPMENT_15" localSheetId="4">#REF!</definedName>
    <definedName name="OPERATING_EQUIPMENT_15" localSheetId="6">#REF!</definedName>
    <definedName name="OPERATING_EQUIPMENT_15" localSheetId="9">#REF!</definedName>
    <definedName name="OPERATING_EQUIPMENT_15" localSheetId="5">#REF!</definedName>
    <definedName name="OPERATING_EQUIPMENT_15" localSheetId="14">#REF!</definedName>
    <definedName name="OPERATING_EQUIPMENT_15" localSheetId="3">#REF!</definedName>
    <definedName name="OPERATING_EQUIPMENT_15" localSheetId="11">#REF!</definedName>
    <definedName name="OPERATING_EQUIPMENT_15" localSheetId="13">#REF!</definedName>
    <definedName name="OPERATING_EQUIPMENT_15" localSheetId="10">#REF!</definedName>
    <definedName name="OPERATING_EQUIPMENT_15" localSheetId="0">#REF!</definedName>
    <definedName name="OPERATING_EQUIPMENT_15" localSheetId="2">#REF!</definedName>
    <definedName name="OPERATING_EQUIPMENT_15">#REF!</definedName>
    <definedName name="OPERATING_EQUIPMENT_15_1" localSheetId="8">#REF!</definedName>
    <definedName name="OPERATING_EQUIPMENT_15_1" localSheetId="14">#REF!</definedName>
    <definedName name="OPERATING_EQUIPMENT_15_1" localSheetId="11">#REF!</definedName>
    <definedName name="OPERATING_EQUIPMENT_15_1" localSheetId="13">#REF!</definedName>
    <definedName name="OPERATING_EQUIPMENT_15_1" localSheetId="10">#REF!</definedName>
    <definedName name="OPERATING_EQUIPMENT_15_1" localSheetId="0">#REF!</definedName>
    <definedName name="OPERATING_EQUIPMENT_15_1" localSheetId="2">#REF!</definedName>
    <definedName name="OPERATING_EQUIPMENT_15_1">#REF!</definedName>
    <definedName name="OPERATING_EQUIPMENT_15_16" localSheetId="8">#REF!</definedName>
    <definedName name="OPERATING_EQUIPMENT_15_16" localSheetId="14">#REF!</definedName>
    <definedName name="OPERATING_EQUIPMENT_15_16" localSheetId="11">#REF!</definedName>
    <definedName name="OPERATING_EQUIPMENT_15_16" localSheetId="13">#REF!</definedName>
    <definedName name="OPERATING_EQUIPMENT_15_16" localSheetId="10">#REF!</definedName>
    <definedName name="OPERATING_EQUIPMENT_15_16" localSheetId="0">#REF!</definedName>
    <definedName name="OPERATING_EQUIPMENT_15_16" localSheetId="2">#REF!</definedName>
    <definedName name="OPERATING_EQUIPMENT_15_16">#REF!</definedName>
    <definedName name="OPERATING_EQUIPMENT_15_7">#REF!</definedName>
    <definedName name="OPERATING_EQUIPMENT_16">#REF!</definedName>
    <definedName name="OPERATING_EQUIPMENT_17">#REF!</definedName>
    <definedName name="OPERATING_EQUIPMENT_2">#REF!</definedName>
    <definedName name="OPERATING_EQUIPMENT_3">#REF!</definedName>
    <definedName name="OPERATING_EQUIPMENT_3_1">#REF!</definedName>
    <definedName name="OPERATING_EQUIPMENT_3_2">#REF!</definedName>
    <definedName name="OPERATING_EQUIPMENT_4">#REF!</definedName>
    <definedName name="OPERATING_EQUIPMENT_5">"$#REF!.#REF!#REF!"</definedName>
    <definedName name="OPERATING_EQUIPMENT_7">"$#REF!.#REF!#REF!"</definedName>
    <definedName name="OPERATING_EQUIPMENT_8">"$#REF!.#REF!#REF!"</definedName>
    <definedName name="OPERATION_COST" localSheetId="8">#REF!</definedName>
    <definedName name="OPERATION_COST" localSheetId="7">#REF!</definedName>
    <definedName name="OPERATION_COST" localSheetId="4">#REF!</definedName>
    <definedName name="OPERATION_COST" localSheetId="6">#REF!</definedName>
    <definedName name="OPERATION_COST" localSheetId="9">#REF!</definedName>
    <definedName name="OPERATION_COST" localSheetId="5">#REF!</definedName>
    <definedName name="OPERATION_COST" localSheetId="14">#REF!</definedName>
    <definedName name="OPERATION_COST" localSheetId="3">#REF!</definedName>
    <definedName name="OPERATION_COST" localSheetId="11">#REF!</definedName>
    <definedName name="OPERATION_COST" localSheetId="13">#REF!</definedName>
    <definedName name="OPERATION_COST" localSheetId="10">#REF!</definedName>
    <definedName name="OPERATION_COST" localSheetId="0">#REF!</definedName>
    <definedName name="OPERATION_COST" localSheetId="2">#REF!</definedName>
    <definedName name="OPERATION_COST">#REF!</definedName>
    <definedName name="OPERATOR" localSheetId="8">#REF!</definedName>
    <definedName name="OPERATOR" localSheetId="14">#REF!</definedName>
    <definedName name="OPERATOR" localSheetId="11">#REF!</definedName>
    <definedName name="OPERATOR" localSheetId="13">#REF!</definedName>
    <definedName name="OPERATOR" localSheetId="10">#REF!</definedName>
    <definedName name="OPERATOR" localSheetId="0">#REF!</definedName>
    <definedName name="OPERATOR" localSheetId="2">#REF!</definedName>
    <definedName name="OPERATOR">#REF!</definedName>
    <definedName name="OPERATOR_ALAT_BESAR" localSheetId="8">#REF!</definedName>
    <definedName name="OPERATOR_ALAT_BESAR" localSheetId="14">#REF!</definedName>
    <definedName name="OPERATOR_ALAT_BESAR" localSheetId="11">#REF!</definedName>
    <definedName name="OPERATOR_ALAT_BESAR" localSheetId="13">#REF!</definedName>
    <definedName name="OPERATOR_ALAT_BESAR" localSheetId="10">#REF!</definedName>
    <definedName name="OPERATOR_ALAT_BESAR" localSheetId="0">#REF!</definedName>
    <definedName name="OPERATOR_ALAT_BESAR" localSheetId="2">#REF!</definedName>
    <definedName name="OPERATOR_ALAT_BESAR">#REF!</definedName>
    <definedName name="OPERATOR_ALAT_BESAR___0">#REF!</definedName>
    <definedName name="OPERATOR_ALAT_BESAR___1">#REF!</definedName>
    <definedName name="OPERATOR_ALAT_BESAR___2">#REF!</definedName>
    <definedName name="OPERATOR_ALAT_BESAR___3">#REF!</definedName>
    <definedName name="OPGENSET">#REF!</definedName>
    <definedName name="OPGROUND">#REF!</definedName>
    <definedName name="OPLAMP">#REF!</definedName>
    <definedName name="OPMDP">#REF!</definedName>
    <definedName name="OPOWERAC">#REF!</definedName>
    <definedName name="OPR">#REF!</definedName>
    <definedName name="oprpt1">#REF!</definedName>
    <definedName name="oprpt10">#REF!</definedName>
    <definedName name="oprpt2">#REF!</definedName>
    <definedName name="oprpt3">#REF!</definedName>
    <definedName name="oprpt4">#REF!</definedName>
    <definedName name="oprpt5">#REF!</definedName>
    <definedName name="oprpt6">#REF!</definedName>
    <definedName name="oprpt7">#REF!</definedName>
    <definedName name="oprpt8">#REF!</definedName>
    <definedName name="oprpt9">#REF!</definedName>
    <definedName name="OPSDP">#REF!</definedName>
    <definedName name="OPSK">#REF!</definedName>
    <definedName name="OPSK3P">#REF!</definedName>
    <definedName name="OrderTable" hidden="1">#REF!</definedName>
    <definedName name="OS">#REF!</definedName>
    <definedName name="oslab1">#REF!</definedName>
    <definedName name="oslab10">#REF!</definedName>
    <definedName name="oslab11">#REF!</definedName>
    <definedName name="oslab12">#REF!</definedName>
    <definedName name="oslab13">#REF!</definedName>
    <definedName name="oslab14">#REF!</definedName>
    <definedName name="oslab15">#REF!</definedName>
    <definedName name="oslab2">#REF!</definedName>
    <definedName name="oslab3">#REF!</definedName>
    <definedName name="oslab4">#REF!</definedName>
    <definedName name="oslab5">#REF!</definedName>
    <definedName name="oslab6">#REF!</definedName>
    <definedName name="oslab7">#REF!</definedName>
    <definedName name="oslab8">#REF!</definedName>
    <definedName name="oslab9">#REF!</definedName>
    <definedName name="ot">#REF!</definedName>
    <definedName name="ot_1">#REF!</definedName>
    <definedName name="ot_2">#REF!</definedName>
    <definedName name="OUT">#REF!</definedName>
    <definedName name="OUTLETDATA">#REF!</definedName>
    <definedName name="outv">#REF!</definedName>
    <definedName name="outvl">#REF!</definedName>
    <definedName name="overpal">#REF!</definedName>
    <definedName name="overpal___0">#REF!</definedName>
    <definedName name="overpal___1">#REF!</definedName>
    <definedName name="overpal___2">#REF!</definedName>
    <definedName name="overstek">#REF!</definedName>
    <definedName name="overtime">#REF!</definedName>
    <definedName name="owall1">#REF!</definedName>
    <definedName name="owall10">#REF!</definedName>
    <definedName name="owall2">#REF!</definedName>
    <definedName name="owall3">#REF!</definedName>
    <definedName name="owall4">#REF!</definedName>
    <definedName name="owall5">#REF!</definedName>
    <definedName name="owall6">#REF!</definedName>
    <definedName name="owall7">#REF!</definedName>
    <definedName name="owall8">#REF!</definedName>
    <definedName name="owall9">#REF!</definedName>
    <definedName name="OWARI">#REF!</definedName>
    <definedName name="owell">#REF!</definedName>
    <definedName name="P">#REF!</definedName>
    <definedName name="P_19">#REF!</definedName>
    <definedName name="P_23">#REF!</definedName>
    <definedName name="p_ab">#REF!</definedName>
    <definedName name="p_d">#REF!</definedName>
    <definedName name="p_d1">#REF!</definedName>
    <definedName name="p_hy">#REF!</definedName>
    <definedName name="p_psg">#REF!</definedName>
    <definedName name="p_trafo">#REF!</definedName>
    <definedName name="p_urug">#REF!</definedName>
    <definedName name="P12MM">#REF!</definedName>
    <definedName name="p1ti50">#REF!</definedName>
    <definedName name="p1ti50_1">#REF!</definedName>
    <definedName name="p1ti50_2">#REF!</definedName>
    <definedName name="p1ti50_3">#REF!</definedName>
    <definedName name="p1ti60">#REF!</definedName>
    <definedName name="p1ti60_1">#REF!</definedName>
    <definedName name="p1ti60_2">#REF!</definedName>
    <definedName name="p1ti60_3">#REF!</definedName>
    <definedName name="p1ti70">#REF!</definedName>
    <definedName name="p1ti70_1">#REF!</definedName>
    <definedName name="p1ti70_2">#REF!</definedName>
    <definedName name="p1ti70_3">#REF!</definedName>
    <definedName name="p1ti80">#REF!</definedName>
    <definedName name="p1ti80_1">#REF!</definedName>
    <definedName name="p1ti80_2">#REF!</definedName>
    <definedName name="p1ti80_3">#REF!</definedName>
    <definedName name="p1tif50">#REF!</definedName>
    <definedName name="p1tif50_1">#REF!</definedName>
    <definedName name="p1tif50_2">#REF!</definedName>
    <definedName name="p1tif50_3">#REF!</definedName>
    <definedName name="p2ga01">#REF!</definedName>
    <definedName name="p2ga02">#REF!</definedName>
    <definedName name="p2ga13">#REF!</definedName>
    <definedName name="p2ps10">#REF!</definedName>
    <definedName name="p2ti50">#REF!</definedName>
    <definedName name="p2ti50_1">#REF!</definedName>
    <definedName name="p2ti50_2">#REF!</definedName>
    <definedName name="p2ti50_3">#REF!</definedName>
    <definedName name="p2ti60">#REF!</definedName>
    <definedName name="p2ti60_1">#REF!</definedName>
    <definedName name="p2ti60_2">#REF!</definedName>
    <definedName name="p2ti60_3">#REF!</definedName>
    <definedName name="p2ti70">#REF!</definedName>
    <definedName name="p2ti70_1">#REF!</definedName>
    <definedName name="p2ti70_2">#REF!</definedName>
    <definedName name="p2ti70_3">#REF!</definedName>
    <definedName name="p2ti80">#REF!</definedName>
    <definedName name="p2ti80_1">#REF!</definedName>
    <definedName name="p2ti80_2">#REF!</definedName>
    <definedName name="p2ti80_3">#REF!</definedName>
    <definedName name="p2tif50">#REF!</definedName>
    <definedName name="p2tif50_1">#REF!</definedName>
    <definedName name="p2tif50_2">#REF!</definedName>
    <definedName name="p2tif50_3">#REF!</definedName>
    <definedName name="p3al50">#REF!</definedName>
    <definedName name="p3al50_1">#REF!</definedName>
    <definedName name="p3al50_2">#REF!</definedName>
    <definedName name="p3al50_3">#REF!</definedName>
    <definedName name="p3al60">#REF!</definedName>
    <definedName name="p3al60_1">#REF!</definedName>
    <definedName name="p3al60_2">#REF!</definedName>
    <definedName name="p3al60_3">#REF!</definedName>
    <definedName name="p3al70">#REF!</definedName>
    <definedName name="p3al70_1">#REF!</definedName>
    <definedName name="p3al70_2">#REF!</definedName>
    <definedName name="p3al70_3">#REF!</definedName>
    <definedName name="p3al80">#REF!</definedName>
    <definedName name="p3al80_1">#REF!</definedName>
    <definedName name="p3al80_2">#REF!</definedName>
    <definedName name="p3al80_3">#REF!</definedName>
    <definedName name="p3ati50">#REF!</definedName>
    <definedName name="p3ati50_1">#REF!</definedName>
    <definedName name="p3ati50_2">#REF!</definedName>
    <definedName name="p3ati50_3">#REF!</definedName>
    <definedName name="p3ati60">#REF!</definedName>
    <definedName name="p3ati60_1">#REF!</definedName>
    <definedName name="p3ati60_2">#REF!</definedName>
    <definedName name="p3ati60_3">#REF!</definedName>
    <definedName name="p3atif50">#REF!</definedName>
    <definedName name="p3atif50_1">#REF!</definedName>
    <definedName name="p3atif50_2">#REF!</definedName>
    <definedName name="p3atif50_3">#REF!</definedName>
    <definedName name="p3atifr50">#REF!</definedName>
    <definedName name="p3atifr50_1">#REF!</definedName>
    <definedName name="p3atifr50_2">#REF!</definedName>
    <definedName name="p3atifr50_3">#REF!</definedName>
    <definedName name="p3atifr60">#REF!</definedName>
    <definedName name="p3atifr60_1">#REF!</definedName>
    <definedName name="p3atifr60_2">#REF!</definedName>
    <definedName name="p3atifr60_3">#REF!</definedName>
    <definedName name="p3ti50">#REF!</definedName>
    <definedName name="p3ti50_1">#REF!</definedName>
    <definedName name="p3ti50_2">#REF!</definedName>
    <definedName name="p3ti50_3">#REF!</definedName>
    <definedName name="p3ti60">#REF!</definedName>
    <definedName name="p3ti60_1">#REF!</definedName>
    <definedName name="p3ti60_2">#REF!</definedName>
    <definedName name="p3ti60_3">#REF!</definedName>
    <definedName name="p3ti70">#REF!</definedName>
    <definedName name="p3ti70_1">#REF!</definedName>
    <definedName name="p3ti70_2">#REF!</definedName>
    <definedName name="p3ti70_3">#REF!</definedName>
    <definedName name="p3ti80">#REF!</definedName>
    <definedName name="p3ti80_1">#REF!</definedName>
    <definedName name="p3ti80_2">#REF!</definedName>
    <definedName name="p3ti80_3">#REF!</definedName>
    <definedName name="p3tif50">#REF!</definedName>
    <definedName name="p3tif50_1">#REF!</definedName>
    <definedName name="p3tif50_2">#REF!</definedName>
    <definedName name="p3tif50_3">#REF!</definedName>
    <definedName name="p3ug01">#REF!</definedName>
    <definedName name="p4ur02">#REF!</definedName>
    <definedName name="p4ur03">#REF!</definedName>
    <definedName name="p5as01">#REF!</definedName>
    <definedName name="p5as02">#REF!</definedName>
    <definedName name="p5as05">#REF!</definedName>
    <definedName name="p5as12">#REF!</definedName>
    <definedName name="p5as30">#REF!</definedName>
    <definedName name="p6st11">#REF!</definedName>
    <definedName name="p6st13">#REF!</definedName>
    <definedName name="p8pa00">#REF!</definedName>
    <definedName name="p9pa01">#REF!</definedName>
    <definedName name="p9rca1">#REF!</definedName>
    <definedName name="pa">#REF!</definedName>
    <definedName name="pa___0">#REF!</definedName>
    <definedName name="pa___1">#REF!</definedName>
    <definedName name="pa___2">#REF!</definedName>
    <definedName name="pa___3">#REF!</definedName>
    <definedName name="PA6A">#REF!</definedName>
    <definedName name="Paanstm">#REF!</definedName>
    <definedName name="pab100_10">"$#REF!.$#REF!$#REF!"</definedName>
    <definedName name="pab100_12">"$#REF!.$#REF!$#REF!"</definedName>
    <definedName name="pab100_13">"$#REF!.$#REF!$#REF!"</definedName>
    <definedName name="pab100_3_1" localSheetId="8">#REF!</definedName>
    <definedName name="pab100_3_1" localSheetId="7">#REF!</definedName>
    <definedName name="pab100_3_1" localSheetId="4">#REF!</definedName>
    <definedName name="pab100_3_1" localSheetId="6">#REF!</definedName>
    <definedName name="pab100_3_1" localSheetId="9">#REF!</definedName>
    <definedName name="pab100_3_1" localSheetId="5">#REF!</definedName>
    <definedName name="pab100_3_1" localSheetId="14">#REF!</definedName>
    <definedName name="pab100_3_1" localSheetId="3">#REF!</definedName>
    <definedName name="pab100_3_1" localSheetId="11">#REF!</definedName>
    <definedName name="pab100_3_1" localSheetId="13">#REF!</definedName>
    <definedName name="pab100_3_1" localSheetId="10">#REF!</definedName>
    <definedName name="pab100_3_1" localSheetId="0">#REF!</definedName>
    <definedName name="pab100_3_1" localSheetId="2">#REF!</definedName>
    <definedName name="pab100_3_1">#REF!</definedName>
    <definedName name="pab100_3_2" localSheetId="8">#REF!</definedName>
    <definedName name="pab100_3_2" localSheetId="14">#REF!</definedName>
    <definedName name="pab100_3_2" localSheetId="11">#REF!</definedName>
    <definedName name="pab100_3_2" localSheetId="13">#REF!</definedName>
    <definedName name="pab100_3_2" localSheetId="10">#REF!</definedName>
    <definedName name="pab100_3_2" localSheetId="0">#REF!</definedName>
    <definedName name="pab100_3_2" localSheetId="2">#REF!</definedName>
    <definedName name="pab100_3_2">#REF!</definedName>
    <definedName name="pab100_5" localSheetId="8">#REF!</definedName>
    <definedName name="pab100_5" localSheetId="14">#REF!</definedName>
    <definedName name="pab100_5" localSheetId="11">#REF!</definedName>
    <definedName name="pab100_5" localSheetId="13">#REF!</definedName>
    <definedName name="pab100_5" localSheetId="10">#REF!</definedName>
    <definedName name="pab100_5" localSheetId="0">#REF!</definedName>
    <definedName name="pab100_5" localSheetId="2">#REF!</definedName>
    <definedName name="pab100_5">#REF!</definedName>
    <definedName name="pab100_7">"$#REF!.$#REF!$#REF!"</definedName>
    <definedName name="pab100_8">"$#REF!.$#REF!$#REF!"</definedName>
    <definedName name="pab125_1" localSheetId="8">#REF!</definedName>
    <definedName name="pab125_1" localSheetId="7">#REF!</definedName>
    <definedName name="pab125_1" localSheetId="4">#REF!</definedName>
    <definedName name="pab125_1" localSheetId="6">#REF!</definedName>
    <definedName name="pab125_1" localSheetId="9">#REF!</definedName>
    <definedName name="pab125_1" localSheetId="5">#REF!</definedName>
    <definedName name="pab125_1" localSheetId="14">#REF!</definedName>
    <definedName name="pab125_1" localSheetId="3">#REF!</definedName>
    <definedName name="pab125_1" localSheetId="11">#REF!</definedName>
    <definedName name="pab125_1" localSheetId="13">#REF!</definedName>
    <definedName name="pab125_1" localSheetId="10">#REF!</definedName>
    <definedName name="pab125_1" localSheetId="0">#REF!</definedName>
    <definedName name="pab125_1" localSheetId="2">#REF!</definedName>
    <definedName name="pab125_1">#REF!</definedName>
    <definedName name="pab125_2" localSheetId="8">#REF!</definedName>
    <definedName name="pab125_2" localSheetId="14">#REF!</definedName>
    <definedName name="pab125_2" localSheetId="11">#REF!</definedName>
    <definedName name="pab125_2" localSheetId="13">#REF!</definedName>
    <definedName name="pab125_2" localSheetId="10">#REF!</definedName>
    <definedName name="pab125_2" localSheetId="0">#REF!</definedName>
    <definedName name="pab125_2" localSheetId="2">#REF!</definedName>
    <definedName name="pab125_2">#REF!</definedName>
    <definedName name="pab125_3" localSheetId="8">#REF!</definedName>
    <definedName name="pab125_3" localSheetId="14">#REF!</definedName>
    <definedName name="pab125_3" localSheetId="11">#REF!</definedName>
    <definedName name="pab125_3" localSheetId="13">#REF!</definedName>
    <definedName name="pab125_3" localSheetId="10">#REF!</definedName>
    <definedName name="pab125_3" localSheetId="0">#REF!</definedName>
    <definedName name="pab125_3" localSheetId="2">#REF!</definedName>
    <definedName name="pab125_3">#REF!</definedName>
    <definedName name="pab125_5">#REF!</definedName>
    <definedName name="pab15_1">#REF!</definedName>
    <definedName name="pab15_10">"$#REF!.$#REF!$#REF!"</definedName>
    <definedName name="pab15_12">"$#REF!.$#REF!$#REF!"</definedName>
    <definedName name="pab15_13">"$#REF!.$#REF!$#REF!"</definedName>
    <definedName name="pab15_2" localSheetId="8">#REF!</definedName>
    <definedName name="pab15_2" localSheetId="7">#REF!</definedName>
    <definedName name="pab15_2" localSheetId="4">#REF!</definedName>
    <definedName name="pab15_2" localSheetId="6">#REF!</definedName>
    <definedName name="pab15_2" localSheetId="9">#REF!</definedName>
    <definedName name="pab15_2" localSheetId="5">#REF!</definedName>
    <definedName name="pab15_2" localSheetId="14">#REF!</definedName>
    <definedName name="pab15_2" localSheetId="3">#REF!</definedName>
    <definedName name="pab15_2" localSheetId="11">#REF!</definedName>
    <definedName name="pab15_2" localSheetId="13">#REF!</definedName>
    <definedName name="pab15_2" localSheetId="10">#REF!</definedName>
    <definedName name="pab15_2" localSheetId="0">#REF!</definedName>
    <definedName name="pab15_2" localSheetId="2">#REF!</definedName>
    <definedName name="pab15_2">#REF!</definedName>
    <definedName name="pab15_3" localSheetId="8">#REF!</definedName>
    <definedName name="pab15_3" localSheetId="14">#REF!</definedName>
    <definedName name="pab15_3" localSheetId="11">#REF!</definedName>
    <definedName name="pab15_3" localSheetId="13">#REF!</definedName>
    <definedName name="pab15_3" localSheetId="10">#REF!</definedName>
    <definedName name="pab15_3" localSheetId="0">#REF!</definedName>
    <definedName name="pab15_3" localSheetId="2">#REF!</definedName>
    <definedName name="pab15_3">#REF!</definedName>
    <definedName name="pab15_3_1" localSheetId="8">#REF!</definedName>
    <definedName name="pab15_3_1" localSheetId="14">#REF!</definedName>
    <definedName name="pab15_3_1" localSheetId="11">#REF!</definedName>
    <definedName name="pab15_3_1" localSheetId="13">#REF!</definedName>
    <definedName name="pab15_3_1" localSheetId="10">#REF!</definedName>
    <definedName name="pab15_3_1" localSheetId="0">#REF!</definedName>
    <definedName name="pab15_3_1" localSheetId="2">#REF!</definedName>
    <definedName name="pab15_3_1">#REF!</definedName>
    <definedName name="pab15_3_2">#REF!</definedName>
    <definedName name="pab15_5">#REF!</definedName>
    <definedName name="pab15_7">"$#REF!.$#REF!$#REF!"</definedName>
    <definedName name="pab15_8">"$#REF!.$#REF!$#REF!"</definedName>
    <definedName name="pab150_10">"$#REF!.$#REF!$#REF!"</definedName>
    <definedName name="pab150_12">"$#REF!.$#REF!$#REF!"</definedName>
    <definedName name="pab150_13">"$#REF!.$#REF!$#REF!"</definedName>
    <definedName name="pab150_3_1" localSheetId="8">#REF!</definedName>
    <definedName name="pab150_3_1" localSheetId="7">#REF!</definedName>
    <definedName name="pab150_3_1" localSheetId="4">#REF!</definedName>
    <definedName name="pab150_3_1" localSheetId="6">#REF!</definedName>
    <definedName name="pab150_3_1" localSheetId="9">#REF!</definedName>
    <definedName name="pab150_3_1" localSheetId="5">#REF!</definedName>
    <definedName name="pab150_3_1" localSheetId="14">#REF!</definedName>
    <definedName name="pab150_3_1" localSheetId="3">#REF!</definedName>
    <definedName name="pab150_3_1" localSheetId="11">#REF!</definedName>
    <definedName name="pab150_3_1" localSheetId="13">#REF!</definedName>
    <definedName name="pab150_3_1" localSheetId="10">#REF!</definedName>
    <definedName name="pab150_3_1" localSheetId="0">#REF!</definedName>
    <definedName name="pab150_3_1" localSheetId="2">#REF!</definedName>
    <definedName name="pab150_3_1">#REF!</definedName>
    <definedName name="pab150_3_2" localSheetId="8">#REF!</definedName>
    <definedName name="pab150_3_2" localSheetId="14">#REF!</definedName>
    <definedName name="pab150_3_2" localSheetId="11">#REF!</definedName>
    <definedName name="pab150_3_2" localSheetId="13">#REF!</definedName>
    <definedName name="pab150_3_2" localSheetId="10">#REF!</definedName>
    <definedName name="pab150_3_2" localSheetId="0">#REF!</definedName>
    <definedName name="pab150_3_2" localSheetId="2">#REF!</definedName>
    <definedName name="pab150_3_2">#REF!</definedName>
    <definedName name="pab150_5" localSheetId="8">#REF!</definedName>
    <definedName name="pab150_5" localSheetId="14">#REF!</definedName>
    <definedName name="pab150_5" localSheetId="11">#REF!</definedName>
    <definedName name="pab150_5" localSheetId="13">#REF!</definedName>
    <definedName name="pab150_5" localSheetId="10">#REF!</definedName>
    <definedName name="pab150_5" localSheetId="0">#REF!</definedName>
    <definedName name="pab150_5" localSheetId="2">#REF!</definedName>
    <definedName name="pab150_5">#REF!</definedName>
    <definedName name="pab150_7">"$#REF!.$#REF!$#REF!"</definedName>
    <definedName name="pab150_8">"$#REF!.$#REF!$#REF!"</definedName>
    <definedName name="pab2_10">"$#REF!.$#REF!$#REF!"</definedName>
    <definedName name="pab2_12">"$#REF!.$#REF!$#REF!"</definedName>
    <definedName name="pab2_13">"$#REF!.$#REF!$#REF!"</definedName>
    <definedName name="pab2_3_1" localSheetId="8">#REF!</definedName>
    <definedName name="pab2_3_1" localSheetId="7">#REF!</definedName>
    <definedName name="pab2_3_1" localSheetId="4">#REF!</definedName>
    <definedName name="pab2_3_1" localSheetId="6">#REF!</definedName>
    <definedName name="pab2_3_1" localSheetId="9">#REF!</definedName>
    <definedName name="pab2_3_1" localSheetId="5">#REF!</definedName>
    <definedName name="pab2_3_1" localSheetId="14">#REF!</definedName>
    <definedName name="pab2_3_1" localSheetId="3">#REF!</definedName>
    <definedName name="pab2_3_1" localSheetId="11">#REF!</definedName>
    <definedName name="pab2_3_1" localSheetId="13">#REF!</definedName>
    <definedName name="pab2_3_1" localSheetId="10">#REF!</definedName>
    <definedName name="pab2_3_1" localSheetId="0">#REF!</definedName>
    <definedName name="pab2_3_1" localSheetId="2">#REF!</definedName>
    <definedName name="pab2_3_1">#REF!</definedName>
    <definedName name="pab2_3_2" localSheetId="8">#REF!</definedName>
    <definedName name="pab2_3_2" localSheetId="14">#REF!</definedName>
    <definedName name="pab2_3_2" localSheetId="11">#REF!</definedName>
    <definedName name="pab2_3_2" localSheetId="13">#REF!</definedName>
    <definedName name="pab2_3_2" localSheetId="10">#REF!</definedName>
    <definedName name="pab2_3_2" localSheetId="0">#REF!</definedName>
    <definedName name="pab2_3_2" localSheetId="2">#REF!</definedName>
    <definedName name="pab2_3_2">#REF!</definedName>
    <definedName name="pab2_5" localSheetId="8">#REF!</definedName>
    <definedName name="pab2_5" localSheetId="14">#REF!</definedName>
    <definedName name="pab2_5" localSheetId="11">#REF!</definedName>
    <definedName name="pab2_5" localSheetId="13">#REF!</definedName>
    <definedName name="pab2_5" localSheetId="10">#REF!</definedName>
    <definedName name="pab2_5" localSheetId="0">#REF!</definedName>
    <definedName name="pab2_5" localSheetId="2">#REF!</definedName>
    <definedName name="pab2_5">#REF!</definedName>
    <definedName name="pab2_7">"$#REF!.$#REF!$#REF!"</definedName>
    <definedName name="pab2_8">"$#REF!.$#REF!$#REF!"</definedName>
    <definedName name="pab20_10">"$#REF!.$#REF!$#REF!"</definedName>
    <definedName name="pab20_12">"$#REF!.$#REF!$#REF!"</definedName>
    <definedName name="pab20_13">"$#REF!.$#REF!$#REF!"</definedName>
    <definedName name="pab20_3_1" localSheetId="8">#REF!</definedName>
    <definedName name="pab20_3_1" localSheetId="7">#REF!</definedName>
    <definedName name="pab20_3_1" localSheetId="4">#REF!</definedName>
    <definedName name="pab20_3_1" localSheetId="6">#REF!</definedName>
    <definedName name="pab20_3_1" localSheetId="9">#REF!</definedName>
    <definedName name="pab20_3_1" localSheetId="5">#REF!</definedName>
    <definedName name="pab20_3_1" localSheetId="14">#REF!</definedName>
    <definedName name="pab20_3_1" localSheetId="3">#REF!</definedName>
    <definedName name="pab20_3_1" localSheetId="11">#REF!</definedName>
    <definedName name="pab20_3_1" localSheetId="13">#REF!</definedName>
    <definedName name="pab20_3_1" localSheetId="10">#REF!</definedName>
    <definedName name="pab20_3_1" localSheetId="0">#REF!</definedName>
    <definedName name="pab20_3_1" localSheetId="2">#REF!</definedName>
    <definedName name="pab20_3_1">#REF!</definedName>
    <definedName name="pab20_3_2" localSheetId="8">#REF!</definedName>
    <definedName name="pab20_3_2" localSheetId="14">#REF!</definedName>
    <definedName name="pab20_3_2" localSheetId="11">#REF!</definedName>
    <definedName name="pab20_3_2" localSheetId="13">#REF!</definedName>
    <definedName name="pab20_3_2" localSheetId="10">#REF!</definedName>
    <definedName name="pab20_3_2" localSheetId="0">#REF!</definedName>
    <definedName name="pab20_3_2" localSheetId="2">#REF!</definedName>
    <definedName name="pab20_3_2">#REF!</definedName>
    <definedName name="pab20_5" localSheetId="8">#REF!</definedName>
    <definedName name="pab20_5" localSheetId="14">#REF!</definedName>
    <definedName name="pab20_5" localSheetId="11">#REF!</definedName>
    <definedName name="pab20_5" localSheetId="13">#REF!</definedName>
    <definedName name="pab20_5" localSheetId="10">#REF!</definedName>
    <definedName name="pab20_5" localSheetId="0">#REF!</definedName>
    <definedName name="pab20_5" localSheetId="2">#REF!</definedName>
    <definedName name="pab20_5">#REF!</definedName>
    <definedName name="pab20_7">"$#REF!.$#REF!$#REF!"</definedName>
    <definedName name="pab20_8">"$#REF!.$#REF!$#REF!"</definedName>
    <definedName name="pab25_1" localSheetId="8">#REF!</definedName>
    <definedName name="pab25_1" localSheetId="7">#REF!</definedName>
    <definedName name="pab25_1" localSheetId="4">#REF!</definedName>
    <definedName name="pab25_1" localSheetId="6">#REF!</definedName>
    <definedName name="pab25_1" localSheetId="9">#REF!</definedName>
    <definedName name="pab25_1" localSheetId="5">#REF!</definedName>
    <definedName name="pab25_1" localSheetId="14">#REF!</definedName>
    <definedName name="pab25_1" localSheetId="3">#REF!</definedName>
    <definedName name="pab25_1" localSheetId="11">#REF!</definedName>
    <definedName name="pab25_1" localSheetId="13">#REF!</definedName>
    <definedName name="pab25_1" localSheetId="10">#REF!</definedName>
    <definedName name="pab25_1" localSheetId="0">#REF!</definedName>
    <definedName name="pab25_1" localSheetId="2">#REF!</definedName>
    <definedName name="pab25_1">#REF!</definedName>
    <definedName name="pab25_10">"$#REF!.$#REF!$#REF!"</definedName>
    <definedName name="pab25_12">"$#REF!.$#REF!$#REF!"</definedName>
    <definedName name="pab25_13">"$#REF!.$#REF!$#REF!"</definedName>
    <definedName name="pab25_2" localSheetId="8">#REF!</definedName>
    <definedName name="pab25_2" localSheetId="7">#REF!</definedName>
    <definedName name="pab25_2" localSheetId="4">#REF!</definedName>
    <definedName name="pab25_2" localSheetId="6">#REF!</definedName>
    <definedName name="pab25_2" localSheetId="9">#REF!</definedName>
    <definedName name="pab25_2" localSheetId="5">#REF!</definedName>
    <definedName name="pab25_2" localSheetId="14">#REF!</definedName>
    <definedName name="pab25_2" localSheetId="3">#REF!</definedName>
    <definedName name="pab25_2" localSheetId="11">#REF!</definedName>
    <definedName name="pab25_2" localSheetId="13">#REF!</definedName>
    <definedName name="pab25_2" localSheetId="10">#REF!</definedName>
    <definedName name="pab25_2" localSheetId="0">#REF!</definedName>
    <definedName name="pab25_2" localSheetId="2">#REF!</definedName>
    <definedName name="pab25_2">#REF!</definedName>
    <definedName name="pab25_3" localSheetId="8">#REF!</definedName>
    <definedName name="pab25_3" localSheetId="14">#REF!</definedName>
    <definedName name="pab25_3" localSheetId="11">#REF!</definedName>
    <definedName name="pab25_3" localSheetId="13">#REF!</definedName>
    <definedName name="pab25_3" localSheetId="10">#REF!</definedName>
    <definedName name="pab25_3" localSheetId="0">#REF!</definedName>
    <definedName name="pab25_3" localSheetId="2">#REF!</definedName>
    <definedName name="pab25_3">#REF!</definedName>
    <definedName name="pab25_3_1" localSheetId="8">#REF!</definedName>
    <definedName name="pab25_3_1" localSheetId="14">#REF!</definedName>
    <definedName name="pab25_3_1" localSheetId="11">#REF!</definedName>
    <definedName name="pab25_3_1" localSheetId="13">#REF!</definedName>
    <definedName name="pab25_3_1" localSheetId="10">#REF!</definedName>
    <definedName name="pab25_3_1" localSheetId="0">#REF!</definedName>
    <definedName name="pab25_3_1" localSheetId="2">#REF!</definedName>
    <definedName name="pab25_3_1">#REF!</definedName>
    <definedName name="pab25_3_2">#REF!</definedName>
    <definedName name="pab25_5">#REF!</definedName>
    <definedName name="pab25_7">"$#REF!.$#REF!$#REF!"</definedName>
    <definedName name="pab25_8">"$#REF!.$#REF!$#REF!"</definedName>
    <definedName name="pab32_1" localSheetId="8">#REF!</definedName>
    <definedName name="pab32_1" localSheetId="7">#REF!</definedName>
    <definedName name="pab32_1" localSheetId="4">#REF!</definedName>
    <definedName name="pab32_1" localSheetId="6">#REF!</definedName>
    <definedName name="pab32_1" localSheetId="9">#REF!</definedName>
    <definedName name="pab32_1" localSheetId="5">#REF!</definedName>
    <definedName name="pab32_1" localSheetId="14">#REF!</definedName>
    <definedName name="pab32_1" localSheetId="3">#REF!</definedName>
    <definedName name="pab32_1" localSheetId="11">#REF!</definedName>
    <definedName name="pab32_1" localSheetId="13">#REF!</definedName>
    <definedName name="pab32_1" localSheetId="10">#REF!</definedName>
    <definedName name="pab32_1" localSheetId="0">#REF!</definedName>
    <definedName name="pab32_1" localSheetId="2">#REF!</definedName>
    <definedName name="pab32_1">#REF!</definedName>
    <definedName name="pab32_10">"$#REF!.$#REF!$#REF!"</definedName>
    <definedName name="pab32_12">"$#REF!.$#REF!$#REF!"</definedName>
    <definedName name="pab32_13">"$#REF!.$#REF!$#REF!"</definedName>
    <definedName name="pab32_2" localSheetId="8">#REF!</definedName>
    <definedName name="pab32_2" localSheetId="7">#REF!</definedName>
    <definedName name="pab32_2" localSheetId="4">#REF!</definedName>
    <definedName name="pab32_2" localSheetId="6">#REF!</definedName>
    <definedName name="pab32_2" localSheetId="9">#REF!</definedName>
    <definedName name="pab32_2" localSheetId="5">#REF!</definedName>
    <definedName name="pab32_2" localSheetId="14">#REF!</definedName>
    <definedName name="pab32_2" localSheetId="3">#REF!</definedName>
    <definedName name="pab32_2" localSheetId="11">#REF!</definedName>
    <definedName name="pab32_2" localSheetId="13">#REF!</definedName>
    <definedName name="pab32_2" localSheetId="10">#REF!</definedName>
    <definedName name="pab32_2" localSheetId="0">#REF!</definedName>
    <definedName name="pab32_2" localSheetId="2">#REF!</definedName>
    <definedName name="pab32_2">#REF!</definedName>
    <definedName name="pab32_3" localSheetId="8">#REF!</definedName>
    <definedName name="pab32_3" localSheetId="14">#REF!</definedName>
    <definedName name="pab32_3" localSheetId="11">#REF!</definedName>
    <definedName name="pab32_3" localSheetId="13">#REF!</definedName>
    <definedName name="pab32_3" localSheetId="10">#REF!</definedName>
    <definedName name="pab32_3" localSheetId="0">#REF!</definedName>
    <definedName name="pab32_3" localSheetId="2">#REF!</definedName>
    <definedName name="pab32_3">#REF!</definedName>
    <definedName name="pab32_3_1" localSheetId="8">#REF!</definedName>
    <definedName name="pab32_3_1" localSheetId="14">#REF!</definedName>
    <definedName name="pab32_3_1" localSheetId="11">#REF!</definedName>
    <definedName name="pab32_3_1" localSheetId="13">#REF!</definedName>
    <definedName name="pab32_3_1" localSheetId="10">#REF!</definedName>
    <definedName name="pab32_3_1" localSheetId="0">#REF!</definedName>
    <definedName name="pab32_3_1" localSheetId="2">#REF!</definedName>
    <definedName name="pab32_3_1">#REF!</definedName>
    <definedName name="pab32_3_2">#REF!</definedName>
    <definedName name="pab32_5">#REF!</definedName>
    <definedName name="pab32_7">"$#REF!.$#REF!$#REF!"</definedName>
    <definedName name="pab32_8">"$#REF!.$#REF!$#REF!"</definedName>
    <definedName name="pab4_10">"$#REF!.$#REF!$#REF!"</definedName>
    <definedName name="pab4_12">"$#REF!.$#REF!$#REF!"</definedName>
    <definedName name="pab4_13">"$#REF!.$#REF!$#REF!"</definedName>
    <definedName name="pab4_3_1" localSheetId="8">#REF!</definedName>
    <definedName name="pab4_3_1" localSheetId="7">#REF!</definedName>
    <definedName name="pab4_3_1" localSheetId="4">#REF!</definedName>
    <definedName name="pab4_3_1" localSheetId="6">#REF!</definedName>
    <definedName name="pab4_3_1" localSheetId="9">#REF!</definedName>
    <definedName name="pab4_3_1" localSheetId="5">#REF!</definedName>
    <definedName name="pab4_3_1" localSheetId="14">#REF!</definedName>
    <definedName name="pab4_3_1" localSheetId="3">#REF!</definedName>
    <definedName name="pab4_3_1" localSheetId="11">#REF!</definedName>
    <definedName name="pab4_3_1" localSheetId="13">#REF!</definedName>
    <definedName name="pab4_3_1" localSheetId="10">#REF!</definedName>
    <definedName name="pab4_3_1" localSheetId="0">#REF!</definedName>
    <definedName name="pab4_3_1" localSheetId="2">#REF!</definedName>
    <definedName name="pab4_3_1">#REF!</definedName>
    <definedName name="pab4_3_2" localSheetId="8">#REF!</definedName>
    <definedName name="pab4_3_2" localSheetId="14">#REF!</definedName>
    <definedName name="pab4_3_2" localSheetId="11">#REF!</definedName>
    <definedName name="pab4_3_2" localSheetId="13">#REF!</definedName>
    <definedName name="pab4_3_2" localSheetId="10">#REF!</definedName>
    <definedName name="pab4_3_2" localSheetId="0">#REF!</definedName>
    <definedName name="pab4_3_2" localSheetId="2">#REF!</definedName>
    <definedName name="pab4_3_2">#REF!</definedName>
    <definedName name="pab4_5" localSheetId="8">#REF!</definedName>
    <definedName name="pab4_5" localSheetId="14">#REF!</definedName>
    <definedName name="pab4_5" localSheetId="11">#REF!</definedName>
    <definedName name="pab4_5" localSheetId="13">#REF!</definedName>
    <definedName name="pab4_5" localSheetId="10">#REF!</definedName>
    <definedName name="pab4_5" localSheetId="0">#REF!</definedName>
    <definedName name="pab4_5" localSheetId="2">#REF!</definedName>
    <definedName name="pab4_5">#REF!</definedName>
    <definedName name="pab4_7">"$#REF!.$#REF!$#REF!"</definedName>
    <definedName name="pab4_8">"$#REF!.$#REF!$#REF!"</definedName>
    <definedName name="pab40_1" localSheetId="8">#REF!</definedName>
    <definedName name="pab40_1" localSheetId="7">#REF!</definedName>
    <definedName name="pab40_1" localSheetId="4">#REF!</definedName>
    <definedName name="pab40_1" localSheetId="6">#REF!</definedName>
    <definedName name="pab40_1" localSheetId="9">#REF!</definedName>
    <definedName name="pab40_1" localSheetId="5">#REF!</definedName>
    <definedName name="pab40_1" localSheetId="14">#REF!</definedName>
    <definedName name="pab40_1" localSheetId="3">#REF!</definedName>
    <definedName name="pab40_1" localSheetId="11">#REF!</definedName>
    <definedName name="pab40_1" localSheetId="13">#REF!</definedName>
    <definedName name="pab40_1" localSheetId="10">#REF!</definedName>
    <definedName name="pab40_1" localSheetId="0">#REF!</definedName>
    <definedName name="pab40_1" localSheetId="2">#REF!</definedName>
    <definedName name="pab40_1">#REF!</definedName>
    <definedName name="pab40_10">"$#REF!.$#REF!$#REF!"</definedName>
    <definedName name="pab40_12">"$#REF!.$#REF!$#REF!"</definedName>
    <definedName name="pab40_13">"$#REF!.$#REF!$#REF!"</definedName>
    <definedName name="pab40_2" localSheetId="8">#REF!</definedName>
    <definedName name="pab40_2" localSheetId="7">#REF!</definedName>
    <definedName name="pab40_2" localSheetId="4">#REF!</definedName>
    <definedName name="pab40_2" localSheetId="6">#REF!</definedName>
    <definedName name="pab40_2" localSheetId="9">#REF!</definedName>
    <definedName name="pab40_2" localSheetId="5">#REF!</definedName>
    <definedName name="pab40_2" localSheetId="14">#REF!</definedName>
    <definedName name="pab40_2" localSheetId="3">#REF!</definedName>
    <definedName name="pab40_2" localSheetId="11">#REF!</definedName>
    <definedName name="pab40_2" localSheetId="13">#REF!</definedName>
    <definedName name="pab40_2" localSheetId="10">#REF!</definedName>
    <definedName name="pab40_2" localSheetId="0">#REF!</definedName>
    <definedName name="pab40_2" localSheetId="2">#REF!</definedName>
    <definedName name="pab40_2">#REF!</definedName>
    <definedName name="pab40_3" localSheetId="8">#REF!</definedName>
    <definedName name="pab40_3" localSheetId="14">#REF!</definedName>
    <definedName name="pab40_3" localSheetId="11">#REF!</definedName>
    <definedName name="pab40_3" localSheetId="13">#REF!</definedName>
    <definedName name="pab40_3" localSheetId="10">#REF!</definedName>
    <definedName name="pab40_3" localSheetId="0">#REF!</definedName>
    <definedName name="pab40_3" localSheetId="2">#REF!</definedName>
    <definedName name="pab40_3">#REF!</definedName>
    <definedName name="pab40_3_1" localSheetId="8">#REF!</definedName>
    <definedName name="pab40_3_1" localSheetId="14">#REF!</definedName>
    <definedName name="pab40_3_1" localSheetId="11">#REF!</definedName>
    <definedName name="pab40_3_1" localSheetId="13">#REF!</definedName>
    <definedName name="pab40_3_1" localSheetId="10">#REF!</definedName>
    <definedName name="pab40_3_1" localSheetId="0">#REF!</definedName>
    <definedName name="pab40_3_1" localSheetId="2">#REF!</definedName>
    <definedName name="pab40_3_1">#REF!</definedName>
    <definedName name="pab40_3_2">#REF!</definedName>
    <definedName name="pab40_5">#REF!</definedName>
    <definedName name="pab40_7">"$#REF!.$#REF!$#REF!"</definedName>
    <definedName name="pab40_8">"$#REF!.$#REF!$#REF!"</definedName>
    <definedName name="pab50_10">"$#REF!.$#REF!$#REF!"</definedName>
    <definedName name="pab50_12">"$#REF!.$#REF!$#REF!"</definedName>
    <definedName name="pab50_13">"$#REF!.$#REF!$#REF!"</definedName>
    <definedName name="pab50_3_1" localSheetId="8">#REF!</definedName>
    <definedName name="pab50_3_1" localSheetId="7">#REF!</definedName>
    <definedName name="pab50_3_1" localSheetId="4">#REF!</definedName>
    <definedName name="pab50_3_1" localSheetId="6">#REF!</definedName>
    <definedName name="pab50_3_1" localSheetId="9">#REF!</definedName>
    <definedName name="pab50_3_1" localSheetId="5">#REF!</definedName>
    <definedName name="pab50_3_1" localSheetId="14">#REF!</definedName>
    <definedName name="pab50_3_1" localSheetId="3">#REF!</definedName>
    <definedName name="pab50_3_1" localSheetId="11">#REF!</definedName>
    <definedName name="pab50_3_1" localSheetId="13">#REF!</definedName>
    <definedName name="pab50_3_1" localSheetId="10">#REF!</definedName>
    <definedName name="pab50_3_1" localSheetId="0">#REF!</definedName>
    <definedName name="pab50_3_1" localSheetId="2">#REF!</definedName>
    <definedName name="pab50_3_1">#REF!</definedName>
    <definedName name="pab50_3_2" localSheetId="8">#REF!</definedName>
    <definedName name="pab50_3_2" localSheetId="14">#REF!</definedName>
    <definedName name="pab50_3_2" localSheetId="11">#REF!</definedName>
    <definedName name="pab50_3_2" localSheetId="13">#REF!</definedName>
    <definedName name="pab50_3_2" localSheetId="10">#REF!</definedName>
    <definedName name="pab50_3_2" localSheetId="0">#REF!</definedName>
    <definedName name="pab50_3_2" localSheetId="2">#REF!</definedName>
    <definedName name="pab50_3_2">#REF!</definedName>
    <definedName name="pab50_5" localSheetId="8">#REF!</definedName>
    <definedName name="pab50_5" localSheetId="14">#REF!</definedName>
    <definedName name="pab50_5" localSheetId="11">#REF!</definedName>
    <definedName name="pab50_5" localSheetId="13">#REF!</definedName>
    <definedName name="pab50_5" localSheetId="10">#REF!</definedName>
    <definedName name="pab50_5" localSheetId="0">#REF!</definedName>
    <definedName name="pab50_5" localSheetId="2">#REF!</definedName>
    <definedName name="pab50_5">#REF!</definedName>
    <definedName name="pab50_7">"$#REF!.$#REF!$#REF!"</definedName>
    <definedName name="pab50_8">"$#REF!.$#REF!$#REF!"</definedName>
    <definedName name="pab6_10">"$#REF!.$#REF!$#REF!"</definedName>
    <definedName name="pab6_12">"$#REF!.$#REF!$#REF!"</definedName>
    <definedName name="pab6_13">"$#REF!.$#REF!$#REF!"</definedName>
    <definedName name="pab6_3_1" localSheetId="8">#REF!</definedName>
    <definedName name="pab6_3_1" localSheetId="7">#REF!</definedName>
    <definedName name="pab6_3_1" localSheetId="4">#REF!</definedName>
    <definedName name="pab6_3_1" localSheetId="6">#REF!</definedName>
    <definedName name="pab6_3_1" localSheetId="9">#REF!</definedName>
    <definedName name="pab6_3_1" localSheetId="5">#REF!</definedName>
    <definedName name="pab6_3_1" localSheetId="14">#REF!</definedName>
    <definedName name="pab6_3_1" localSheetId="3">#REF!</definedName>
    <definedName name="pab6_3_1" localSheetId="11">#REF!</definedName>
    <definedName name="pab6_3_1" localSheetId="13">#REF!</definedName>
    <definedName name="pab6_3_1" localSheetId="10">#REF!</definedName>
    <definedName name="pab6_3_1" localSheetId="0">#REF!</definedName>
    <definedName name="pab6_3_1" localSheetId="2">#REF!</definedName>
    <definedName name="pab6_3_1">#REF!</definedName>
    <definedName name="pab6_3_2" localSheetId="8">#REF!</definedName>
    <definedName name="pab6_3_2" localSheetId="14">#REF!</definedName>
    <definedName name="pab6_3_2" localSheetId="11">#REF!</definedName>
    <definedName name="pab6_3_2" localSheetId="13">#REF!</definedName>
    <definedName name="pab6_3_2" localSheetId="10">#REF!</definedName>
    <definedName name="pab6_3_2" localSheetId="0">#REF!</definedName>
    <definedName name="pab6_3_2" localSheetId="2">#REF!</definedName>
    <definedName name="pab6_3_2">#REF!</definedName>
    <definedName name="pab6_5" localSheetId="8">#REF!</definedName>
    <definedName name="pab6_5" localSheetId="14">#REF!</definedName>
    <definedName name="pab6_5" localSheetId="11">#REF!</definedName>
    <definedName name="pab6_5" localSheetId="13">#REF!</definedName>
    <definedName name="pab6_5" localSheetId="10">#REF!</definedName>
    <definedName name="pab6_5" localSheetId="0">#REF!</definedName>
    <definedName name="pab6_5" localSheetId="2">#REF!</definedName>
    <definedName name="pab6_5">#REF!</definedName>
    <definedName name="pab6_7">"$#REF!.$#REF!$#REF!"</definedName>
    <definedName name="pab6_8">"$#REF!.$#REF!$#REF!"</definedName>
    <definedName name="pab65_1" localSheetId="8">#REF!</definedName>
    <definedName name="pab65_1" localSheetId="7">#REF!</definedName>
    <definedName name="pab65_1" localSheetId="4">#REF!</definedName>
    <definedName name="pab65_1" localSheetId="6">#REF!</definedName>
    <definedName name="pab65_1" localSheetId="9">#REF!</definedName>
    <definedName name="pab65_1" localSheetId="5">#REF!</definedName>
    <definedName name="pab65_1" localSheetId="14">#REF!</definedName>
    <definedName name="pab65_1" localSheetId="3">#REF!</definedName>
    <definedName name="pab65_1" localSheetId="11">#REF!</definedName>
    <definedName name="pab65_1" localSheetId="13">#REF!</definedName>
    <definedName name="pab65_1" localSheetId="10">#REF!</definedName>
    <definedName name="pab65_1" localSheetId="0">#REF!</definedName>
    <definedName name="pab65_1" localSheetId="2">#REF!</definedName>
    <definedName name="pab65_1">#REF!</definedName>
    <definedName name="pab65_2" localSheetId="8">#REF!</definedName>
    <definedName name="pab65_2" localSheetId="14">#REF!</definedName>
    <definedName name="pab65_2" localSheetId="11">#REF!</definedName>
    <definedName name="pab65_2" localSheetId="13">#REF!</definedName>
    <definedName name="pab65_2" localSheetId="10">#REF!</definedName>
    <definedName name="pab65_2" localSheetId="0">#REF!</definedName>
    <definedName name="pab65_2" localSheetId="2">#REF!</definedName>
    <definedName name="pab65_2">#REF!</definedName>
    <definedName name="pab65_3" localSheetId="8">#REF!</definedName>
    <definedName name="pab65_3" localSheetId="14">#REF!</definedName>
    <definedName name="pab65_3" localSheetId="11">#REF!</definedName>
    <definedName name="pab65_3" localSheetId="13">#REF!</definedName>
    <definedName name="pab65_3" localSheetId="10">#REF!</definedName>
    <definedName name="pab65_3" localSheetId="0">#REF!</definedName>
    <definedName name="pab65_3" localSheetId="2">#REF!</definedName>
    <definedName name="pab65_3">#REF!</definedName>
    <definedName name="pab65_5">#REF!</definedName>
    <definedName name="pab80_10">"$#REF!.$#REF!$#REF!"</definedName>
    <definedName name="pab80_12">"$#REF!.$#REF!$#REF!"</definedName>
    <definedName name="pab80_13">"$#REF!.$#REF!$#REF!"</definedName>
    <definedName name="pab80_3_1" localSheetId="8">#REF!</definedName>
    <definedName name="pab80_3_1" localSheetId="7">#REF!</definedName>
    <definedName name="pab80_3_1" localSheetId="4">#REF!</definedName>
    <definedName name="pab80_3_1" localSheetId="6">#REF!</definedName>
    <definedName name="pab80_3_1" localSheetId="9">#REF!</definedName>
    <definedName name="pab80_3_1" localSheetId="5">#REF!</definedName>
    <definedName name="pab80_3_1" localSheetId="14">#REF!</definedName>
    <definedName name="pab80_3_1" localSheetId="3">#REF!</definedName>
    <definedName name="pab80_3_1" localSheetId="11">#REF!</definedName>
    <definedName name="pab80_3_1" localSheetId="13">#REF!</definedName>
    <definedName name="pab80_3_1" localSheetId="10">#REF!</definedName>
    <definedName name="pab80_3_1" localSheetId="0">#REF!</definedName>
    <definedName name="pab80_3_1" localSheetId="2">#REF!</definedName>
    <definedName name="pab80_3_1">#REF!</definedName>
    <definedName name="pab80_3_2" localSheetId="8">#REF!</definedName>
    <definedName name="pab80_3_2" localSheetId="14">#REF!</definedName>
    <definedName name="pab80_3_2" localSheetId="11">#REF!</definedName>
    <definedName name="pab80_3_2" localSheetId="13">#REF!</definedName>
    <definedName name="pab80_3_2" localSheetId="10">#REF!</definedName>
    <definedName name="pab80_3_2" localSheetId="0">#REF!</definedName>
    <definedName name="pab80_3_2" localSheetId="2">#REF!</definedName>
    <definedName name="pab80_3_2">#REF!</definedName>
    <definedName name="pab80_5" localSheetId="8">#REF!</definedName>
    <definedName name="pab80_5" localSheetId="14">#REF!</definedName>
    <definedName name="pab80_5" localSheetId="11">#REF!</definedName>
    <definedName name="pab80_5" localSheetId="13">#REF!</definedName>
    <definedName name="pab80_5" localSheetId="10">#REF!</definedName>
    <definedName name="pab80_5" localSheetId="0">#REF!</definedName>
    <definedName name="pab80_5" localSheetId="2">#REF!</definedName>
    <definedName name="pab80_5">#REF!</definedName>
    <definedName name="pab80_7">"$#REF!.$#REF!$#REF!"</definedName>
    <definedName name="pab80_8">"$#REF!.$#REF!$#REF!"</definedName>
    <definedName name="PABE" localSheetId="8">#REF!</definedName>
    <definedName name="PABE" localSheetId="7">#REF!</definedName>
    <definedName name="PABE" localSheetId="4">#REF!</definedName>
    <definedName name="PABE" localSheetId="6">#REF!</definedName>
    <definedName name="PABE" localSheetId="9">#REF!</definedName>
    <definedName name="PABE" localSheetId="5">#REF!</definedName>
    <definedName name="PABE" localSheetId="14">#REF!</definedName>
    <definedName name="PABE" localSheetId="3">#REF!</definedName>
    <definedName name="PABE" localSheetId="11">#REF!</definedName>
    <definedName name="PABE" localSheetId="13">#REF!</definedName>
    <definedName name="PABE" localSheetId="10">#REF!</definedName>
    <definedName name="PABE" localSheetId="0">#REF!</definedName>
    <definedName name="PABE" localSheetId="2">#REF!</definedName>
    <definedName name="PABE">#REF!</definedName>
    <definedName name="pabf100" localSheetId="8">#REF!</definedName>
    <definedName name="pabf100" localSheetId="14">#REF!</definedName>
    <definedName name="pabf100" localSheetId="11">#REF!</definedName>
    <definedName name="pabf100" localSheetId="13">#REF!</definedName>
    <definedName name="pabf100" localSheetId="10">#REF!</definedName>
    <definedName name="pabf100" localSheetId="0">#REF!</definedName>
    <definedName name="pabf100" localSheetId="2">#REF!</definedName>
    <definedName name="pabf100">#REF!</definedName>
    <definedName name="pabf100_1" localSheetId="8">#REF!</definedName>
    <definedName name="pabf100_1" localSheetId="14">#REF!</definedName>
    <definedName name="pabf100_1" localSheetId="11">#REF!</definedName>
    <definedName name="pabf100_1" localSheetId="13">#REF!</definedName>
    <definedName name="pabf100_1" localSheetId="10">#REF!</definedName>
    <definedName name="pabf100_1" localSheetId="0">#REF!</definedName>
    <definedName name="pabf100_1" localSheetId="2">#REF!</definedName>
    <definedName name="pabf100_1">#REF!</definedName>
    <definedName name="pabf100_10">"$#REF!.$#REF!$#REF!"</definedName>
    <definedName name="pabf100_12">"$#REF!.$#REF!$#REF!"</definedName>
    <definedName name="pabf100_13">"$#REF!.$#REF!$#REF!"</definedName>
    <definedName name="pabf100_2" localSheetId="8">#REF!</definedName>
    <definedName name="pabf100_2" localSheetId="7">#REF!</definedName>
    <definedName name="pabf100_2" localSheetId="4">#REF!</definedName>
    <definedName name="pabf100_2" localSheetId="6">#REF!</definedName>
    <definedName name="pabf100_2" localSheetId="9">#REF!</definedName>
    <definedName name="pabf100_2" localSheetId="5">#REF!</definedName>
    <definedName name="pabf100_2" localSheetId="14">#REF!</definedName>
    <definedName name="pabf100_2" localSheetId="3">#REF!</definedName>
    <definedName name="pabf100_2" localSheetId="11">#REF!</definedName>
    <definedName name="pabf100_2" localSheetId="13">#REF!</definedName>
    <definedName name="pabf100_2" localSheetId="10">#REF!</definedName>
    <definedName name="pabf100_2" localSheetId="0">#REF!</definedName>
    <definedName name="pabf100_2" localSheetId="2">#REF!</definedName>
    <definedName name="pabf100_2">#REF!</definedName>
    <definedName name="pabf100_3" localSheetId="8">#REF!</definedName>
    <definedName name="pabf100_3" localSheetId="14">#REF!</definedName>
    <definedName name="pabf100_3" localSheetId="11">#REF!</definedName>
    <definedName name="pabf100_3" localSheetId="13">#REF!</definedName>
    <definedName name="pabf100_3" localSheetId="10">#REF!</definedName>
    <definedName name="pabf100_3" localSheetId="0">#REF!</definedName>
    <definedName name="pabf100_3" localSheetId="2">#REF!</definedName>
    <definedName name="pabf100_3">#REF!</definedName>
    <definedName name="pabf100_3_1" localSheetId="8">#REF!</definedName>
    <definedName name="pabf100_3_1" localSheetId="14">#REF!</definedName>
    <definedName name="pabf100_3_1" localSheetId="11">#REF!</definedName>
    <definedName name="pabf100_3_1" localSheetId="13">#REF!</definedName>
    <definedName name="pabf100_3_1" localSheetId="10">#REF!</definedName>
    <definedName name="pabf100_3_1" localSheetId="0">#REF!</definedName>
    <definedName name="pabf100_3_1" localSheetId="2">#REF!</definedName>
    <definedName name="pabf100_3_1">#REF!</definedName>
    <definedName name="pabf100_3_2">#REF!</definedName>
    <definedName name="pabf100_5">#REF!</definedName>
    <definedName name="pabf100_7">"$#REF!.$#REF!$#REF!"</definedName>
    <definedName name="pabf100_8">"$#REF!.$#REF!$#REF!"</definedName>
    <definedName name="pabf125" localSheetId="8">#REF!</definedName>
    <definedName name="pabf125" localSheetId="7">#REF!</definedName>
    <definedName name="pabf125" localSheetId="4">#REF!</definedName>
    <definedName name="pabf125" localSheetId="6">#REF!</definedName>
    <definedName name="pabf125" localSheetId="9">#REF!</definedName>
    <definedName name="pabf125" localSheetId="5">#REF!</definedName>
    <definedName name="pabf125" localSheetId="14">#REF!</definedName>
    <definedName name="pabf125" localSheetId="3">#REF!</definedName>
    <definedName name="pabf125" localSheetId="11">#REF!</definedName>
    <definedName name="pabf125" localSheetId="13">#REF!</definedName>
    <definedName name="pabf125" localSheetId="10">#REF!</definedName>
    <definedName name="pabf125" localSheetId="0">#REF!</definedName>
    <definedName name="pabf125" localSheetId="2">#REF!</definedName>
    <definedName name="pabf125">#REF!</definedName>
    <definedName name="pabf125_1" localSheetId="8">#REF!</definedName>
    <definedName name="pabf125_1" localSheetId="14">#REF!</definedName>
    <definedName name="pabf125_1" localSheetId="11">#REF!</definedName>
    <definedName name="pabf125_1" localSheetId="13">#REF!</definedName>
    <definedName name="pabf125_1" localSheetId="10">#REF!</definedName>
    <definedName name="pabf125_1" localSheetId="0">#REF!</definedName>
    <definedName name="pabf125_1" localSheetId="2">#REF!</definedName>
    <definedName name="pabf125_1">#REF!</definedName>
    <definedName name="pabf125_2" localSheetId="8">#REF!</definedName>
    <definedName name="pabf125_2" localSheetId="14">#REF!</definedName>
    <definedName name="pabf125_2" localSheetId="11">#REF!</definedName>
    <definedName name="pabf125_2" localSheetId="13">#REF!</definedName>
    <definedName name="pabf125_2" localSheetId="10">#REF!</definedName>
    <definedName name="pabf125_2" localSheetId="0">#REF!</definedName>
    <definedName name="pabf125_2" localSheetId="2">#REF!</definedName>
    <definedName name="pabf125_2">#REF!</definedName>
    <definedName name="pabf125_3">#REF!</definedName>
    <definedName name="pabf125_5">#REF!</definedName>
    <definedName name="pabf150">#REF!</definedName>
    <definedName name="pabf150_10">"$#REF!.$#REF!$#REF!"</definedName>
    <definedName name="pabf150_12">"$#REF!.$#REF!$#REF!"</definedName>
    <definedName name="pabf150_13">"$#REF!.$#REF!$#REF!"</definedName>
    <definedName name="pabf150_3_1" localSheetId="8">#REF!</definedName>
    <definedName name="pabf150_3_1" localSheetId="7">#REF!</definedName>
    <definedName name="pabf150_3_1" localSheetId="4">#REF!</definedName>
    <definedName name="pabf150_3_1" localSheetId="6">#REF!</definedName>
    <definedName name="pabf150_3_1" localSheetId="9">#REF!</definedName>
    <definedName name="pabf150_3_1" localSheetId="5">#REF!</definedName>
    <definedName name="pabf150_3_1" localSheetId="14">#REF!</definedName>
    <definedName name="pabf150_3_1" localSheetId="3">#REF!</definedName>
    <definedName name="pabf150_3_1" localSheetId="11">#REF!</definedName>
    <definedName name="pabf150_3_1" localSheetId="13">#REF!</definedName>
    <definedName name="pabf150_3_1" localSheetId="10">#REF!</definedName>
    <definedName name="pabf150_3_1" localSheetId="0">#REF!</definedName>
    <definedName name="pabf150_3_1" localSheetId="2">#REF!</definedName>
    <definedName name="pabf150_3_1">#REF!</definedName>
    <definedName name="pabf150_3_2" localSheetId="8">#REF!</definedName>
    <definedName name="pabf150_3_2" localSheetId="14">#REF!</definedName>
    <definedName name="pabf150_3_2" localSheetId="11">#REF!</definedName>
    <definedName name="pabf150_3_2" localSheetId="13">#REF!</definedName>
    <definedName name="pabf150_3_2" localSheetId="10">#REF!</definedName>
    <definedName name="pabf150_3_2" localSheetId="0">#REF!</definedName>
    <definedName name="pabf150_3_2" localSheetId="2">#REF!</definedName>
    <definedName name="pabf150_3_2">#REF!</definedName>
    <definedName name="pabf150_5" localSheetId="8">#REF!</definedName>
    <definedName name="pabf150_5" localSheetId="14">#REF!</definedName>
    <definedName name="pabf150_5" localSheetId="11">#REF!</definedName>
    <definedName name="pabf150_5" localSheetId="13">#REF!</definedName>
    <definedName name="pabf150_5" localSheetId="10">#REF!</definedName>
    <definedName name="pabf150_5" localSheetId="0">#REF!</definedName>
    <definedName name="pabf150_5" localSheetId="2">#REF!</definedName>
    <definedName name="pabf150_5">#REF!</definedName>
    <definedName name="pabf150_7">"$#REF!.$#REF!$#REF!"</definedName>
    <definedName name="pabf150_8">"$#REF!.$#REF!$#REF!"</definedName>
    <definedName name="pabf4" localSheetId="8">#REF!</definedName>
    <definedName name="pabf4" localSheetId="7">#REF!</definedName>
    <definedName name="pabf4" localSheetId="4">#REF!</definedName>
    <definedName name="pabf4" localSheetId="6">#REF!</definedName>
    <definedName name="pabf4" localSheetId="9">#REF!</definedName>
    <definedName name="pabf4" localSheetId="5">#REF!</definedName>
    <definedName name="pabf4" localSheetId="14">#REF!</definedName>
    <definedName name="pabf4" localSheetId="3">#REF!</definedName>
    <definedName name="pabf4" localSheetId="11">#REF!</definedName>
    <definedName name="pabf4" localSheetId="13">#REF!</definedName>
    <definedName name="pabf4" localSheetId="10">#REF!</definedName>
    <definedName name="pabf4" localSheetId="0">#REF!</definedName>
    <definedName name="pabf4" localSheetId="2">#REF!</definedName>
    <definedName name="pabf4">#REF!</definedName>
    <definedName name="pabf4_1" localSheetId="8">#REF!</definedName>
    <definedName name="pabf4_1" localSheetId="14">#REF!</definedName>
    <definedName name="pabf4_1" localSheetId="11">#REF!</definedName>
    <definedName name="pabf4_1" localSheetId="13">#REF!</definedName>
    <definedName name="pabf4_1" localSheetId="10">#REF!</definedName>
    <definedName name="pabf4_1" localSheetId="0">#REF!</definedName>
    <definedName name="pabf4_1" localSheetId="2">#REF!</definedName>
    <definedName name="pabf4_1">#REF!</definedName>
    <definedName name="pabf4_10">"$#REF!.$#REF!$#REF!"</definedName>
    <definedName name="pabf4_12">"$#REF!.$#REF!$#REF!"</definedName>
    <definedName name="pabf4_13">"$#REF!.$#REF!$#REF!"</definedName>
    <definedName name="pabf4_2" localSheetId="8">#REF!</definedName>
    <definedName name="pabf4_2" localSheetId="7">#REF!</definedName>
    <definedName name="pabf4_2" localSheetId="4">#REF!</definedName>
    <definedName name="pabf4_2" localSheetId="6">#REF!</definedName>
    <definedName name="pabf4_2" localSheetId="9">#REF!</definedName>
    <definedName name="pabf4_2" localSheetId="5">#REF!</definedName>
    <definedName name="pabf4_2" localSheetId="14">#REF!</definedName>
    <definedName name="pabf4_2" localSheetId="3">#REF!</definedName>
    <definedName name="pabf4_2" localSheetId="11">#REF!</definedName>
    <definedName name="pabf4_2" localSheetId="13">#REF!</definedName>
    <definedName name="pabf4_2" localSheetId="10">#REF!</definedName>
    <definedName name="pabf4_2" localSheetId="0">#REF!</definedName>
    <definedName name="pabf4_2" localSheetId="2">#REF!</definedName>
    <definedName name="pabf4_2">#REF!</definedName>
    <definedName name="pabf4_3" localSheetId="8">#REF!</definedName>
    <definedName name="pabf4_3" localSheetId="14">#REF!</definedName>
    <definedName name="pabf4_3" localSheetId="11">#REF!</definedName>
    <definedName name="pabf4_3" localSheetId="13">#REF!</definedName>
    <definedName name="pabf4_3" localSheetId="10">#REF!</definedName>
    <definedName name="pabf4_3" localSheetId="0">#REF!</definedName>
    <definedName name="pabf4_3" localSheetId="2">#REF!</definedName>
    <definedName name="pabf4_3">#REF!</definedName>
    <definedName name="pabf4_3_1" localSheetId="8">#REF!</definedName>
    <definedName name="pabf4_3_1" localSheetId="14">#REF!</definedName>
    <definedName name="pabf4_3_1" localSheetId="11">#REF!</definedName>
    <definedName name="pabf4_3_1" localSheetId="13">#REF!</definedName>
    <definedName name="pabf4_3_1" localSheetId="10">#REF!</definedName>
    <definedName name="pabf4_3_1" localSheetId="0">#REF!</definedName>
    <definedName name="pabf4_3_1" localSheetId="2">#REF!</definedName>
    <definedName name="pabf4_3_1">#REF!</definedName>
    <definedName name="pabf4_3_2">#REF!</definedName>
    <definedName name="pabf4_5">#REF!</definedName>
    <definedName name="pabf4_7">"$#REF!.$#REF!$#REF!"</definedName>
    <definedName name="pabf4_8">"$#REF!.$#REF!$#REF!"</definedName>
    <definedName name="pabf6" localSheetId="8">#REF!</definedName>
    <definedName name="pabf6" localSheetId="7">#REF!</definedName>
    <definedName name="pabf6" localSheetId="4">#REF!</definedName>
    <definedName name="pabf6" localSheetId="6">#REF!</definedName>
    <definedName name="pabf6" localSheetId="9">#REF!</definedName>
    <definedName name="pabf6" localSheetId="5">#REF!</definedName>
    <definedName name="pabf6" localSheetId="14">#REF!</definedName>
    <definedName name="pabf6" localSheetId="3">#REF!</definedName>
    <definedName name="pabf6" localSheetId="11">#REF!</definedName>
    <definedName name="pabf6" localSheetId="13">#REF!</definedName>
    <definedName name="pabf6" localSheetId="10">#REF!</definedName>
    <definedName name="pabf6" localSheetId="0">#REF!</definedName>
    <definedName name="pabf6" localSheetId="2">#REF!</definedName>
    <definedName name="pabf6">#REF!</definedName>
    <definedName name="pabf6_10">"$#REF!.$#REF!$#REF!"</definedName>
    <definedName name="pabf6_12">"$#REF!.$#REF!$#REF!"</definedName>
    <definedName name="pabf6_13">"$#REF!.$#REF!$#REF!"</definedName>
    <definedName name="pabf6_3_1" localSheetId="8">#REF!</definedName>
    <definedName name="pabf6_3_1" localSheetId="7">#REF!</definedName>
    <definedName name="pabf6_3_1" localSheetId="4">#REF!</definedName>
    <definedName name="pabf6_3_1" localSheetId="6">#REF!</definedName>
    <definedName name="pabf6_3_1" localSheetId="9">#REF!</definedName>
    <definedName name="pabf6_3_1" localSheetId="5">#REF!</definedName>
    <definedName name="pabf6_3_1" localSheetId="14">#REF!</definedName>
    <definedName name="pabf6_3_1" localSheetId="3">#REF!</definedName>
    <definedName name="pabf6_3_1" localSheetId="11">#REF!</definedName>
    <definedName name="pabf6_3_1" localSheetId="13">#REF!</definedName>
    <definedName name="pabf6_3_1" localSheetId="10">#REF!</definedName>
    <definedName name="pabf6_3_1" localSheetId="0">#REF!</definedName>
    <definedName name="pabf6_3_1" localSheetId="2">#REF!</definedName>
    <definedName name="pabf6_3_1">#REF!</definedName>
    <definedName name="pabf6_3_2" localSheetId="8">#REF!</definedName>
    <definedName name="pabf6_3_2" localSheetId="14">#REF!</definedName>
    <definedName name="pabf6_3_2" localSheetId="11">#REF!</definedName>
    <definedName name="pabf6_3_2" localSheetId="13">#REF!</definedName>
    <definedName name="pabf6_3_2" localSheetId="10">#REF!</definedName>
    <definedName name="pabf6_3_2" localSheetId="0">#REF!</definedName>
    <definedName name="pabf6_3_2" localSheetId="2">#REF!</definedName>
    <definedName name="pabf6_3_2">#REF!</definedName>
    <definedName name="pabf6_5" localSheetId="8">#REF!</definedName>
    <definedName name="pabf6_5" localSheetId="14">#REF!</definedName>
    <definedName name="pabf6_5" localSheetId="11">#REF!</definedName>
    <definedName name="pabf6_5" localSheetId="13">#REF!</definedName>
    <definedName name="pabf6_5" localSheetId="10">#REF!</definedName>
    <definedName name="pabf6_5" localSheetId="0">#REF!</definedName>
    <definedName name="pabf6_5" localSheetId="2">#REF!</definedName>
    <definedName name="pabf6_5">#REF!</definedName>
    <definedName name="pabf6_7">"$#REF!.$#REF!$#REF!"</definedName>
    <definedName name="pabf6_8">"$#REF!.$#REF!$#REF!"</definedName>
    <definedName name="pabf65" localSheetId="8">#REF!</definedName>
    <definedName name="pabf65" localSheetId="7">#REF!</definedName>
    <definedName name="pabf65" localSheetId="4">#REF!</definedName>
    <definedName name="pabf65" localSheetId="6">#REF!</definedName>
    <definedName name="pabf65" localSheetId="9">#REF!</definedName>
    <definedName name="pabf65" localSheetId="5">#REF!</definedName>
    <definedName name="pabf65" localSheetId="14">#REF!</definedName>
    <definedName name="pabf65" localSheetId="3">#REF!</definedName>
    <definedName name="pabf65" localSheetId="11">#REF!</definedName>
    <definedName name="pabf65" localSheetId="13">#REF!</definedName>
    <definedName name="pabf65" localSheetId="10">#REF!</definedName>
    <definedName name="pabf65" localSheetId="0">#REF!</definedName>
    <definedName name="pabf65" localSheetId="2">#REF!</definedName>
    <definedName name="pabf65">#REF!</definedName>
    <definedName name="pabf65_1" localSheetId="8">#REF!</definedName>
    <definedName name="pabf65_1" localSheetId="14">#REF!</definedName>
    <definedName name="pabf65_1" localSheetId="11">#REF!</definedName>
    <definedName name="pabf65_1" localSheetId="13">#REF!</definedName>
    <definedName name="pabf65_1" localSheetId="10">#REF!</definedName>
    <definedName name="pabf65_1" localSheetId="0">#REF!</definedName>
    <definedName name="pabf65_1" localSheetId="2">#REF!</definedName>
    <definedName name="pabf65_1">#REF!</definedName>
    <definedName name="pabf65_2" localSheetId="8">#REF!</definedName>
    <definedName name="pabf65_2" localSheetId="14">#REF!</definedName>
    <definedName name="pabf65_2" localSheetId="11">#REF!</definedName>
    <definedName name="pabf65_2" localSheetId="13">#REF!</definedName>
    <definedName name="pabf65_2" localSheetId="10">#REF!</definedName>
    <definedName name="pabf65_2" localSheetId="0">#REF!</definedName>
    <definedName name="pabf65_2" localSheetId="2">#REF!</definedName>
    <definedName name="pabf65_2">#REF!</definedName>
    <definedName name="pabf65_3">#REF!</definedName>
    <definedName name="pabf65_5">#REF!</definedName>
    <definedName name="pabf80">#REF!</definedName>
    <definedName name="pabf80_10">"$#REF!.$#REF!$#REF!"</definedName>
    <definedName name="pabf80_12">"$#REF!.$#REF!$#REF!"</definedName>
    <definedName name="pabf80_13">"$#REF!.$#REF!$#REF!"</definedName>
    <definedName name="pabf80_3_1" localSheetId="8">#REF!</definedName>
    <definedName name="pabf80_3_1" localSheetId="7">#REF!</definedName>
    <definedName name="pabf80_3_1" localSheetId="4">#REF!</definedName>
    <definedName name="pabf80_3_1" localSheetId="6">#REF!</definedName>
    <definedName name="pabf80_3_1" localSheetId="9">#REF!</definedName>
    <definedName name="pabf80_3_1" localSheetId="5">#REF!</definedName>
    <definedName name="pabf80_3_1" localSheetId="14">#REF!</definedName>
    <definedName name="pabf80_3_1" localSheetId="3">#REF!</definedName>
    <definedName name="pabf80_3_1" localSheetId="11">#REF!</definedName>
    <definedName name="pabf80_3_1" localSheetId="13">#REF!</definedName>
    <definedName name="pabf80_3_1" localSheetId="10">#REF!</definedName>
    <definedName name="pabf80_3_1" localSheetId="0">#REF!</definedName>
    <definedName name="pabf80_3_1" localSheetId="2">#REF!</definedName>
    <definedName name="pabf80_3_1">#REF!</definedName>
    <definedName name="pabf80_3_2" localSheetId="8">#REF!</definedName>
    <definedName name="pabf80_3_2" localSheetId="14">#REF!</definedName>
    <definedName name="pabf80_3_2" localSheetId="11">#REF!</definedName>
    <definedName name="pabf80_3_2" localSheetId="13">#REF!</definedName>
    <definedName name="pabf80_3_2" localSheetId="10">#REF!</definedName>
    <definedName name="pabf80_3_2" localSheetId="0">#REF!</definedName>
    <definedName name="pabf80_3_2" localSheetId="2">#REF!</definedName>
    <definedName name="pabf80_3_2">#REF!</definedName>
    <definedName name="pabf80_5" localSheetId="8">#REF!</definedName>
    <definedName name="pabf80_5" localSheetId="14">#REF!</definedName>
    <definedName name="pabf80_5" localSheetId="11">#REF!</definedName>
    <definedName name="pabf80_5" localSheetId="13">#REF!</definedName>
    <definedName name="pabf80_5" localSheetId="10">#REF!</definedName>
    <definedName name="pabf80_5" localSheetId="0">#REF!</definedName>
    <definedName name="pabf80_5" localSheetId="2">#REF!</definedName>
    <definedName name="pabf80_5">#REF!</definedName>
    <definedName name="pabf80_7">"$#REF!.$#REF!$#REF!"</definedName>
    <definedName name="pabf80_8">"$#REF!.$#REF!$#REF!"</definedName>
    <definedName name="PABO" localSheetId="8">#REF!</definedName>
    <definedName name="PABO" localSheetId="7">#REF!</definedName>
    <definedName name="PABO" localSheetId="4">#REF!</definedName>
    <definedName name="PABO" localSheetId="6">#REF!</definedName>
    <definedName name="PABO" localSheetId="9">#REF!</definedName>
    <definedName name="PABO" localSheetId="5">#REF!</definedName>
    <definedName name="PABO" localSheetId="14">#REF!</definedName>
    <definedName name="PABO" localSheetId="3">#REF!</definedName>
    <definedName name="PABO" localSheetId="11">#REF!</definedName>
    <definedName name="PABO" localSheetId="13">#REF!</definedName>
    <definedName name="PABO" localSheetId="10">#REF!</definedName>
    <definedName name="PABO" localSheetId="0">#REF!</definedName>
    <definedName name="PABO" localSheetId="2">#REF!</definedName>
    <definedName name="PABO">#REF!</definedName>
    <definedName name="PABX" localSheetId="8">#REF!</definedName>
    <definedName name="PABX" localSheetId="14">#REF!</definedName>
    <definedName name="PABX" localSheetId="11">#REF!</definedName>
    <definedName name="PABX" localSheetId="13">#REF!</definedName>
    <definedName name="PABX" localSheetId="10">#REF!</definedName>
    <definedName name="PABX" localSheetId="0">#REF!</definedName>
    <definedName name="PABX" localSheetId="2">#REF!</definedName>
    <definedName name="PABX">#REF!</definedName>
    <definedName name="PAC" localSheetId="8">#REF!</definedName>
    <definedName name="PAC" localSheetId="14">#REF!</definedName>
    <definedName name="PAC" localSheetId="11">#REF!</definedName>
    <definedName name="PAC" localSheetId="13">#REF!</definedName>
    <definedName name="PAC" localSheetId="10">#REF!</definedName>
    <definedName name="PAC" localSheetId="0">#REF!</definedName>
    <definedName name="PAC" localSheetId="2">#REF!</definedName>
    <definedName name="PAC">#REF!</definedName>
    <definedName name="PAC012___0">#REF!</definedName>
    <definedName name="PAC012___1">#REF!</definedName>
    <definedName name="PAC012___2">#REF!</definedName>
    <definedName name="PAC0Q2">#REF!</definedName>
    <definedName name="PAciDd">#REF!</definedName>
    <definedName name="PACK">#REF!</definedName>
    <definedName name="pagar">#REF!</definedName>
    <definedName name="PAGAR_CARPORT">#REF!</definedName>
    <definedName name="pagaraman">#REF!</definedName>
    <definedName name="PAGARBESI">#REF!</definedName>
    <definedName name="pagarbrc">#REF!</definedName>
    <definedName name="PAGARDEPAN">#REF!</definedName>
    <definedName name="PAGARSAMPING">#REF!</definedName>
    <definedName name="PAGE0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5.1">#REF!</definedName>
    <definedName name="PAGEX">#REF!</definedName>
    <definedName name="pah150_1">#REF!</definedName>
    <definedName name="pah150_10">"$#REF!.$#REF!$#REF!"</definedName>
    <definedName name="pah150_12">"$#REF!.$#REF!$#REF!"</definedName>
    <definedName name="pah150_13">"$#REF!.$#REF!$#REF!"</definedName>
    <definedName name="pah150_2" localSheetId="8">#REF!</definedName>
    <definedName name="pah150_2" localSheetId="7">#REF!</definedName>
    <definedName name="pah150_2" localSheetId="4">#REF!</definedName>
    <definedName name="pah150_2" localSheetId="6">#REF!</definedName>
    <definedName name="pah150_2" localSheetId="9">#REF!</definedName>
    <definedName name="pah150_2" localSheetId="5">#REF!</definedName>
    <definedName name="pah150_2" localSheetId="14">#REF!</definedName>
    <definedName name="pah150_2" localSheetId="3">#REF!</definedName>
    <definedName name="pah150_2" localSheetId="11">#REF!</definedName>
    <definedName name="pah150_2" localSheetId="13">#REF!</definedName>
    <definedName name="pah150_2" localSheetId="10">#REF!</definedName>
    <definedName name="pah150_2" localSheetId="0">#REF!</definedName>
    <definedName name="pah150_2" localSheetId="2">#REF!</definedName>
    <definedName name="pah150_2">#REF!</definedName>
    <definedName name="pah150_3" localSheetId="8">#REF!</definedName>
    <definedName name="pah150_3" localSheetId="14">#REF!</definedName>
    <definedName name="pah150_3" localSheetId="11">#REF!</definedName>
    <definedName name="pah150_3" localSheetId="13">#REF!</definedName>
    <definedName name="pah150_3" localSheetId="10">#REF!</definedName>
    <definedName name="pah150_3" localSheetId="0">#REF!</definedName>
    <definedName name="pah150_3" localSheetId="2">#REF!</definedName>
    <definedName name="pah150_3">#REF!</definedName>
    <definedName name="pah150_3_1" localSheetId="8">#REF!</definedName>
    <definedName name="pah150_3_1" localSheetId="14">#REF!</definedName>
    <definedName name="pah150_3_1" localSheetId="11">#REF!</definedName>
    <definedName name="pah150_3_1" localSheetId="13">#REF!</definedName>
    <definedName name="pah150_3_1" localSheetId="10">#REF!</definedName>
    <definedName name="pah150_3_1" localSheetId="0">#REF!</definedName>
    <definedName name="pah150_3_1" localSheetId="2">#REF!</definedName>
    <definedName name="pah150_3_1">#REF!</definedName>
    <definedName name="pah150_3_2">#REF!</definedName>
    <definedName name="pah150_4">#REF!</definedName>
    <definedName name="pah150_5">#REF!</definedName>
    <definedName name="pah150_7">"$#REF!.$#REF!$#REF!"</definedName>
    <definedName name="pah150_8">"$#REF!.$#REF!$#REF!"</definedName>
    <definedName name="PAIN" localSheetId="8">#REF!</definedName>
    <definedName name="PAIN" localSheetId="7">#REF!</definedName>
    <definedName name="PAIN" localSheetId="4">#REF!</definedName>
    <definedName name="PAIN" localSheetId="6">#REF!</definedName>
    <definedName name="PAIN" localSheetId="9">#REF!</definedName>
    <definedName name="PAIN" localSheetId="5">#REF!</definedName>
    <definedName name="PAIN" localSheetId="14">#REF!</definedName>
    <definedName name="PAIN" localSheetId="3">#REF!</definedName>
    <definedName name="PAIN" localSheetId="11">#REF!</definedName>
    <definedName name="PAIN" localSheetId="13">#REF!</definedName>
    <definedName name="PAIN" localSheetId="10">#REF!</definedName>
    <definedName name="PAIN" localSheetId="0">#REF!</definedName>
    <definedName name="PAIN" localSheetId="2">#REF!</definedName>
    <definedName name="PAIN">#REF!</definedName>
    <definedName name="paint" localSheetId="8">#REF!</definedName>
    <definedName name="paint" localSheetId="14">#REF!</definedName>
    <definedName name="paint" localSheetId="11">#REF!</definedName>
    <definedName name="paint" localSheetId="13">#REF!</definedName>
    <definedName name="paint" localSheetId="10">#REF!</definedName>
    <definedName name="paint" localSheetId="0">#REF!</definedName>
    <definedName name="paint" localSheetId="2">#REF!</definedName>
    <definedName name="paint">#REF!</definedName>
    <definedName name="PAINT_A" localSheetId="8">#REF!</definedName>
    <definedName name="PAINT_A" localSheetId="14">#REF!</definedName>
    <definedName name="PAINT_A" localSheetId="11">#REF!</definedName>
    <definedName name="PAINT_A" localSheetId="13">#REF!</definedName>
    <definedName name="PAINT_A" localSheetId="10">#REF!</definedName>
    <definedName name="PAINT_A" localSheetId="0">#REF!</definedName>
    <definedName name="PAINT_A" localSheetId="2">#REF!</definedName>
    <definedName name="PAINT_A">#REF!</definedName>
    <definedName name="pair10">#REF!</definedName>
    <definedName name="pak100_1">#REF!</definedName>
    <definedName name="pak100_10">"$#REF!.$#REF!$#REF!"</definedName>
    <definedName name="pak100_12">"$#REF!.$#REF!$#REF!"</definedName>
    <definedName name="pak100_13">"$#REF!.$#REF!$#REF!"</definedName>
    <definedName name="pak100_2" localSheetId="8">#REF!</definedName>
    <definedName name="pak100_2" localSheetId="7">#REF!</definedName>
    <definedName name="pak100_2" localSheetId="4">#REF!</definedName>
    <definedName name="pak100_2" localSheetId="6">#REF!</definedName>
    <definedName name="pak100_2" localSheetId="9">#REF!</definedName>
    <definedName name="pak100_2" localSheetId="5">#REF!</definedName>
    <definedName name="pak100_2" localSheetId="14">#REF!</definedName>
    <definedName name="pak100_2" localSheetId="3">#REF!</definedName>
    <definedName name="pak100_2" localSheetId="11">#REF!</definedName>
    <definedName name="pak100_2" localSheetId="13">#REF!</definedName>
    <definedName name="pak100_2" localSheetId="10">#REF!</definedName>
    <definedName name="pak100_2" localSheetId="0">#REF!</definedName>
    <definedName name="pak100_2" localSheetId="2">#REF!</definedName>
    <definedName name="pak100_2">#REF!</definedName>
    <definedName name="pak100_3" localSheetId="8">#REF!</definedName>
    <definedName name="pak100_3" localSheetId="14">#REF!</definedName>
    <definedName name="pak100_3" localSheetId="11">#REF!</definedName>
    <definedName name="pak100_3" localSheetId="13">#REF!</definedName>
    <definedName name="pak100_3" localSheetId="10">#REF!</definedName>
    <definedName name="pak100_3" localSheetId="0">#REF!</definedName>
    <definedName name="pak100_3" localSheetId="2">#REF!</definedName>
    <definedName name="pak100_3">#REF!</definedName>
    <definedName name="pak100_3_1" localSheetId="8">#REF!</definedName>
    <definedName name="pak100_3_1" localSheetId="14">#REF!</definedName>
    <definedName name="pak100_3_1" localSheetId="11">#REF!</definedName>
    <definedName name="pak100_3_1" localSheetId="13">#REF!</definedName>
    <definedName name="pak100_3_1" localSheetId="10">#REF!</definedName>
    <definedName name="pak100_3_1" localSheetId="0">#REF!</definedName>
    <definedName name="pak100_3_1" localSheetId="2">#REF!</definedName>
    <definedName name="pak100_3_1">#REF!</definedName>
    <definedName name="pak100_3_2">#REF!</definedName>
    <definedName name="pak100_5">#REF!</definedName>
    <definedName name="pak100_7">"$#REF!.$#REF!$#REF!"</definedName>
    <definedName name="pak100_8">"$#REF!.$#REF!$#REF!"</definedName>
    <definedName name="pak150_1" localSheetId="8">#REF!</definedName>
    <definedName name="pak150_1" localSheetId="7">#REF!</definedName>
    <definedName name="pak150_1" localSheetId="4">#REF!</definedName>
    <definedName name="pak150_1" localSheetId="6">#REF!</definedName>
    <definedName name="pak150_1" localSheetId="9">#REF!</definedName>
    <definedName name="pak150_1" localSheetId="5">#REF!</definedName>
    <definedName name="pak150_1" localSheetId="14">#REF!</definedName>
    <definedName name="pak150_1" localSheetId="3">#REF!</definedName>
    <definedName name="pak150_1" localSheetId="11">#REF!</definedName>
    <definedName name="pak150_1" localSheetId="13">#REF!</definedName>
    <definedName name="pak150_1" localSheetId="10">#REF!</definedName>
    <definedName name="pak150_1" localSheetId="0">#REF!</definedName>
    <definedName name="pak150_1" localSheetId="2">#REF!</definedName>
    <definedName name="pak150_1">#REF!</definedName>
    <definedName name="pak150_10">"$#REF!.$#REF!$#REF!"</definedName>
    <definedName name="pak150_12">"$#REF!.$#REF!$#REF!"</definedName>
    <definedName name="pak150_13">"$#REF!.$#REF!$#REF!"</definedName>
    <definedName name="pak150_2" localSheetId="8">#REF!</definedName>
    <definedName name="pak150_2" localSheetId="7">#REF!</definedName>
    <definedName name="pak150_2" localSheetId="4">#REF!</definedName>
    <definedName name="pak150_2" localSheetId="6">#REF!</definedName>
    <definedName name="pak150_2" localSheetId="9">#REF!</definedName>
    <definedName name="pak150_2" localSheetId="5">#REF!</definedName>
    <definedName name="pak150_2" localSheetId="14">#REF!</definedName>
    <definedName name="pak150_2" localSheetId="3">#REF!</definedName>
    <definedName name="pak150_2" localSheetId="11">#REF!</definedName>
    <definedName name="pak150_2" localSheetId="13">#REF!</definedName>
    <definedName name="pak150_2" localSheetId="10">#REF!</definedName>
    <definedName name="pak150_2" localSheetId="0">#REF!</definedName>
    <definedName name="pak150_2" localSheetId="2">#REF!</definedName>
    <definedName name="pak150_2">#REF!</definedName>
    <definedName name="pak150_3" localSheetId="8">#REF!</definedName>
    <definedName name="pak150_3" localSheetId="14">#REF!</definedName>
    <definedName name="pak150_3" localSheetId="11">#REF!</definedName>
    <definedName name="pak150_3" localSheetId="13">#REF!</definedName>
    <definedName name="pak150_3" localSheetId="10">#REF!</definedName>
    <definedName name="pak150_3" localSheetId="0">#REF!</definedName>
    <definedName name="pak150_3" localSheetId="2">#REF!</definedName>
    <definedName name="pak150_3">#REF!</definedName>
    <definedName name="pak150_3_1" localSheetId="8">#REF!</definedName>
    <definedName name="pak150_3_1" localSheetId="14">#REF!</definedName>
    <definedName name="pak150_3_1" localSheetId="11">#REF!</definedName>
    <definedName name="pak150_3_1" localSheetId="13">#REF!</definedName>
    <definedName name="pak150_3_1" localSheetId="10">#REF!</definedName>
    <definedName name="pak150_3_1" localSheetId="0">#REF!</definedName>
    <definedName name="pak150_3_1" localSheetId="2">#REF!</definedName>
    <definedName name="pak150_3_1">#REF!</definedName>
    <definedName name="pak150_3_2">#REF!</definedName>
    <definedName name="pak150_5">#REF!</definedName>
    <definedName name="pak150_7">"$#REF!.$#REF!$#REF!"</definedName>
    <definedName name="pak150_8">"$#REF!.$#REF!$#REF!"</definedName>
    <definedName name="pak50_1" localSheetId="8">#REF!</definedName>
    <definedName name="pak50_1" localSheetId="7">#REF!</definedName>
    <definedName name="pak50_1" localSheetId="4">#REF!</definedName>
    <definedName name="pak50_1" localSheetId="6">#REF!</definedName>
    <definedName name="pak50_1" localSheetId="9">#REF!</definedName>
    <definedName name="pak50_1" localSheetId="5">#REF!</definedName>
    <definedName name="pak50_1" localSheetId="14">#REF!</definedName>
    <definedName name="pak50_1" localSheetId="3">#REF!</definedName>
    <definedName name="pak50_1" localSheetId="11">#REF!</definedName>
    <definedName name="pak50_1" localSheetId="13">#REF!</definedName>
    <definedName name="pak50_1" localSheetId="10">#REF!</definedName>
    <definedName name="pak50_1" localSheetId="0">#REF!</definedName>
    <definedName name="pak50_1" localSheetId="2">#REF!</definedName>
    <definedName name="pak50_1">#REF!</definedName>
    <definedName name="pak50_10">"$#REF!.$#REF!$#REF!"</definedName>
    <definedName name="pak50_12">"$#REF!.$#REF!$#REF!"</definedName>
    <definedName name="pak50_13">"$#REF!.$#REF!$#REF!"</definedName>
    <definedName name="pak50_2" localSheetId="8">#REF!</definedName>
    <definedName name="pak50_2" localSheetId="7">#REF!</definedName>
    <definedName name="pak50_2" localSheetId="4">#REF!</definedName>
    <definedName name="pak50_2" localSheetId="6">#REF!</definedName>
    <definedName name="pak50_2" localSheetId="9">#REF!</definedName>
    <definedName name="pak50_2" localSheetId="5">#REF!</definedName>
    <definedName name="pak50_2" localSheetId="14">#REF!</definedName>
    <definedName name="pak50_2" localSheetId="3">#REF!</definedName>
    <definedName name="pak50_2" localSheetId="11">#REF!</definedName>
    <definedName name="pak50_2" localSheetId="13">#REF!</definedName>
    <definedName name="pak50_2" localSheetId="10">#REF!</definedName>
    <definedName name="pak50_2" localSheetId="0">#REF!</definedName>
    <definedName name="pak50_2" localSheetId="2">#REF!</definedName>
    <definedName name="pak50_2">#REF!</definedName>
    <definedName name="pak50_3" localSheetId="8">#REF!</definedName>
    <definedName name="pak50_3" localSheetId="14">#REF!</definedName>
    <definedName name="pak50_3" localSheetId="11">#REF!</definedName>
    <definedName name="pak50_3" localSheetId="13">#REF!</definedName>
    <definedName name="pak50_3" localSheetId="10">#REF!</definedName>
    <definedName name="pak50_3" localSheetId="0">#REF!</definedName>
    <definedName name="pak50_3" localSheetId="2">#REF!</definedName>
    <definedName name="pak50_3">#REF!</definedName>
    <definedName name="pak50_3_1" localSheetId="8">#REF!</definedName>
    <definedName name="pak50_3_1" localSheetId="14">#REF!</definedName>
    <definedName name="pak50_3_1" localSheetId="11">#REF!</definedName>
    <definedName name="pak50_3_1" localSheetId="13">#REF!</definedName>
    <definedName name="pak50_3_1" localSheetId="10">#REF!</definedName>
    <definedName name="pak50_3_1" localSheetId="0">#REF!</definedName>
    <definedName name="pak50_3_1" localSheetId="2">#REF!</definedName>
    <definedName name="pak50_3_1">#REF!</definedName>
    <definedName name="pak50_3_2">#REF!</definedName>
    <definedName name="pak50_5">#REF!</definedName>
    <definedName name="pak50_7">"$#REF!.$#REF!$#REF!"</definedName>
    <definedName name="pak50_8">"$#REF!.$#REF!$#REF!"</definedName>
    <definedName name="pak80_1" localSheetId="8">#REF!</definedName>
    <definedName name="pak80_1" localSheetId="7">#REF!</definedName>
    <definedName name="pak80_1" localSheetId="4">#REF!</definedName>
    <definedName name="pak80_1" localSheetId="6">#REF!</definedName>
    <definedName name="pak80_1" localSheetId="9">#REF!</definedName>
    <definedName name="pak80_1" localSheetId="5">#REF!</definedName>
    <definedName name="pak80_1" localSheetId="14">#REF!</definedName>
    <definedName name="pak80_1" localSheetId="3">#REF!</definedName>
    <definedName name="pak80_1" localSheetId="11">#REF!</definedName>
    <definedName name="pak80_1" localSheetId="13">#REF!</definedName>
    <definedName name="pak80_1" localSheetId="10">#REF!</definedName>
    <definedName name="pak80_1" localSheetId="0">#REF!</definedName>
    <definedName name="pak80_1" localSheetId="2">#REF!</definedName>
    <definedName name="pak80_1">#REF!</definedName>
    <definedName name="pak80_10">"$#REF!.$#REF!$#REF!"</definedName>
    <definedName name="pak80_12">"$#REF!.$#REF!$#REF!"</definedName>
    <definedName name="pak80_13">"$#REF!.$#REF!$#REF!"</definedName>
    <definedName name="pak80_2" localSheetId="8">#REF!</definedName>
    <definedName name="pak80_2" localSheetId="7">#REF!</definedName>
    <definedName name="pak80_2" localSheetId="4">#REF!</definedName>
    <definedName name="pak80_2" localSheetId="6">#REF!</definedName>
    <definedName name="pak80_2" localSheetId="9">#REF!</definedName>
    <definedName name="pak80_2" localSheetId="5">#REF!</definedName>
    <definedName name="pak80_2" localSheetId="14">#REF!</definedName>
    <definedName name="pak80_2" localSheetId="3">#REF!</definedName>
    <definedName name="pak80_2" localSheetId="11">#REF!</definedName>
    <definedName name="pak80_2" localSheetId="13">#REF!</definedName>
    <definedName name="pak80_2" localSheetId="10">#REF!</definedName>
    <definedName name="pak80_2" localSheetId="0">#REF!</definedName>
    <definedName name="pak80_2" localSheetId="2">#REF!</definedName>
    <definedName name="pak80_2">#REF!</definedName>
    <definedName name="pak80_3" localSheetId="8">#REF!</definedName>
    <definedName name="pak80_3" localSheetId="14">#REF!</definedName>
    <definedName name="pak80_3" localSheetId="11">#REF!</definedName>
    <definedName name="pak80_3" localSheetId="13">#REF!</definedName>
    <definedName name="pak80_3" localSheetId="10">#REF!</definedName>
    <definedName name="pak80_3" localSheetId="0">#REF!</definedName>
    <definedName name="pak80_3" localSheetId="2">#REF!</definedName>
    <definedName name="pak80_3">#REF!</definedName>
    <definedName name="pak80_3_1" localSheetId="8">#REF!</definedName>
    <definedName name="pak80_3_1" localSheetId="14">#REF!</definedName>
    <definedName name="pak80_3_1" localSheetId="11">#REF!</definedName>
    <definedName name="pak80_3_1" localSheetId="13">#REF!</definedName>
    <definedName name="pak80_3_1" localSheetId="10">#REF!</definedName>
    <definedName name="pak80_3_1" localSheetId="0">#REF!</definedName>
    <definedName name="pak80_3_1" localSheetId="2">#REF!</definedName>
    <definedName name="pak80_3_1">#REF!</definedName>
    <definedName name="pak80_3_2">#REF!</definedName>
    <definedName name="pak80_5">#REF!</definedName>
    <definedName name="pak80_7">"$#REF!.$#REF!$#REF!"</definedName>
    <definedName name="pak80_8">"$#REF!.$#REF!$#REF!"</definedName>
    <definedName name="PAKET" localSheetId="8">#REF!</definedName>
    <definedName name="PAKET" localSheetId="7">#REF!</definedName>
    <definedName name="PAKET" localSheetId="4">#REF!</definedName>
    <definedName name="PAKET" localSheetId="6">#REF!</definedName>
    <definedName name="PAKET" localSheetId="9">#REF!</definedName>
    <definedName name="PAKET" localSheetId="5">#REF!</definedName>
    <definedName name="PAKET" localSheetId="14">#REF!</definedName>
    <definedName name="PAKET" localSheetId="3">#REF!</definedName>
    <definedName name="PAKET" localSheetId="11">#REF!</definedName>
    <definedName name="PAKET" localSheetId="13">#REF!</definedName>
    <definedName name="PAKET" localSheetId="10">#REF!</definedName>
    <definedName name="PAKET" localSheetId="0">#REF!</definedName>
    <definedName name="PAKET" localSheetId="2">#REF!</definedName>
    <definedName name="PAKET">#REF!</definedName>
    <definedName name="PAKET_1" localSheetId="8">#REF!</definedName>
    <definedName name="PAKET_1" localSheetId="14">#REF!</definedName>
    <definedName name="PAKET_1" localSheetId="11">#REF!</definedName>
    <definedName name="PAKET_1" localSheetId="13">#REF!</definedName>
    <definedName name="PAKET_1" localSheetId="10">#REF!</definedName>
    <definedName name="PAKET_1" localSheetId="0">#REF!</definedName>
    <definedName name="PAKET_1" localSheetId="2">#REF!</definedName>
    <definedName name="PAKET_1">#REF!</definedName>
    <definedName name="PAKET_1_1" localSheetId="8">#REF!</definedName>
    <definedName name="PAKET_1_1" localSheetId="14">#REF!</definedName>
    <definedName name="PAKET_1_1" localSheetId="11">#REF!</definedName>
    <definedName name="PAKET_1_1" localSheetId="13">#REF!</definedName>
    <definedName name="PAKET_1_1" localSheetId="10">#REF!</definedName>
    <definedName name="PAKET_1_1" localSheetId="0">#REF!</definedName>
    <definedName name="PAKET_1_1" localSheetId="2">#REF!</definedName>
    <definedName name="PAKET_1_1">#REF!</definedName>
    <definedName name="PAKET_2">#REF!</definedName>
    <definedName name="paket_2_1">#REF!</definedName>
    <definedName name="PAKET_3">#REF!</definedName>
    <definedName name="paket_4">#REF!</definedName>
    <definedName name="PAKET_H1">#REF!</definedName>
    <definedName name="PAKET_H2">#REF!</definedName>
    <definedName name="pakf100">#REF!</definedName>
    <definedName name="pakf100_1">#REF!</definedName>
    <definedName name="pakf100_10">"$#REF!.$#REF!$#REF!"</definedName>
    <definedName name="pakf100_12">"$#REF!.$#REF!$#REF!"</definedName>
    <definedName name="pakf100_13">"$#REF!.$#REF!$#REF!"</definedName>
    <definedName name="pakf100_2" localSheetId="8">#REF!</definedName>
    <definedName name="pakf100_2" localSheetId="7">#REF!</definedName>
    <definedName name="pakf100_2" localSheetId="4">#REF!</definedName>
    <definedName name="pakf100_2" localSheetId="6">#REF!</definedName>
    <definedName name="pakf100_2" localSheetId="9">#REF!</definedName>
    <definedName name="pakf100_2" localSheetId="5">#REF!</definedName>
    <definedName name="pakf100_2" localSheetId="14">#REF!</definedName>
    <definedName name="pakf100_2" localSheetId="3">#REF!</definedName>
    <definedName name="pakf100_2" localSheetId="11">#REF!</definedName>
    <definedName name="pakf100_2" localSheetId="13">#REF!</definedName>
    <definedName name="pakf100_2" localSheetId="10">#REF!</definedName>
    <definedName name="pakf100_2" localSheetId="0">#REF!</definedName>
    <definedName name="pakf100_2" localSheetId="2">#REF!</definedName>
    <definedName name="pakf100_2">#REF!</definedName>
    <definedName name="pakf100_3" localSheetId="8">#REF!</definedName>
    <definedName name="pakf100_3" localSheetId="14">#REF!</definedName>
    <definedName name="pakf100_3" localSheetId="11">#REF!</definedName>
    <definedName name="pakf100_3" localSheetId="13">#REF!</definedName>
    <definedName name="pakf100_3" localSheetId="10">#REF!</definedName>
    <definedName name="pakf100_3" localSheetId="0">#REF!</definedName>
    <definedName name="pakf100_3" localSheetId="2">#REF!</definedName>
    <definedName name="pakf100_3">#REF!</definedName>
    <definedName name="pakf100_3_1" localSheetId="8">#REF!</definedName>
    <definedName name="pakf100_3_1" localSheetId="14">#REF!</definedName>
    <definedName name="pakf100_3_1" localSheetId="11">#REF!</definedName>
    <definedName name="pakf100_3_1" localSheetId="13">#REF!</definedName>
    <definedName name="pakf100_3_1" localSheetId="10">#REF!</definedName>
    <definedName name="pakf100_3_1" localSheetId="0">#REF!</definedName>
    <definedName name="pakf100_3_1" localSheetId="2">#REF!</definedName>
    <definedName name="pakf100_3_1">#REF!</definedName>
    <definedName name="pakf100_3_2">#REF!</definedName>
    <definedName name="pakf100_5">#REF!</definedName>
    <definedName name="pakf100_7">"$#REF!.$#REF!$#REF!"</definedName>
    <definedName name="pakf100_8">"$#REF!.$#REF!$#REF!"</definedName>
    <definedName name="pakf150" localSheetId="8">#REF!</definedName>
    <definedName name="pakf150" localSheetId="7">#REF!</definedName>
    <definedName name="pakf150" localSheetId="4">#REF!</definedName>
    <definedName name="pakf150" localSheetId="6">#REF!</definedName>
    <definedName name="pakf150" localSheetId="9">#REF!</definedName>
    <definedName name="pakf150" localSheetId="5">#REF!</definedName>
    <definedName name="pakf150" localSheetId="14">#REF!</definedName>
    <definedName name="pakf150" localSheetId="3">#REF!</definedName>
    <definedName name="pakf150" localSheetId="11">#REF!</definedName>
    <definedName name="pakf150" localSheetId="13">#REF!</definedName>
    <definedName name="pakf150" localSheetId="10">#REF!</definedName>
    <definedName name="pakf150" localSheetId="0">#REF!</definedName>
    <definedName name="pakf150" localSheetId="2">#REF!</definedName>
    <definedName name="pakf150">#REF!</definedName>
    <definedName name="pakf150_1" localSheetId="8">#REF!</definedName>
    <definedName name="pakf150_1" localSheetId="14">#REF!</definedName>
    <definedName name="pakf150_1" localSheetId="11">#REF!</definedName>
    <definedName name="pakf150_1" localSheetId="13">#REF!</definedName>
    <definedName name="pakf150_1" localSheetId="10">#REF!</definedName>
    <definedName name="pakf150_1" localSheetId="0">#REF!</definedName>
    <definedName name="pakf150_1" localSheetId="2">#REF!</definedName>
    <definedName name="pakf150_1">#REF!</definedName>
    <definedName name="pakf150_10">"$#REF!.$#REF!$#REF!"</definedName>
    <definedName name="pakf150_12">"$#REF!.$#REF!$#REF!"</definedName>
    <definedName name="pakf150_13">"$#REF!.$#REF!$#REF!"</definedName>
    <definedName name="pakf150_2" localSheetId="8">#REF!</definedName>
    <definedName name="pakf150_2" localSheetId="7">#REF!</definedName>
    <definedName name="pakf150_2" localSheetId="4">#REF!</definedName>
    <definedName name="pakf150_2" localSheetId="6">#REF!</definedName>
    <definedName name="pakf150_2" localSheetId="9">#REF!</definedName>
    <definedName name="pakf150_2" localSheetId="5">#REF!</definedName>
    <definedName name="pakf150_2" localSheetId="14">#REF!</definedName>
    <definedName name="pakf150_2" localSheetId="3">#REF!</definedName>
    <definedName name="pakf150_2" localSheetId="11">#REF!</definedName>
    <definedName name="pakf150_2" localSheetId="13">#REF!</definedName>
    <definedName name="pakf150_2" localSheetId="10">#REF!</definedName>
    <definedName name="pakf150_2" localSheetId="0">#REF!</definedName>
    <definedName name="pakf150_2" localSheetId="2">#REF!</definedName>
    <definedName name="pakf150_2">#REF!</definedName>
    <definedName name="pakf150_3" localSheetId="8">#REF!</definedName>
    <definedName name="pakf150_3" localSheetId="14">#REF!</definedName>
    <definedName name="pakf150_3" localSheetId="11">#REF!</definedName>
    <definedName name="pakf150_3" localSheetId="13">#REF!</definedName>
    <definedName name="pakf150_3" localSheetId="10">#REF!</definedName>
    <definedName name="pakf150_3" localSheetId="0">#REF!</definedName>
    <definedName name="pakf150_3" localSheetId="2">#REF!</definedName>
    <definedName name="pakf150_3">#REF!</definedName>
    <definedName name="pakf150_3_1" localSheetId="8">#REF!</definedName>
    <definedName name="pakf150_3_1" localSheetId="14">#REF!</definedName>
    <definedName name="pakf150_3_1" localSheetId="11">#REF!</definedName>
    <definedName name="pakf150_3_1" localSheetId="13">#REF!</definedName>
    <definedName name="pakf150_3_1" localSheetId="10">#REF!</definedName>
    <definedName name="pakf150_3_1" localSheetId="0">#REF!</definedName>
    <definedName name="pakf150_3_1" localSheetId="2">#REF!</definedName>
    <definedName name="pakf150_3_1">#REF!</definedName>
    <definedName name="pakf150_3_2">#REF!</definedName>
    <definedName name="pakf150_5">#REF!</definedName>
    <definedName name="pakf150_7">"$#REF!.$#REF!$#REF!"</definedName>
    <definedName name="pakf150_8">"$#REF!.$#REF!$#REF!"</definedName>
    <definedName name="pakf80" localSheetId="8">#REF!</definedName>
    <definedName name="pakf80" localSheetId="7">#REF!</definedName>
    <definedName name="pakf80" localSheetId="4">#REF!</definedName>
    <definedName name="pakf80" localSheetId="6">#REF!</definedName>
    <definedName name="pakf80" localSheetId="9">#REF!</definedName>
    <definedName name="pakf80" localSheetId="5">#REF!</definedName>
    <definedName name="pakf80" localSheetId="14">#REF!</definedName>
    <definedName name="pakf80" localSheetId="3">#REF!</definedName>
    <definedName name="pakf80" localSheetId="11">#REF!</definedName>
    <definedName name="pakf80" localSheetId="13">#REF!</definedName>
    <definedName name="pakf80" localSheetId="10">#REF!</definedName>
    <definedName name="pakf80" localSheetId="0">#REF!</definedName>
    <definedName name="pakf80" localSheetId="2">#REF!</definedName>
    <definedName name="pakf80">#REF!</definedName>
    <definedName name="pakf80_1" localSheetId="8">#REF!</definedName>
    <definedName name="pakf80_1" localSheetId="14">#REF!</definedName>
    <definedName name="pakf80_1" localSheetId="11">#REF!</definedName>
    <definedName name="pakf80_1" localSheetId="13">#REF!</definedName>
    <definedName name="pakf80_1" localSheetId="10">#REF!</definedName>
    <definedName name="pakf80_1" localSheetId="0">#REF!</definedName>
    <definedName name="pakf80_1" localSheetId="2">#REF!</definedName>
    <definedName name="pakf80_1">#REF!</definedName>
    <definedName name="pakf80_10">"$#REF!.$#REF!$#REF!"</definedName>
    <definedName name="pakf80_12">"$#REF!.$#REF!$#REF!"</definedName>
    <definedName name="pakf80_13">"$#REF!.$#REF!$#REF!"</definedName>
    <definedName name="pakf80_2" localSheetId="8">#REF!</definedName>
    <definedName name="pakf80_2" localSheetId="7">#REF!</definedName>
    <definedName name="pakf80_2" localSheetId="4">#REF!</definedName>
    <definedName name="pakf80_2" localSheetId="6">#REF!</definedName>
    <definedName name="pakf80_2" localSheetId="9">#REF!</definedName>
    <definedName name="pakf80_2" localSheetId="5">#REF!</definedName>
    <definedName name="pakf80_2" localSheetId="14">#REF!</definedName>
    <definedName name="pakf80_2" localSheetId="3">#REF!</definedName>
    <definedName name="pakf80_2" localSheetId="11">#REF!</definedName>
    <definedName name="pakf80_2" localSheetId="13">#REF!</definedName>
    <definedName name="pakf80_2" localSheetId="10">#REF!</definedName>
    <definedName name="pakf80_2" localSheetId="0">#REF!</definedName>
    <definedName name="pakf80_2" localSheetId="2">#REF!</definedName>
    <definedName name="pakf80_2">#REF!</definedName>
    <definedName name="pakf80_3" localSheetId="8">#REF!</definedName>
    <definedName name="pakf80_3" localSheetId="14">#REF!</definedName>
    <definedName name="pakf80_3" localSheetId="11">#REF!</definedName>
    <definedName name="pakf80_3" localSheetId="13">#REF!</definedName>
    <definedName name="pakf80_3" localSheetId="10">#REF!</definedName>
    <definedName name="pakf80_3" localSheetId="0">#REF!</definedName>
    <definedName name="pakf80_3" localSheetId="2">#REF!</definedName>
    <definedName name="pakf80_3">#REF!</definedName>
    <definedName name="pakf80_3_1" localSheetId="8">#REF!</definedName>
    <definedName name="pakf80_3_1" localSheetId="14">#REF!</definedName>
    <definedName name="pakf80_3_1" localSheetId="11">#REF!</definedName>
    <definedName name="pakf80_3_1" localSheetId="13">#REF!</definedName>
    <definedName name="pakf80_3_1" localSheetId="10">#REF!</definedName>
    <definedName name="pakf80_3_1" localSheetId="0">#REF!</definedName>
    <definedName name="pakf80_3_1" localSheetId="2">#REF!</definedName>
    <definedName name="pakf80_3_1">#REF!</definedName>
    <definedName name="pakf80_3_2">#REF!</definedName>
    <definedName name="pakf80_5">#REF!</definedName>
    <definedName name="pakf80_7">"$#REF!.$#REF!$#REF!"</definedName>
    <definedName name="pakf80_8">"$#REF!.$#REF!$#REF!"</definedName>
    <definedName name="paku" localSheetId="8">#REF!</definedName>
    <definedName name="paku" localSheetId="7">#REF!</definedName>
    <definedName name="paku" localSheetId="4">#REF!</definedName>
    <definedName name="paku" localSheetId="6">#REF!</definedName>
    <definedName name="paku" localSheetId="9">#REF!</definedName>
    <definedName name="paku" localSheetId="5">#REF!</definedName>
    <definedName name="paku" localSheetId="14">#REF!</definedName>
    <definedName name="paku" localSheetId="3">#REF!</definedName>
    <definedName name="paku" localSheetId="11">#REF!</definedName>
    <definedName name="paku" localSheetId="13">#REF!</definedName>
    <definedName name="paku" localSheetId="10">#REF!</definedName>
    <definedName name="paku" localSheetId="0">#REF!</definedName>
    <definedName name="paku" localSheetId="2">#REF!</definedName>
    <definedName name="paku">#REF!</definedName>
    <definedName name="paku___0" localSheetId="8">#REF!</definedName>
    <definedName name="paku___0" localSheetId="14">#REF!</definedName>
    <definedName name="paku___0" localSheetId="11">#REF!</definedName>
    <definedName name="paku___0" localSheetId="13">#REF!</definedName>
    <definedName name="paku___0" localSheetId="10">#REF!</definedName>
    <definedName name="paku___0" localSheetId="0">#REF!</definedName>
    <definedName name="paku___0" localSheetId="2">#REF!</definedName>
    <definedName name="paku___0">#REF!</definedName>
    <definedName name="paku___1" localSheetId="8">#REF!</definedName>
    <definedName name="paku___1" localSheetId="14">#REF!</definedName>
    <definedName name="paku___1" localSheetId="11">#REF!</definedName>
    <definedName name="paku___1" localSheetId="13">#REF!</definedName>
    <definedName name="paku___1" localSheetId="10">#REF!</definedName>
    <definedName name="paku___1" localSheetId="0">#REF!</definedName>
    <definedName name="paku___1" localSheetId="2">#REF!</definedName>
    <definedName name="paku___1">#REF!</definedName>
    <definedName name="paku___2">#REF!</definedName>
    <definedName name="paku_payung">#REF!</definedName>
    <definedName name="paku_peluru">#REF!</definedName>
    <definedName name="Paku_sekrup">#REF!</definedName>
    <definedName name="Paku_seng">#REF!</definedName>
    <definedName name="paku_triplek">#REF!</definedName>
    <definedName name="paku2">#REF!</definedName>
    <definedName name="pakuasb">#REF!</definedName>
    <definedName name="pakubiasa">#REF!</definedName>
    <definedName name="PAKUGYPSUM">#REF!</definedName>
    <definedName name="pakuseng">#REF!</definedName>
    <definedName name="pali">#REF!</definedName>
    <definedName name="PALIMANAN30">#REF!</definedName>
    <definedName name="PALIMANAN40">#REF!</definedName>
    <definedName name="PAN">#REF!</definedName>
    <definedName name="panama">#REF!</definedName>
    <definedName name="pancang">#REF!</definedName>
    <definedName name="pancang450">#REF!</definedName>
    <definedName name="pancang600">#REF!</definedName>
    <definedName name="Pancangsheet">#REF!</definedName>
    <definedName name="panel">#REF!</definedName>
    <definedName name="panel___0">#REF!</definedName>
    <definedName name="PANELJATI">#REF!</definedName>
    <definedName name="PANELKAMPER">#REF!</definedName>
    <definedName name="PANELSCRTY">#REF!</definedName>
    <definedName name="PANELTEAKWOOD">#REF!</definedName>
    <definedName name="PANJ">#REF!</definedName>
    <definedName name="PANTRY">#REF!</definedName>
    <definedName name="PAPA">#REF!</definedName>
    <definedName name="papan">#REF!</definedName>
    <definedName name="papan_3_30_kamperoven">#REF!</definedName>
    <definedName name="papan_bekisting_20_20">#REF!</definedName>
    <definedName name="Papan_terentang__2_x_pakai__75">#REF!</definedName>
    <definedName name="papanbs">#REF!</definedName>
    <definedName name="papankayuborneo">#REF!</definedName>
    <definedName name="para">#REF!</definedName>
    <definedName name="para1">#REF!</definedName>
    <definedName name="para2">#REF!</definedName>
    <definedName name="para3">#REF!</definedName>
    <definedName name="para4">#REF!</definedName>
    <definedName name="para5">#REF!</definedName>
    <definedName name="Parket">#REF!</definedName>
    <definedName name="partgyp">#REF!</definedName>
    <definedName name="Partisi">#REF!</definedName>
    <definedName name="Partisi_Gypsum_Rangka_Double_12_mm">#REF!</definedName>
    <definedName name="Partisi_Gypsum_Rangka_Double_9_mm">#REF!</definedName>
    <definedName name="Partisi_Gypsum_Rangka_Single_12_mm">#REF!</definedName>
    <definedName name="Partisi_Gypsum_Rangka_Single_9_mm">#REF!</definedName>
    <definedName name="pas">#N/A</definedName>
    <definedName name="pas___0">#N/A</definedName>
    <definedName name="pas___1">#N/A</definedName>
    <definedName name="pas___2">#N/A</definedName>
    <definedName name="PAS.BATA" localSheetId="8">#REF!</definedName>
    <definedName name="PAS.BATA" localSheetId="7">#REF!</definedName>
    <definedName name="PAS.BATA" localSheetId="4">#REF!</definedName>
    <definedName name="PAS.BATA" localSheetId="6">#REF!</definedName>
    <definedName name="PAS.BATA" localSheetId="9">#REF!</definedName>
    <definedName name="PAS.BATA" localSheetId="5">#REF!</definedName>
    <definedName name="PAS.BATA" localSheetId="14">#REF!</definedName>
    <definedName name="PAS.BATA" localSheetId="3">#REF!</definedName>
    <definedName name="PAS.BATA" localSheetId="11">#REF!</definedName>
    <definedName name="PAS.BATA" localSheetId="13">#REF!</definedName>
    <definedName name="PAS.BATA" localSheetId="10">#REF!</definedName>
    <definedName name="PAS.BATA" localSheetId="0">#REF!</definedName>
    <definedName name="PAS.BATA" localSheetId="2">#REF!</definedName>
    <definedName name="PAS.BATA">#REF!</definedName>
    <definedName name="PAS.BATU" localSheetId="8">#REF!</definedName>
    <definedName name="PAS.BATU" localSheetId="14">#REF!</definedName>
    <definedName name="PAS.BATU" localSheetId="11">#REF!</definedName>
    <definedName name="PAS.BATU" localSheetId="13">#REF!</definedName>
    <definedName name="PAS.BATU" localSheetId="10">#REF!</definedName>
    <definedName name="PAS.BATU" localSheetId="0">#REF!</definedName>
    <definedName name="PAS.BATU" localSheetId="2">#REF!</definedName>
    <definedName name="PAS.BATU">#REF!</definedName>
    <definedName name="PASANG_ENGSEL_JENDELA" localSheetId="8">#REF!</definedName>
    <definedName name="PASANG_ENGSEL_JENDELA" localSheetId="14">#REF!</definedName>
    <definedName name="PASANG_ENGSEL_JENDELA" localSheetId="11">#REF!</definedName>
    <definedName name="PASANG_ENGSEL_JENDELA" localSheetId="13">#REF!</definedName>
    <definedName name="PASANG_ENGSEL_JENDELA" localSheetId="10">#REF!</definedName>
    <definedName name="PASANG_ENGSEL_JENDELA" localSheetId="0">#REF!</definedName>
    <definedName name="PASANG_ENGSEL_JENDELA" localSheetId="2">#REF!</definedName>
    <definedName name="PASANG_ENGSEL_JENDELA">#REF!</definedName>
    <definedName name="PASANG.PIPA" localSheetId="8">#REF!</definedName>
    <definedName name="PASANG.PIPA" localSheetId="3">#REF!</definedName>
    <definedName name="PASANG.PIPA" localSheetId="11">#REF!</definedName>
    <definedName name="PASANG.PIPA" localSheetId="10">#REF!</definedName>
    <definedName name="PASANG.PIPA" localSheetId="0">#REF!</definedName>
    <definedName name="PASANG.PIPA" localSheetId="2">#REF!</definedName>
    <definedName name="PASANG.PIPA">#REF!</definedName>
    <definedName name="pasanganbatamerah1_2" localSheetId="8">#REF!</definedName>
    <definedName name="pasanganbatamerah1_2" localSheetId="11">#REF!</definedName>
    <definedName name="pasanganbatamerah1_2" localSheetId="10">#REF!</definedName>
    <definedName name="pasanganbatamerah1_2" localSheetId="0">#REF!</definedName>
    <definedName name="pasanganbatamerah1_2" localSheetId="2">#REF!</definedName>
    <definedName name="pasanganbatamerah1_2">#REF!</definedName>
    <definedName name="PASANGPLESTER">#REF!</definedName>
    <definedName name="pasbamer3">#REF!</definedName>
    <definedName name="pasbamer5">#REF!</definedName>
    <definedName name="pasbatu">#REF!</definedName>
    <definedName name="PasBouwp">#REF!</definedName>
    <definedName name="pasbs4">#REF!</definedName>
    <definedName name="pasbt12">#REF!</definedName>
    <definedName name="pasbtempel">#REF!</definedName>
    <definedName name="PasBtKl">#REF!</definedName>
    <definedName name="pasdingran">#REF!</definedName>
    <definedName name="pasgran30">#REF!</definedName>
    <definedName name="pasgran40">#REF!</definedName>
    <definedName name="pasgranit">#REF!</definedName>
    <definedName name="Pasir_Beton">#REF!</definedName>
    <definedName name="Pasir_kasar_ayak">#REF!</definedName>
    <definedName name="Pasir_Pasang">#REF!</definedName>
    <definedName name="Pasir_pasangan">#REF!</definedName>
    <definedName name="Pasir_Urug">#REF!</definedName>
    <definedName name="pasir.ayak">#REF!</definedName>
    <definedName name="PASIRBANGKA">#REF!</definedName>
    <definedName name="PASIRBCAMP">#REF!</definedName>
    <definedName name="pasircor">#REF!</definedName>
    <definedName name="PASIRHALUS">#REF!</definedName>
    <definedName name="PASIRHITAM">#REF!</definedName>
    <definedName name="PASIRTIMBUN">#REF!</definedName>
    <definedName name="pasiru">#REF!</definedName>
    <definedName name="Pauto">#REF!</definedName>
    <definedName name="pav6csk">#REF!</definedName>
    <definedName name="pav8csk">#REF!</definedName>
    <definedName name="pavabu6">#REF!</definedName>
    <definedName name="pavabu8">#REF!</definedName>
    <definedName name="pavblock6">#REF!</definedName>
    <definedName name="pavblock8">#REF!</definedName>
    <definedName name="paving_block_8cm">#REF!</definedName>
    <definedName name="PAVING.LOS">#REF!</definedName>
    <definedName name="paving8CI">#REF!</definedName>
    <definedName name="pavingblock">#REF!</definedName>
    <definedName name="payung">#REF!</definedName>
    <definedName name="PB">#REF!</definedName>
    <definedName name="PB___0">#REF!</definedName>
    <definedName name="pb___1">#REF!</definedName>
    <definedName name="pb___2">#REF!</definedName>
    <definedName name="pb___3">#REF!</definedName>
    <definedName name="pb_1">#REF!</definedName>
    <definedName name="pb_1.5">#REF!</definedName>
    <definedName name="pb_10">#REF!</definedName>
    <definedName name="pb_13">#REF!</definedName>
    <definedName name="pb_131">#REF!</definedName>
    <definedName name="pb_2">#REF!</definedName>
    <definedName name="pb_3">#REF!</definedName>
    <definedName name="PB_BAK">#REF!</definedName>
    <definedName name="PB_CO">#REF!</definedName>
    <definedName name="PB_GIP">#REF!</definedName>
    <definedName name="PB_METER">#REF!</definedName>
    <definedName name="PB_POMPA">#REF!</definedName>
    <definedName name="PB_PVC">#REF!</definedName>
    <definedName name="PB_RD">#REF!</definedName>
    <definedName name="PB_VCHECK">#REF!</definedName>
    <definedName name="PB_VENT">#REF!</definedName>
    <definedName name="PB_VFLEX">#REF!</definedName>
    <definedName name="PB_VFOOT">#REF!</definedName>
    <definedName name="PB_VGATE">#REF!</definedName>
    <definedName name="PB_VSTRAINER">#REF!</definedName>
    <definedName name="pb0.5">#REF!</definedName>
    <definedName name="pb1.25">#REF!</definedName>
    <definedName name="pb1.5">#REF!</definedName>
    <definedName name="pb2.5">#REF!</definedName>
    <definedName name="pb8abu">#REF!</definedName>
    <definedName name="pbata3">#REF!</definedName>
    <definedName name="PBBu24">#REF!</definedName>
    <definedName name="PBBU39">#REF!</definedName>
    <definedName name="PBekM">#REF!</definedName>
    <definedName name="PBekP">#REF!</definedName>
    <definedName name="PBetBks">#REF!</definedName>
    <definedName name="PBetFun">#REF!</definedName>
    <definedName name="pbeton">#REF!</definedName>
    <definedName name="PBetPl">#REF!</definedName>
    <definedName name="PBetPr">#REF!</definedName>
    <definedName name="PBetStr">#REF!</definedName>
    <definedName name="pbf2.5">#REF!</definedName>
    <definedName name="pbkp">#REF!</definedName>
    <definedName name="pbondek">#REF!</definedName>
    <definedName name="PBouwp">#REF!</definedName>
    <definedName name="pbs100_1">#REF!</definedName>
    <definedName name="pbs100_2">#REF!</definedName>
    <definedName name="pbs100_3">#REF!</definedName>
    <definedName name="pbs100_5">#REF!</definedName>
    <definedName name="pbs15_1">#REF!</definedName>
    <definedName name="pbs15_2">#REF!</definedName>
    <definedName name="pbs15_3">#REF!</definedName>
    <definedName name="pbs15_5">#REF!</definedName>
    <definedName name="pbs150___0">#REF!</definedName>
    <definedName name="pbs150___1">#REF!</definedName>
    <definedName name="pbs150___2">#REF!</definedName>
    <definedName name="pbs150___3">#REF!</definedName>
    <definedName name="pbs150_1">#REF!</definedName>
    <definedName name="pbs150_2">#REF!</definedName>
    <definedName name="pbs150_3">#REF!</definedName>
    <definedName name="pbs150_5">#REF!</definedName>
    <definedName name="pbs40___0">#REF!</definedName>
    <definedName name="pbs40___1">#REF!</definedName>
    <definedName name="pbs40___2">#REF!</definedName>
    <definedName name="pbs40___3">#REF!</definedName>
    <definedName name="pbs40_1">#REF!</definedName>
    <definedName name="pbs40_2">#REF!</definedName>
    <definedName name="pbs40_3">#REF!</definedName>
    <definedName name="pbs40_5">#REF!</definedName>
    <definedName name="pbs50_1">#REF!</definedName>
    <definedName name="pbs50_2">#REF!</definedName>
    <definedName name="pbs50_3">#REF!</definedName>
    <definedName name="pbs50_5">#REF!</definedName>
    <definedName name="pbs65___0">#REF!</definedName>
    <definedName name="pbs65___1">#REF!</definedName>
    <definedName name="pbs65___2">#REF!</definedName>
    <definedName name="pbs65___3">#REF!</definedName>
    <definedName name="pbs65_1">#REF!</definedName>
    <definedName name="pbs65_2">#REF!</definedName>
    <definedName name="pbs65_3">#REF!</definedName>
    <definedName name="pbs65_5">#REF!</definedName>
    <definedName name="pbs80_1">#REF!</definedName>
    <definedName name="pbs80_2">#REF!</definedName>
    <definedName name="pbs80_3">#REF!</definedName>
    <definedName name="pbs80_5">#REF!</definedName>
    <definedName name="pbsf100">#REF!</definedName>
    <definedName name="pbsf100_1">#REF!</definedName>
    <definedName name="pbsf100_2">#REF!</definedName>
    <definedName name="pbsf100_3">#REF!</definedName>
    <definedName name="pbsf100_5">#REF!</definedName>
    <definedName name="pbsf150">#REF!</definedName>
    <definedName name="pbsf150___0">#REF!</definedName>
    <definedName name="pbsf150___1">#REF!</definedName>
    <definedName name="pbsf150___2">#REF!</definedName>
    <definedName name="pbsf150___3">#REF!</definedName>
    <definedName name="pbsf150_1">#REF!</definedName>
    <definedName name="pbsf150_2">#REF!</definedName>
    <definedName name="pbsf150_3">#REF!</definedName>
    <definedName name="pbsf150_5">#REF!</definedName>
    <definedName name="pbsf65">#REF!</definedName>
    <definedName name="pbsf65___0">#REF!</definedName>
    <definedName name="pbsf65___1">#REF!</definedName>
    <definedName name="pbsf65___2">#REF!</definedName>
    <definedName name="pbsf65___3">#REF!</definedName>
    <definedName name="pbsf65_1">#REF!</definedName>
    <definedName name="pbsf65_2">#REF!</definedName>
    <definedName name="pbsf65_3">#REF!</definedName>
    <definedName name="pbsf65_5">#REF!</definedName>
    <definedName name="pbsf80">#REF!</definedName>
    <definedName name="pbsf80_1">#REF!</definedName>
    <definedName name="pbsf80_2">#REF!</definedName>
    <definedName name="pbsf80_3">#REF!</definedName>
    <definedName name="pbsf80_5">#REF!</definedName>
    <definedName name="PBSiku">#REF!</definedName>
    <definedName name="PBTempel">#REF!</definedName>
    <definedName name="pbtk14">#REF!</definedName>
    <definedName name="pbtki14">#REF!</definedName>
    <definedName name="PBtKl14">#REF!</definedName>
    <definedName name="PBtKl15">#REF!</definedName>
    <definedName name="PBtM2">#REF!</definedName>
    <definedName name="PBtM2K">#REF!</definedName>
    <definedName name="PBtM3">#REF!</definedName>
    <definedName name="PBtM3K">#REF!</definedName>
    <definedName name="PBtM4">#REF!</definedName>
    <definedName name="PBtM4K">#REF!</definedName>
    <definedName name="PBtX4">#REF!</definedName>
    <definedName name="pc">#REF!</definedName>
    <definedName name="pc___0">#REF!</definedName>
    <definedName name="pc___1">#REF!</definedName>
    <definedName name="pc___2">#REF!</definedName>
    <definedName name="pc___3">#REF!</definedName>
    <definedName name="PC__50__Kg">#REF!</definedName>
    <definedName name="PC__50_Kg">#REF!</definedName>
    <definedName name="Pc_50_Kg">#REF!</definedName>
    <definedName name="pc0.75">#REF!</definedName>
    <definedName name="pc0.75_1">#REF!</definedName>
    <definedName name="pc0.75_2">#REF!</definedName>
    <definedName name="pc0.75_3">#REF!</definedName>
    <definedName name="pc0.75_4">#REF!</definedName>
    <definedName name="pc1_1">#REF!</definedName>
    <definedName name="pc1_2">#REF!</definedName>
    <definedName name="pc1_3">#REF!</definedName>
    <definedName name="pc1_4">#REF!</definedName>
    <definedName name="pc1.25">#REF!</definedName>
    <definedName name="pc1.25_1">#REF!</definedName>
    <definedName name="pc1.25_2">#REF!</definedName>
    <definedName name="pc1.25_3">#REF!</definedName>
    <definedName name="pc1.25_4">#REF!</definedName>
    <definedName name="pc1.5">#REF!</definedName>
    <definedName name="pc1.5_1">#REF!</definedName>
    <definedName name="pc1.5_2">#REF!</definedName>
    <definedName name="pc1.5_3">#REF!</definedName>
    <definedName name="pc1.5_4">#REF!</definedName>
    <definedName name="pc10_1">#REF!</definedName>
    <definedName name="pc10_2">#REF!</definedName>
    <definedName name="pc10_3">#REF!</definedName>
    <definedName name="pc10_4">#REF!</definedName>
    <definedName name="pc12_1">#REF!</definedName>
    <definedName name="pc12_2">#REF!</definedName>
    <definedName name="pc12_3">#REF!</definedName>
    <definedName name="pc12_4">#REF!</definedName>
    <definedName name="pc2_1">#REF!</definedName>
    <definedName name="pc2_2">#REF!</definedName>
    <definedName name="pc2_3">#REF!</definedName>
    <definedName name="pc2_4">#REF!</definedName>
    <definedName name="pc2.5">#REF!</definedName>
    <definedName name="pc2.5_1">#REF!</definedName>
    <definedName name="pc2.5_2">#REF!</definedName>
    <definedName name="pc2.5_3">#REF!</definedName>
    <definedName name="pc2.5_4">#REF!</definedName>
    <definedName name="pc3_1">#REF!</definedName>
    <definedName name="pc3_2">#REF!</definedName>
    <definedName name="pc3_3">#REF!</definedName>
    <definedName name="pc3_4">#REF!</definedName>
    <definedName name="pc4_1">#REF!</definedName>
    <definedName name="pc4_2">#REF!</definedName>
    <definedName name="pc4_3">#REF!</definedName>
    <definedName name="pc4_4">#REF!</definedName>
    <definedName name="PC450B">#REF!</definedName>
    <definedName name="PC450U">#REF!</definedName>
    <definedName name="pc5_1">#REF!</definedName>
    <definedName name="pc5_2">#REF!</definedName>
    <definedName name="pc5_3">#REF!</definedName>
    <definedName name="pc5_4">#REF!</definedName>
    <definedName name="pc50_1">#REF!</definedName>
    <definedName name="pc50_10">"$#REF!.$#REF!$#REF!"</definedName>
    <definedName name="pc50_12">"$#REF!.$#REF!$#REF!"</definedName>
    <definedName name="pc50_13">"$#REF!.$#REF!$#REF!"</definedName>
    <definedName name="pc50_2" localSheetId="8">#REF!</definedName>
    <definedName name="pc50_2" localSheetId="7">#REF!</definedName>
    <definedName name="pc50_2" localSheetId="4">#REF!</definedName>
    <definedName name="pc50_2" localSheetId="6">#REF!</definedName>
    <definedName name="pc50_2" localSheetId="9">#REF!</definedName>
    <definedName name="pc50_2" localSheetId="5">#REF!</definedName>
    <definedName name="pc50_2" localSheetId="14">#REF!</definedName>
    <definedName name="pc50_2" localSheetId="3">#REF!</definedName>
    <definedName name="pc50_2" localSheetId="11">#REF!</definedName>
    <definedName name="pc50_2" localSheetId="13">#REF!</definedName>
    <definedName name="pc50_2" localSheetId="10">#REF!</definedName>
    <definedName name="pc50_2" localSheetId="0">#REF!</definedName>
    <definedName name="pc50_2" localSheetId="2">#REF!</definedName>
    <definedName name="pc50_2">#REF!</definedName>
    <definedName name="pc50_3" localSheetId="8">#REF!</definedName>
    <definedName name="pc50_3" localSheetId="14">#REF!</definedName>
    <definedName name="pc50_3" localSheetId="11">#REF!</definedName>
    <definedName name="pc50_3" localSheetId="13">#REF!</definedName>
    <definedName name="pc50_3" localSheetId="10">#REF!</definedName>
    <definedName name="pc50_3" localSheetId="0">#REF!</definedName>
    <definedName name="pc50_3" localSheetId="2">#REF!</definedName>
    <definedName name="pc50_3">#REF!</definedName>
    <definedName name="pc50_3_1" localSheetId="8">#REF!</definedName>
    <definedName name="pc50_3_1" localSheetId="14">#REF!</definedName>
    <definedName name="pc50_3_1" localSheetId="11">#REF!</definedName>
    <definedName name="pc50_3_1" localSheetId="13">#REF!</definedName>
    <definedName name="pc50_3_1" localSheetId="10">#REF!</definedName>
    <definedName name="pc50_3_1" localSheetId="0">#REF!</definedName>
    <definedName name="pc50_3_1" localSheetId="2">#REF!</definedName>
    <definedName name="pc50_3_1">#REF!</definedName>
    <definedName name="pc50_3_2">#REF!</definedName>
    <definedName name="pc50_5">#REF!</definedName>
    <definedName name="pc50_7">"$#REF!.$#REF!$#REF!"</definedName>
    <definedName name="pc50_8">"$#REF!.$#REF!$#REF!"</definedName>
    <definedName name="pc6_1" localSheetId="8">#REF!</definedName>
    <definedName name="pc6_1" localSheetId="7">#REF!</definedName>
    <definedName name="pc6_1" localSheetId="4">#REF!</definedName>
    <definedName name="pc6_1" localSheetId="6">#REF!</definedName>
    <definedName name="pc6_1" localSheetId="9">#REF!</definedName>
    <definedName name="pc6_1" localSheetId="5">#REF!</definedName>
    <definedName name="pc6_1" localSheetId="14">#REF!</definedName>
    <definedName name="pc6_1" localSheetId="3">#REF!</definedName>
    <definedName name="pc6_1" localSheetId="11">#REF!</definedName>
    <definedName name="pc6_1" localSheetId="13">#REF!</definedName>
    <definedName name="pc6_1" localSheetId="10">#REF!</definedName>
    <definedName name="pc6_1" localSheetId="0">#REF!</definedName>
    <definedName name="pc6_1" localSheetId="2">#REF!</definedName>
    <definedName name="pc6_1">#REF!</definedName>
    <definedName name="pc6_2" localSheetId="8">#REF!</definedName>
    <definedName name="pc6_2" localSheetId="14">#REF!</definedName>
    <definedName name="pc6_2" localSheetId="11">#REF!</definedName>
    <definedName name="pc6_2" localSheetId="13">#REF!</definedName>
    <definedName name="pc6_2" localSheetId="10">#REF!</definedName>
    <definedName name="pc6_2" localSheetId="0">#REF!</definedName>
    <definedName name="pc6_2" localSheetId="2">#REF!</definedName>
    <definedName name="pc6_2">#REF!</definedName>
    <definedName name="pc6_3" localSheetId="8">#REF!</definedName>
    <definedName name="pc6_3" localSheetId="14">#REF!</definedName>
    <definedName name="pc6_3" localSheetId="11">#REF!</definedName>
    <definedName name="pc6_3" localSheetId="13">#REF!</definedName>
    <definedName name="pc6_3" localSheetId="10">#REF!</definedName>
    <definedName name="pc6_3" localSheetId="0">#REF!</definedName>
    <definedName name="pc6_3" localSheetId="2">#REF!</definedName>
    <definedName name="pc6_3">#REF!</definedName>
    <definedName name="pc6_4">#REF!</definedName>
    <definedName name="PC600B">#REF!</definedName>
    <definedName name="PC600U">#REF!</definedName>
    <definedName name="pc8_1">#REF!</definedName>
    <definedName name="pc8_2">#REF!</definedName>
    <definedName name="pc8_3">#REF!</definedName>
    <definedName name="pc8_4">#REF!</definedName>
    <definedName name="pc80_10">"$#REF!.$#REF!$#REF!"</definedName>
    <definedName name="pc80_12">"$#REF!.$#REF!$#REF!"</definedName>
    <definedName name="pc80_13">"$#REF!.$#REF!$#REF!"</definedName>
    <definedName name="pc80_3_1" localSheetId="8">#REF!</definedName>
    <definedName name="pc80_3_1" localSheetId="7">#REF!</definedName>
    <definedName name="pc80_3_1" localSheetId="4">#REF!</definedName>
    <definedName name="pc80_3_1" localSheetId="6">#REF!</definedName>
    <definedName name="pc80_3_1" localSheetId="9">#REF!</definedName>
    <definedName name="pc80_3_1" localSheetId="5">#REF!</definedName>
    <definedName name="pc80_3_1" localSheetId="14">#REF!</definedName>
    <definedName name="pc80_3_1" localSheetId="3">#REF!</definedName>
    <definedName name="pc80_3_1" localSheetId="11">#REF!</definedName>
    <definedName name="pc80_3_1" localSheetId="13">#REF!</definedName>
    <definedName name="pc80_3_1" localSheetId="10">#REF!</definedName>
    <definedName name="pc80_3_1" localSheetId="0">#REF!</definedName>
    <definedName name="pc80_3_1" localSheetId="2">#REF!</definedName>
    <definedName name="pc80_3_1">#REF!</definedName>
    <definedName name="pc80_3_2" localSheetId="8">#REF!</definedName>
    <definedName name="pc80_3_2" localSheetId="14">#REF!</definedName>
    <definedName name="pc80_3_2" localSheetId="11">#REF!</definedName>
    <definedName name="pc80_3_2" localSheetId="13">#REF!</definedName>
    <definedName name="pc80_3_2" localSheetId="10">#REF!</definedName>
    <definedName name="pc80_3_2" localSheetId="0">#REF!</definedName>
    <definedName name="pc80_3_2" localSheetId="2">#REF!</definedName>
    <definedName name="pc80_3_2">#REF!</definedName>
    <definedName name="pc80_5" localSheetId="8">#REF!</definedName>
    <definedName name="pc80_5" localSheetId="14">#REF!</definedName>
    <definedName name="pc80_5" localSheetId="11">#REF!</definedName>
    <definedName name="pc80_5" localSheetId="13">#REF!</definedName>
    <definedName name="pc80_5" localSheetId="10">#REF!</definedName>
    <definedName name="pc80_5" localSheetId="0">#REF!</definedName>
    <definedName name="pc80_5" localSheetId="2">#REF!</definedName>
    <definedName name="pc80_5">#REF!</definedName>
    <definedName name="pc80_7">"$#REF!.$#REF!$#REF!"</definedName>
    <definedName name="pc80_8">"$#REF!.$#REF!$#REF!"</definedName>
    <definedName name="PCatIC" localSheetId="8">#REF!</definedName>
    <definedName name="PCatIC" localSheetId="7">#REF!</definedName>
    <definedName name="PCatIC" localSheetId="4">#REF!</definedName>
    <definedName name="PCatIC" localSheetId="6">#REF!</definedName>
    <definedName name="PCatIC" localSheetId="9">#REF!</definedName>
    <definedName name="PCatIC" localSheetId="5">#REF!</definedName>
    <definedName name="PCatIC" localSheetId="14">#REF!</definedName>
    <definedName name="PCatIC" localSheetId="3">#REF!</definedName>
    <definedName name="PCatIC" localSheetId="11">#REF!</definedName>
    <definedName name="PCatIC" localSheetId="13">#REF!</definedName>
    <definedName name="PCatIC" localSheetId="10">#REF!</definedName>
    <definedName name="PCatIC" localSheetId="0">#REF!</definedName>
    <definedName name="PCatIC" localSheetId="2">#REF!</definedName>
    <definedName name="PCatIC">#REF!</definedName>
    <definedName name="PCatKy" localSheetId="8">#REF!</definedName>
    <definedName name="PCatKy" localSheetId="14">#REF!</definedName>
    <definedName name="PCatKy" localSheetId="11">#REF!</definedName>
    <definedName name="PCatKy" localSheetId="13">#REF!</definedName>
    <definedName name="PCatKy" localSheetId="10">#REF!</definedName>
    <definedName name="PCatKy" localSheetId="0">#REF!</definedName>
    <definedName name="PCatKy" localSheetId="2">#REF!</definedName>
    <definedName name="PCatKy">#REF!</definedName>
    <definedName name="PCatVn" localSheetId="8">#REF!</definedName>
    <definedName name="PCatVn" localSheetId="14">#REF!</definedName>
    <definedName name="PCatVn" localSheetId="11">#REF!</definedName>
    <definedName name="PCatVn" localSheetId="13">#REF!</definedName>
    <definedName name="PCatVn" localSheetId="10">#REF!</definedName>
    <definedName name="PCatVn" localSheetId="0">#REF!</definedName>
    <definedName name="PCatVn" localSheetId="2">#REF!</definedName>
    <definedName name="PCatVn">#REF!</definedName>
    <definedName name="pcb10b85">#REF!</definedName>
    <definedName name="PCcurb">#REF!</definedName>
    <definedName name="pcf10_1">#REF!</definedName>
    <definedName name="pcf10_2">#REF!</definedName>
    <definedName name="pcf10_3">#REF!</definedName>
    <definedName name="pcf10_4">#REF!</definedName>
    <definedName name="pcf12_1">#REF!</definedName>
    <definedName name="pcf12_2">#REF!</definedName>
    <definedName name="pcf12_3">#REF!</definedName>
    <definedName name="pcf12_4">#REF!</definedName>
    <definedName name="pcf2.5">#REF!</definedName>
    <definedName name="pcf2.5_1">#REF!</definedName>
    <definedName name="pcf2.5_2">#REF!</definedName>
    <definedName name="pcf2.5_3">#REF!</definedName>
    <definedName name="pcf2.5_4">#REF!</definedName>
    <definedName name="pcf3_1">#REF!</definedName>
    <definedName name="pcf3_2">#REF!</definedName>
    <definedName name="pcf3_3">#REF!</definedName>
    <definedName name="pcf3_4">#REF!</definedName>
    <definedName name="pcf4_1">#REF!</definedName>
    <definedName name="pcf4_2">#REF!</definedName>
    <definedName name="pcf4_3">#REF!</definedName>
    <definedName name="pcf4_4">#REF!</definedName>
    <definedName name="pcf5_1">#REF!</definedName>
    <definedName name="pcf5_2">#REF!</definedName>
    <definedName name="pcf5_3">#REF!</definedName>
    <definedName name="pcf5_4">#REF!</definedName>
    <definedName name="pcf6_1">#REF!</definedName>
    <definedName name="pcf6_2">#REF!</definedName>
    <definedName name="pcf6_3">#REF!</definedName>
    <definedName name="pcf6_4">#REF!</definedName>
    <definedName name="pcf8_1">#REF!</definedName>
    <definedName name="pcf8_2">#REF!</definedName>
    <definedName name="pcf8_3">#REF!</definedName>
    <definedName name="pcf8_4">#REF!</definedName>
    <definedName name="pcf80_10">"$#REF!.$#REF!$#REF!"</definedName>
    <definedName name="pcf80_12">"$#REF!.$#REF!$#REF!"</definedName>
    <definedName name="pcf80_13">"$#REF!.$#REF!$#REF!"</definedName>
    <definedName name="pcf80_3_1" localSheetId="8">#REF!</definedName>
    <definedName name="pcf80_3_1" localSheetId="7">#REF!</definedName>
    <definedName name="pcf80_3_1" localSheetId="4">#REF!</definedName>
    <definedName name="pcf80_3_1" localSheetId="6">#REF!</definedName>
    <definedName name="pcf80_3_1" localSheetId="9">#REF!</definedName>
    <definedName name="pcf80_3_1" localSheetId="5">#REF!</definedName>
    <definedName name="pcf80_3_1" localSheetId="14">#REF!</definedName>
    <definedName name="pcf80_3_1" localSheetId="3">#REF!</definedName>
    <definedName name="pcf80_3_1" localSheetId="11">#REF!</definedName>
    <definedName name="pcf80_3_1" localSheetId="13">#REF!</definedName>
    <definedName name="pcf80_3_1" localSheetId="10">#REF!</definedName>
    <definedName name="pcf80_3_1" localSheetId="0">#REF!</definedName>
    <definedName name="pcf80_3_1" localSheetId="2">#REF!</definedName>
    <definedName name="pcf80_3_1">#REF!</definedName>
    <definedName name="pcf80_3_2" localSheetId="8">#REF!</definedName>
    <definedName name="pcf80_3_2" localSheetId="14">#REF!</definedName>
    <definedName name="pcf80_3_2" localSheetId="11">#REF!</definedName>
    <definedName name="pcf80_3_2" localSheetId="13">#REF!</definedName>
    <definedName name="pcf80_3_2" localSheetId="10">#REF!</definedName>
    <definedName name="pcf80_3_2" localSheetId="0">#REF!</definedName>
    <definedName name="pcf80_3_2" localSheetId="2">#REF!</definedName>
    <definedName name="pcf80_3_2">#REF!</definedName>
    <definedName name="pcf80_5" localSheetId="8">#REF!</definedName>
    <definedName name="pcf80_5" localSheetId="14">#REF!</definedName>
    <definedName name="pcf80_5" localSheetId="11">#REF!</definedName>
    <definedName name="pcf80_5" localSheetId="13">#REF!</definedName>
    <definedName name="pcf80_5" localSheetId="10">#REF!</definedName>
    <definedName name="pcf80_5" localSheetId="0">#REF!</definedName>
    <definedName name="pcf80_5" localSheetId="2">#REF!</definedName>
    <definedName name="pcf80_5">#REF!</definedName>
    <definedName name="pcf80_7">"$#REF!.$#REF!$#REF!"</definedName>
    <definedName name="pcf80_8">"$#REF!.$#REF!$#REF!"</definedName>
    <definedName name="PCGR" localSheetId="8">#REF!</definedName>
    <definedName name="PCGR" localSheetId="7">#REF!</definedName>
    <definedName name="PCGR" localSheetId="4">#REF!</definedName>
    <definedName name="PCGR" localSheetId="6">#REF!</definedName>
    <definedName name="PCGR" localSheetId="9">#REF!</definedName>
    <definedName name="PCGR" localSheetId="5">#REF!</definedName>
    <definedName name="PCGR" localSheetId="14">#REF!</definedName>
    <definedName name="PCGR" localSheetId="3">#REF!</definedName>
    <definedName name="PCGR" localSheetId="11">#REF!</definedName>
    <definedName name="PCGR" localSheetId="13">#REF!</definedName>
    <definedName name="PCGR" localSheetId="10">#REF!</definedName>
    <definedName name="PCGR" localSheetId="0">#REF!</definedName>
    <definedName name="PCGR" localSheetId="2">#REF!</definedName>
    <definedName name="PCGR">#REF!</definedName>
    <definedName name="Pchb" localSheetId="8">#REF!</definedName>
    <definedName name="Pchb" localSheetId="14">#REF!</definedName>
    <definedName name="Pchb" localSheetId="11">#REF!</definedName>
    <definedName name="Pchb" localSheetId="13">#REF!</definedName>
    <definedName name="Pchb" localSheetId="10">#REF!</definedName>
    <definedName name="Pchb" localSheetId="0">#REF!</definedName>
    <definedName name="Pchb" localSheetId="2">#REF!</definedName>
    <definedName name="Pchb">#REF!</definedName>
    <definedName name="PCNO" localSheetId="8">#REF!</definedName>
    <definedName name="PCNO" localSheetId="14">#REF!</definedName>
    <definedName name="PCNO" localSheetId="11">#REF!</definedName>
    <definedName name="PCNO" localSheetId="13">#REF!</definedName>
    <definedName name="PCNO" localSheetId="10">#REF!</definedName>
    <definedName name="PCNO" localSheetId="0">#REF!</definedName>
    <definedName name="PCNO" localSheetId="2">#REF!</definedName>
    <definedName name="PCNO">#REF!</definedName>
    <definedName name="PD.PR.101">#REF!</definedName>
    <definedName name="PD.PR.101B">#REF!</definedName>
    <definedName name="PD.PR.101E">#REF!</definedName>
    <definedName name="PD.PR.102">#REF!</definedName>
    <definedName name="PD.PR.102B">#REF!</definedName>
    <definedName name="PD.PR.102E">#REF!</definedName>
    <definedName name="PD.PR.103">#REF!</definedName>
    <definedName name="PD.PR.103B">#REF!</definedName>
    <definedName name="PD.PR.103E">#REF!</definedName>
    <definedName name="PD.PR.104">#REF!</definedName>
    <definedName name="PD.PR.104B">#REF!</definedName>
    <definedName name="PD.PR.104E">#REF!</definedName>
    <definedName name="PD.PR.105">#REF!</definedName>
    <definedName name="PD.PR.105B">#REF!</definedName>
    <definedName name="PD.PR.105E">#REF!</definedName>
    <definedName name="PD.PR.106">#REF!</definedName>
    <definedName name="PD.PR.106B">#REF!</definedName>
    <definedName name="PD.PR.106E">#REF!</definedName>
    <definedName name="pd0.75">#REF!</definedName>
    <definedName name="pd0.75_1">#REF!</definedName>
    <definedName name="pd0.75_2">#REF!</definedName>
    <definedName name="pd0.75_3">#REF!</definedName>
    <definedName name="pd0.75_4">#REF!</definedName>
    <definedName name="pd1_1">#REF!</definedName>
    <definedName name="pd1_2">#REF!</definedName>
    <definedName name="pd1_3">#REF!</definedName>
    <definedName name="pd1_4">#REF!</definedName>
    <definedName name="pd1.25">#REF!</definedName>
    <definedName name="pd1.25_1">#REF!</definedName>
    <definedName name="pd1.25_2">#REF!</definedName>
    <definedName name="pd1.25_3">#REF!</definedName>
    <definedName name="pd1.25_4">#REF!</definedName>
    <definedName name="pd1.5">#REF!</definedName>
    <definedName name="pd1.5_1">#REF!</definedName>
    <definedName name="pd1.5_2">#REF!</definedName>
    <definedName name="pd1.5_3">#REF!</definedName>
    <definedName name="pd1.5_4">#REF!</definedName>
    <definedName name="pd2_1">#REF!</definedName>
    <definedName name="pd2_2">#REF!</definedName>
    <definedName name="pd2_3">#REF!</definedName>
    <definedName name="pd2_4">#REF!</definedName>
    <definedName name="pd3_1">#REF!</definedName>
    <definedName name="pd3_2">#REF!</definedName>
    <definedName name="pd3_3">#REF!</definedName>
    <definedName name="pd3_4">#REF!</definedName>
    <definedName name="PDAM">#REF!</definedName>
    <definedName name="pdf3_1">#REF!</definedName>
    <definedName name="pdf3_2">#REF!</definedName>
    <definedName name="pdf3_3">#REF!</definedName>
    <definedName name="pdf3_4">#REF!</definedName>
    <definedName name="PDnKc">#REF!</definedName>
    <definedName name="PDnKcJt">#REF!</definedName>
    <definedName name="PDPATCHPNL">#REF!</definedName>
    <definedName name="PDPATCHRG1M">#REF!</definedName>
    <definedName name="PDPATCHRG3M">#REF!</definedName>
    <definedName name="PDPKons">#REF!</definedName>
    <definedName name="PDPMaterial">#REF!</definedName>
    <definedName name="PDPPembDimuka">#REF!</definedName>
    <definedName name="PDSWTPATCHPNL">#REF!</definedName>
    <definedName name="PE">#REF!</definedName>
    <definedName name="PECAH2">#REF!</definedName>
    <definedName name="PECAH5">#REF!</definedName>
    <definedName name="PECF">#REF!</definedName>
    <definedName name="PECF___0">#REF!</definedName>
    <definedName name="PECF___1">#REF!</definedName>
    <definedName name="PECF___2">#REF!</definedName>
    <definedName name="PECL">#REF!</definedName>
    <definedName name="PECL___0">#REF!</definedName>
    <definedName name="PECL___1">#REF!</definedName>
    <definedName name="PECL___2">#REF!</definedName>
    <definedName name="PEDESTRIANROLLER">#REF!</definedName>
    <definedName name="pek">#REF!</definedName>
    <definedName name="PEK_1">#REF!</definedName>
    <definedName name="PEK_2">#REF!</definedName>
    <definedName name="PEK_3">#REF!</definedName>
    <definedName name="Pek.BOW.Ia">#REF!</definedName>
    <definedName name="Pek.BOWF.16">#REF!</definedName>
    <definedName name="Pek.BOWF.16a">#REF!</definedName>
    <definedName name="Pek.BOWF.16b">#REF!</definedName>
    <definedName name="Pek.BOWF.16c">#REF!</definedName>
    <definedName name="Pek.BOWF.16d">#REF!</definedName>
    <definedName name="Pek.BOWF.16e">#REF!</definedName>
    <definedName name="Pek.BOWF.16f">#REF!</definedName>
    <definedName name="Pek.BOWF.16g">#REF!</definedName>
    <definedName name="Pek.BOWF.36a">#REF!</definedName>
    <definedName name="Pek.BOWF.36b">#REF!</definedName>
    <definedName name="Pek.BOWF.36c">#REF!</definedName>
    <definedName name="Pek.BOWF.36d">#REF!</definedName>
    <definedName name="Pek.BOWF.36e">#REF!</definedName>
    <definedName name="Pek.BOWF.36f">#REF!</definedName>
    <definedName name="Pek.BOWF.36g">#REF!</definedName>
    <definedName name="Pek.BOWF.36h">#REF!</definedName>
    <definedName name="Pek.BOWF.36i">#REF!</definedName>
    <definedName name="Pek.BOWF.36j">#REF!</definedName>
    <definedName name="Pek.BOWF.36k">#REF!</definedName>
    <definedName name="Pek.BOWF.36l">#REF!</definedName>
    <definedName name="Pek.BOWF.36m">#REF!</definedName>
    <definedName name="Pek.BOWF.36n">#REF!</definedName>
    <definedName name="Pek.BOWF.8">#REF!</definedName>
    <definedName name="Pek.BOWK.623">#REF!</definedName>
    <definedName name="Pek.BOWK.623a">#REF!</definedName>
    <definedName name="Pek.BOWK.623b">#REF!</definedName>
    <definedName name="Pek.BOWK.623c">#REF!</definedName>
    <definedName name="Pek.BOWKPU.IVa">#REF!</definedName>
    <definedName name="Pek.BOWKPU.IVb">#REF!</definedName>
    <definedName name="Pek.BOWKPU.IVc">#REF!</definedName>
    <definedName name="Pek.BOWKPU.IVd">#REF!</definedName>
    <definedName name="Pek.BOWKPU.IVe">#REF!</definedName>
    <definedName name="Pek.BOWKPU.IVf">#REF!</definedName>
    <definedName name="Pek.BOWKPU.IVg">#REF!</definedName>
    <definedName name="Pek.BOWSupl.VIIIa">#REF!</definedName>
    <definedName name="Pek.BOWSupl.VIIIb">#REF!</definedName>
    <definedName name="Pek.Ls.01">#REF!</definedName>
    <definedName name="Pek.Ls.02">#REF!</definedName>
    <definedName name="Pek.Ls.03">#REF!</definedName>
    <definedName name="Pek.Ls.04">#REF!</definedName>
    <definedName name="Pek.Ls.05">#REF!</definedName>
    <definedName name="Pek.Ls.06">#REF!</definedName>
    <definedName name="Pek.Ls.07">#REF!</definedName>
    <definedName name="Pek.Ls.08">#REF!</definedName>
    <definedName name="Pek.Ls.09">#REF!</definedName>
    <definedName name="Pek.Ls.10">#REF!</definedName>
    <definedName name="Pek.Ls.11">#REF!</definedName>
    <definedName name="Pek.Ls.12">#REF!</definedName>
    <definedName name="Pek.Ls.13">#REF!</definedName>
    <definedName name="Pek.Ls.14">#REF!</definedName>
    <definedName name="Pek.Ls.15">#REF!</definedName>
    <definedName name="Pek.Ls.16">#REF!</definedName>
    <definedName name="Pek.Ls.16.a">#REF!</definedName>
    <definedName name="Pek.Ls.17">#REF!</definedName>
    <definedName name="Pek.Ls.18">#REF!</definedName>
    <definedName name="Pek.Ls.19">#REF!</definedName>
    <definedName name="Pek.Ls.20">#REF!</definedName>
    <definedName name="Pek.Ls.21">#REF!</definedName>
    <definedName name="Pek.Ls.22">#REF!</definedName>
    <definedName name="Pek.Ls.23">#REF!</definedName>
    <definedName name="Pek.Ls.24">#REF!</definedName>
    <definedName name="Pek.Ls.25">#REF!</definedName>
    <definedName name="Pek.Ls.26">#REF!</definedName>
    <definedName name="Pek.Ls.27">#REF!</definedName>
    <definedName name="Pek.Ls.28">#REF!</definedName>
    <definedName name="Pek.Ls.29">#REF!</definedName>
    <definedName name="Pek.Ls.30">#REF!</definedName>
    <definedName name="Pek.Ls.31">#REF!</definedName>
    <definedName name="Pek.Ls.32">#REF!</definedName>
    <definedName name="Pek.Ls.33">#REF!</definedName>
    <definedName name="Pek.Ls.34">#REF!</definedName>
    <definedName name="Pek.Ls.35">#REF!</definedName>
    <definedName name="Pek.Ls.36">#REF!</definedName>
    <definedName name="Pek.Ls.37">#REF!</definedName>
    <definedName name="Pek.Ls.38">#REF!</definedName>
    <definedName name="Pek.Ls.39">#REF!</definedName>
    <definedName name="Pek.Ls.40">#REF!</definedName>
    <definedName name="Pek.Ls.41">#REF!</definedName>
    <definedName name="Pek.Ls.42">#REF!</definedName>
    <definedName name="Pek.Ls.43">#REF!</definedName>
    <definedName name="Pek.Ls.44">#REF!</definedName>
    <definedName name="Pek.Ls.45">#REF!</definedName>
    <definedName name="Pek.Ls.46">#REF!</definedName>
    <definedName name="Pek.Ls.47">#REF!</definedName>
    <definedName name="Pek.Ls.49">#REF!</definedName>
    <definedName name="Pek.Ls.51">#REF!</definedName>
    <definedName name="Pek.Ls.52">#REF!</definedName>
    <definedName name="Pek.Ls.53">#REF!</definedName>
    <definedName name="Pek.Ls.54">#REF!</definedName>
    <definedName name="Pek.Ls.54a">#REF!</definedName>
    <definedName name="Pek.Ls.54b">#REF!</definedName>
    <definedName name="Pek.Ls.54c">#REF!</definedName>
    <definedName name="Pek.Ls.54d">#REF!</definedName>
    <definedName name="Pek.Ls.55">#REF!</definedName>
    <definedName name="Pek.Ls.55a">#REF!</definedName>
    <definedName name="Pek.Ls.55b">#REF!</definedName>
    <definedName name="Pek.Ls.55c">#REF!</definedName>
    <definedName name="Pek.Ls.55d">#REF!</definedName>
    <definedName name="Pek.Ls.56">#REF!</definedName>
    <definedName name="Pek.Ls.56a">#REF!</definedName>
    <definedName name="Pek.Ls.56b">#REF!</definedName>
    <definedName name="Pek.Ls.56c">#REF!</definedName>
    <definedName name="Pek.Ls.56d">#REF!</definedName>
    <definedName name="Pek.Ls.57">#REF!</definedName>
    <definedName name="Pek.Ls.57a">#REF!</definedName>
    <definedName name="Pek.Ls.57b">#REF!</definedName>
    <definedName name="Pek.Ls.57c">#REF!</definedName>
    <definedName name="Pek.Ls.57d">#REF!</definedName>
    <definedName name="Pek.Ls.58">#REF!</definedName>
    <definedName name="Pek.Ls.58a">#REF!</definedName>
    <definedName name="Pek.SNI.6.14">#REF!</definedName>
    <definedName name="Pek.SNI.6.4">#REF!</definedName>
    <definedName name="Pek.SNI.6.4a">#REF!</definedName>
    <definedName name="Pek.SNIA.6.10">#REF!</definedName>
    <definedName name="Pek.SNIA.6.11">#REF!</definedName>
    <definedName name="Pek.SNIA.6.13">#REF!</definedName>
    <definedName name="Pek.SNIA.6.6">#REF!</definedName>
    <definedName name="Pek.SNIA.6.6a">#REF!</definedName>
    <definedName name="Pek.SNIA.6.7">#REF!</definedName>
    <definedName name="Pek.SNIA.6.7a">#REF!</definedName>
    <definedName name="Pek.SNIA.6.8">#REF!</definedName>
    <definedName name="Pek.SNIB.6.1">#REF!</definedName>
    <definedName name="Pek.SNIB.6.10">#REF!</definedName>
    <definedName name="Pek.SNIB.6.11">#REF!</definedName>
    <definedName name="Pek.SNIB.6.12">#REF!</definedName>
    <definedName name="Pek.SNIB.6.13">#REF!</definedName>
    <definedName name="Pek.SNIB.6.14">#REF!</definedName>
    <definedName name="Pek.SNIB.6.15">#REF!</definedName>
    <definedName name="Pek.SNIB.6.2">#REF!</definedName>
    <definedName name="Pek.SNIB.6.3">#REF!</definedName>
    <definedName name="Pek.SNIB.6.4">#REF!</definedName>
    <definedName name="Pek.SNIB.6.5">#REF!</definedName>
    <definedName name="Pek.SNIB.6.6">#REF!</definedName>
    <definedName name="Pek.SNIB.6.7">#REF!</definedName>
    <definedName name="Pek.SNIB.6.8">#REF!</definedName>
    <definedName name="Pek.SNIB.6.9">#REF!</definedName>
    <definedName name="Pek.SNIC.6.1">#REF!</definedName>
    <definedName name="Pek.SNIC.6.10">#REF!</definedName>
    <definedName name="Pek.SNIC.6.11">#REF!</definedName>
    <definedName name="Pek.SNIC.6.12">#REF!</definedName>
    <definedName name="Pek.SNIC.6.14">#REF!</definedName>
    <definedName name="Pek.SNIC.6.2">#REF!</definedName>
    <definedName name="Pek.SNIC.6.3">#REF!</definedName>
    <definedName name="Pek.SNIC.6.4">#REF!</definedName>
    <definedName name="Pek.SNIC.6.5">#REF!</definedName>
    <definedName name="Pek.SNIC.6.6">#REF!</definedName>
    <definedName name="Pek.SNIC.6.7">#REF!</definedName>
    <definedName name="Pek.SNIC.6.8">#REF!</definedName>
    <definedName name="Pek.SNIC.6.9">#REF!</definedName>
    <definedName name="Pek.SNID.6.1">#REF!</definedName>
    <definedName name="Pek.SNID.6.10">#REF!</definedName>
    <definedName name="Pek.SNID.6.11">#REF!</definedName>
    <definedName name="Pek.SNID.6.12">#REF!</definedName>
    <definedName name="Pek.SNID.6.13">#REF!</definedName>
    <definedName name="Pek.SNID.6.14">#REF!</definedName>
    <definedName name="Pek.SNID.6.15">#REF!</definedName>
    <definedName name="Pek.SNID.6.16">#REF!</definedName>
    <definedName name="Pek.SNID.6.17">#REF!</definedName>
    <definedName name="Pek.SNID.6.18">#REF!</definedName>
    <definedName name="Pek.SNID.6.19">#REF!</definedName>
    <definedName name="Pek.SNID.6.2">#REF!</definedName>
    <definedName name="Pek.SNID.6.20">#REF!</definedName>
    <definedName name="Pek.SNID.6.21">#REF!</definedName>
    <definedName name="Pek.SNID.6.22">#REF!</definedName>
    <definedName name="Pek.SNID.6.23">#REF!</definedName>
    <definedName name="Pek.SNID.6.24">#REF!</definedName>
    <definedName name="Pek.SNID.6.3">#REF!</definedName>
    <definedName name="Pek.SNID.6.4">#REF!</definedName>
    <definedName name="Pek.SNID.6.5">#REF!</definedName>
    <definedName name="Pek.SNID.6.6">#REF!</definedName>
    <definedName name="Pek.SNID.6.7">#REF!</definedName>
    <definedName name="Pek.SNID.6.8">#REF!</definedName>
    <definedName name="Pek.SNID.6.9">#REF!</definedName>
    <definedName name="Pek.SNIE.6.1">#REF!</definedName>
    <definedName name="Pek.SNIE.6.10">#REF!</definedName>
    <definedName name="Pek.SNIE.6.10a">#REF!</definedName>
    <definedName name="Pek.SNIE.6.11">#REF!</definedName>
    <definedName name="Pek.SNIE.6.12">#REF!</definedName>
    <definedName name="Pek.SNIE.6.13">#REF!</definedName>
    <definedName name="Pek.SNIE.6.14">#REF!</definedName>
    <definedName name="Pek.SNIE.6.15">#REF!</definedName>
    <definedName name="Pek.SNIE.6.16">#REF!</definedName>
    <definedName name="Pek.SNIE.6.17">#REF!</definedName>
    <definedName name="Pek.SNIE.6.18">#REF!</definedName>
    <definedName name="Pek.SNIE.6.19">#REF!</definedName>
    <definedName name="Pek.SNIE.6.2">#REF!</definedName>
    <definedName name="Pek.SNIE.6.20">#REF!</definedName>
    <definedName name="Pek.SNIE.6.21">#REF!</definedName>
    <definedName name="Pek.SNIE.6.22">#REF!</definedName>
    <definedName name="Pek.SNIE.6.23">#REF!</definedName>
    <definedName name="Pek.SNIE.6.24">#REF!</definedName>
    <definedName name="Pek.SNIE.6.25">#REF!</definedName>
    <definedName name="Pek.SNIE.6.26">#REF!</definedName>
    <definedName name="Pek.SNIE.6.27">#REF!</definedName>
    <definedName name="Pek.SNIE.6.28">#REF!</definedName>
    <definedName name="Pek.SNIE.6.2a">#REF!</definedName>
    <definedName name="Pek.SNIE.6.2b">#REF!</definedName>
    <definedName name="Pek.SNIE.6.3">#REF!</definedName>
    <definedName name="Pek.SNIE.6.30">#REF!</definedName>
    <definedName name="Pek.SNIE.6.31">#REF!</definedName>
    <definedName name="Pek.SNIE.6.35">#REF!</definedName>
    <definedName name="Pek.SNIE.6.4">#REF!</definedName>
    <definedName name="Pek.SNIE.6.5">#REF!</definedName>
    <definedName name="Pek.SNIE.6.6">#REF!</definedName>
    <definedName name="Pek.SNIE.6.7">#REF!</definedName>
    <definedName name="Pek.SNIE.6.8">#REF!</definedName>
    <definedName name="Pek.SNIE.6.8a">#REF!</definedName>
    <definedName name="Pek.SNIE.6.8b">#REF!</definedName>
    <definedName name="Pek.SNIE.6.9">#REF!</definedName>
    <definedName name="Pek.SNIF.31a">#REF!</definedName>
    <definedName name="Pek.SNIF.31b">#REF!</definedName>
    <definedName name="Pek.SNIF.6.1">#REF!</definedName>
    <definedName name="Pek.SNIF.6.10">#REF!</definedName>
    <definedName name="Pek.SNIF.6.10a">#REF!</definedName>
    <definedName name="Pek.SNIF.6.10b">#REF!</definedName>
    <definedName name="Pek.SNIF.6.11">#REF!</definedName>
    <definedName name="Pek.SNIF.6.11a">#REF!</definedName>
    <definedName name="Pek.SNIF.6.11b">#REF!</definedName>
    <definedName name="Pek.SNIF.6.12">#REF!</definedName>
    <definedName name="Pek.SNIF.6.13">#REF!</definedName>
    <definedName name="Pek.SNIF.6.13a">#REF!</definedName>
    <definedName name="Pek.SNIF.6.13b">#REF!</definedName>
    <definedName name="Pek.SNIF.6.13c">#REF!</definedName>
    <definedName name="Pek.SNIF.6.14">#REF!</definedName>
    <definedName name="Pek.SNIF.6.14a">#REF!</definedName>
    <definedName name="Pek.SNIF.6.14b">#REF!</definedName>
    <definedName name="Pek.SNIF.6.14c">#REF!</definedName>
    <definedName name="Pek.SNIF.6.15">#REF!</definedName>
    <definedName name="Pek.SNIF.6.15a">#REF!</definedName>
    <definedName name="Pek.SNIF.6.16">#REF!</definedName>
    <definedName name="Pek.SNIF.6.16a">#REF!</definedName>
    <definedName name="Pek.SNIF.6.16b">#REF!</definedName>
    <definedName name="Pek.SNIF.6.17">#REF!</definedName>
    <definedName name="Pek.SNIF.6.17a">#REF!</definedName>
    <definedName name="Pek.SNIF.6.17b">#REF!</definedName>
    <definedName name="Pek.SNIF.6.17c">#REF!</definedName>
    <definedName name="Pek.SNIF.6.17d">#REF!</definedName>
    <definedName name="Pek.SNIF.6.18">#REF!</definedName>
    <definedName name="Pek.SNIF.6.18a">#REF!</definedName>
    <definedName name="Pek.SNIF.6.18b">#REF!</definedName>
    <definedName name="Pek.SNIF.6.18c">#REF!</definedName>
    <definedName name="Pek.SNIF.6.18d">#REF!</definedName>
    <definedName name="Pek.SNIF.6.19">#REF!</definedName>
    <definedName name="Pek.SNIF.6.19a">#REF!</definedName>
    <definedName name="Pek.SNIF.6.19b">#REF!</definedName>
    <definedName name="Pek.SNIF.6.2">#REF!</definedName>
    <definedName name="Pek.SNIF.6.20">#REF!</definedName>
    <definedName name="Pek.SNIF.6.20a">#REF!</definedName>
    <definedName name="Pek.SNIF.6.20b">#REF!</definedName>
    <definedName name="Pek.SNIF.6.20c">#REF!</definedName>
    <definedName name="Pek.SNIF.6.20d">#REF!</definedName>
    <definedName name="Pek.SNIF.6.20e">#REF!</definedName>
    <definedName name="Pek.SNIF.6.21">#REF!</definedName>
    <definedName name="Pek.SNIF.6.21a">#REF!</definedName>
    <definedName name="Pek.SNIF.6.21b">#REF!</definedName>
    <definedName name="Pek.SNIF.6.22">#REF!</definedName>
    <definedName name="Pek.SNIF.6.229">#REF!</definedName>
    <definedName name="Pek.SNIF.6.22a">#REF!</definedName>
    <definedName name="Pek.SNIF.6.22b">#REF!</definedName>
    <definedName name="Pek.SNIF.6.22c">#REF!</definedName>
    <definedName name="Pek.SNIF.6.22d">#REF!</definedName>
    <definedName name="Pek.SNIF.6.23">#REF!</definedName>
    <definedName name="Pek.SNIF.6.23a">#REF!</definedName>
    <definedName name="Pek.SNIF.6.23b">#REF!</definedName>
    <definedName name="Pek.SNIF.6.23c">#REF!</definedName>
    <definedName name="Pek.SNIF.6.24">#REF!</definedName>
    <definedName name="Pek.SNIF.6.24a">#REF!</definedName>
    <definedName name="Pek.SNIF.6.24b">#REF!</definedName>
    <definedName name="Pek.SNIF.6.24c">#REF!</definedName>
    <definedName name="Pek.SNIF.6.25">#REF!</definedName>
    <definedName name="Pek.SNIF.6.25a">#REF!</definedName>
    <definedName name="Pek.SNIF.6.25b">#REF!</definedName>
    <definedName name="Pek.SNIF.6.25c">#REF!</definedName>
    <definedName name="Pek.SNIF.6.26">#REF!</definedName>
    <definedName name="Pek.SNIF.6.26a">#REF!</definedName>
    <definedName name="Pek.SNIF.6.27">#REF!</definedName>
    <definedName name="Pek.SNIF.6.27a">#REF!</definedName>
    <definedName name="Pek.SNIF.6.27b">#REF!</definedName>
    <definedName name="Pek.SNIF.6.27c">#REF!</definedName>
    <definedName name="Pek.SNIF.6.28">#REF!</definedName>
    <definedName name="Pek.SNIF.6.28a">#REF!</definedName>
    <definedName name="Pek.SNIF.6.28b">#REF!</definedName>
    <definedName name="Pek.SNIF.6.28c">#REF!</definedName>
    <definedName name="Pek.SNIF.6.29">#REF!</definedName>
    <definedName name="Pek.SNIF.6.29a">#REF!</definedName>
    <definedName name="Pek.SNIF.6.29b">#REF!</definedName>
    <definedName name="Pek.SNIF.6.29c">#REF!</definedName>
    <definedName name="Pek.SNIF.6.2a">#REF!</definedName>
    <definedName name="Pek.SNIF.6.2b">#REF!</definedName>
    <definedName name="Pek.SNIF.6.2c">#REF!</definedName>
    <definedName name="Pek.SNIF.6.3">#REF!</definedName>
    <definedName name="Pek.SNIF.6.30">#REF!</definedName>
    <definedName name="Pek.SNIF.6.30a">#REF!</definedName>
    <definedName name="Pek.SNIF.6.31">#REF!</definedName>
    <definedName name="Pek.SNIF.6.31a">#REF!</definedName>
    <definedName name="Pek.SNIF.6.31b">#REF!</definedName>
    <definedName name="Pek.SNIF.6.31c">#REF!</definedName>
    <definedName name="Pek.SNIF.6.32">#REF!</definedName>
    <definedName name="Pek.SNIF.6.32a">#REF!</definedName>
    <definedName name="Pek.SNIF.6.32b">#REF!</definedName>
    <definedName name="Pek.SNIF.6.33">#REF!</definedName>
    <definedName name="Pek.SNIF.6.33a">#REF!</definedName>
    <definedName name="Pek.SNIF.6.33b">#REF!</definedName>
    <definedName name="Pek.SNIF.6.34">#REF!</definedName>
    <definedName name="Pek.SNIF.6.35">#REF!</definedName>
    <definedName name="Pek.SNIF.6.35a">#REF!</definedName>
    <definedName name="Pek.SNIF.6.35b">#REF!</definedName>
    <definedName name="Pek.SNIF.6.38">#REF!</definedName>
    <definedName name="Pek.SNIF.6.39">#REF!</definedName>
    <definedName name="Pek.SNIF.6.39a">#REF!</definedName>
    <definedName name="Pek.SNIF.6.39b">#REF!</definedName>
    <definedName name="Pek.SNIF.6.39c">#REF!</definedName>
    <definedName name="Pek.SNIF.6.3a">#REF!</definedName>
    <definedName name="Pek.SNIF.6.3b">#REF!</definedName>
    <definedName name="Pek.SNIF.6.4">#REF!</definedName>
    <definedName name="Pek.SNIF.6.44">#REF!</definedName>
    <definedName name="Pek.SNIF.6.44a">#REF!</definedName>
    <definedName name="Pek.SNIF.6.44b">#REF!</definedName>
    <definedName name="Pek.SNIF.6.44c">#REF!</definedName>
    <definedName name="Pek.SNIF.6.47">#REF!</definedName>
    <definedName name="Pek.SNIF.6.48">#REF!</definedName>
    <definedName name="Pek.SNIF.6.48a">#REF!</definedName>
    <definedName name="Pek.SNIF.6.48b">#REF!</definedName>
    <definedName name="Pek.SNIF.6.4a">#REF!</definedName>
    <definedName name="Pek.SNIF.6.5">#REF!</definedName>
    <definedName name="Pek.SNIF.6.52">#REF!</definedName>
    <definedName name="Pek.SNIF.6.52a">#REF!</definedName>
    <definedName name="Pek.SNIF.6.52b">#REF!</definedName>
    <definedName name="Pek.SNIF.6.52c">#REF!</definedName>
    <definedName name="Pek.SNIF.6.5a">#REF!</definedName>
    <definedName name="Pek.SNIF.6.5b">#REF!</definedName>
    <definedName name="Pek.SNIF.6.5c">#REF!</definedName>
    <definedName name="Pek.SNIF.6.6">#REF!</definedName>
    <definedName name="Pek.SNIF.6.6a">#REF!</definedName>
    <definedName name="Pek.SNIF.6.6b">#REF!</definedName>
    <definedName name="Pek.SNIF.6.6c">#REF!</definedName>
    <definedName name="Pek.SNIF.6.7">#REF!</definedName>
    <definedName name="Pek.SNIF.6.7a">#REF!</definedName>
    <definedName name="Pek.SNIF.6.7b">#REF!</definedName>
    <definedName name="Pek.SNIF.6.7c">#REF!</definedName>
    <definedName name="Pek.SNIF.6.8">#REF!</definedName>
    <definedName name="Pek.SNIF.6.8a">#REF!</definedName>
    <definedName name="Pek.SNIF.6.8b">#REF!</definedName>
    <definedName name="Pek.SNIF.6.8c">#REF!</definedName>
    <definedName name="Pek.SNIF.6.9">#REF!</definedName>
    <definedName name="Pek.SNIF.6.9a">#REF!</definedName>
    <definedName name="Pek.SNIF.6.9b">#REF!</definedName>
    <definedName name="Pek.SNIF.6.9c">#REF!</definedName>
    <definedName name="Pek.SNIF.6.9d">#REF!</definedName>
    <definedName name="Pek.SNIG.6.1">#REF!</definedName>
    <definedName name="Pek.SNIG.6.13">#REF!</definedName>
    <definedName name="Pek.SNIG.6.2">#REF!</definedName>
    <definedName name="Pek.SNIG.6.25">#REF!</definedName>
    <definedName name="Pek.SNIG.6.25a">#REF!</definedName>
    <definedName name="Pek.SNIG.6.26">#REF!</definedName>
    <definedName name="Pek.SNIG.6.27">#REF!</definedName>
    <definedName name="Pek.SNIG.6.28">#REF!</definedName>
    <definedName name="Pek.SNIG.6.29">#REF!</definedName>
    <definedName name="Pek.SNIG.6.30">#REF!</definedName>
    <definedName name="Pek.SNIG.6.31">#REF!</definedName>
    <definedName name="Pek.SNIG.6.32">#REF!</definedName>
    <definedName name="Pek.SNIG.6.33">#REF!</definedName>
    <definedName name="Pek.SNIG.6.34">#REF!</definedName>
    <definedName name="Pek.SNIG.6.35">#REF!</definedName>
    <definedName name="Pek.SNIG.6.36">#REF!</definedName>
    <definedName name="Pek.SNIG.6.37">#REF!</definedName>
    <definedName name="Pek.SNIG.6.38">#REF!</definedName>
    <definedName name="Pek.SNIG.6.39">#REF!</definedName>
    <definedName name="Pek.SNIG.6.4">#REF!</definedName>
    <definedName name="Pek.SNIG.6.40">#REF!</definedName>
    <definedName name="Pek.SNIG.6.41">#REF!</definedName>
    <definedName name="Pek.SNIG.6.42">#REF!</definedName>
    <definedName name="Pek.SNIG.6.43">#REF!</definedName>
    <definedName name="Pek.SNIG.6.44">#REF!</definedName>
    <definedName name="Pek.SNIG.6.45">#REF!</definedName>
    <definedName name="Pek.SNIG.6.46">#REF!</definedName>
    <definedName name="Pek.SNIG.6.47">#REF!</definedName>
    <definedName name="Pek.SNIG.6.48">#REF!</definedName>
    <definedName name="Pek.SNIG.6.49">#REF!</definedName>
    <definedName name="Pek.SNIG.6.50">#REF!</definedName>
    <definedName name="Pek.SNIG.6.51">#REF!</definedName>
    <definedName name="Pek.SNIG.6.52">#REF!</definedName>
    <definedName name="Pek.SNIG.6.53">#REF!</definedName>
    <definedName name="Pek.SNIG.6.54">#REF!</definedName>
    <definedName name="Pek.SNIG.6.55">#REF!</definedName>
    <definedName name="Pek.SNIG.6.56">#REF!</definedName>
    <definedName name="Pek.SNIG.6.57">#REF!</definedName>
    <definedName name="Pek.SNIG.6.58">#REF!</definedName>
    <definedName name="Pek.SNIG.6.59">#REF!</definedName>
    <definedName name="Pek.SNIG.6.60">#REF!</definedName>
    <definedName name="Pek.SNIG.6.7">#REF!</definedName>
    <definedName name="Pek.SNIH.6.1">#REF!</definedName>
    <definedName name="Pek.SNIH.6.10">#REF!</definedName>
    <definedName name="Pek.SNIH.6.11">#REF!</definedName>
    <definedName name="Pek.SNIH.6.12">#REF!</definedName>
    <definedName name="Pek.SNIH.6.13">#REF!</definedName>
    <definedName name="Pek.SNIH.6.14">#REF!</definedName>
    <definedName name="Pek.SNIH.6.15">#REF!</definedName>
    <definedName name="Pek.SNIH.6.16">#REF!</definedName>
    <definedName name="Pek.SNIH.6.16a">#REF!</definedName>
    <definedName name="Pek.SNIH.6.23">#REF!</definedName>
    <definedName name="Pek.SNIH.6.30">#REF!</definedName>
    <definedName name="Pek.SNIH.6.30a">#REF!</definedName>
    <definedName name="Pek.SNIH.6.31">#REF!</definedName>
    <definedName name="Pek.SNIH.6.34">#REF!</definedName>
    <definedName name="Pek.SNIH.6.34a">#REF!</definedName>
    <definedName name="Pek.SNIH.6.38">#REF!</definedName>
    <definedName name="Pek.SNIH.6.39">#REF!</definedName>
    <definedName name="Pek.SNIH.6.4">#REF!</definedName>
    <definedName name="Pek.SNIH.6.40">#REF!</definedName>
    <definedName name="Pek.SNIH.6.40a">#REF!</definedName>
    <definedName name="Pek.SNIH.6.41">#REF!</definedName>
    <definedName name="Pek.SNIH.6.41a">#REF!</definedName>
    <definedName name="Pek.SNIH.6.42">#REF!</definedName>
    <definedName name="Pek.SNIH.6.43">#REF!</definedName>
    <definedName name="Pek.SNIH.6.43a">#REF!</definedName>
    <definedName name="Pek.SNIH.6.5">#REF!</definedName>
    <definedName name="Pek.SNIH.6.6">#REF!</definedName>
    <definedName name="Pek.SNIH.6.7">#REF!</definedName>
    <definedName name="Pek.SNIH.6.8">#REF!</definedName>
    <definedName name="Pek.SNIH.6.9">#REF!</definedName>
    <definedName name="Pek.SNII.6.1">#REF!</definedName>
    <definedName name="Pek.SNII.6.19">#REF!</definedName>
    <definedName name="Pek.SNII.6.19a">#REF!</definedName>
    <definedName name="Pek.SNII.6.2">#REF!</definedName>
    <definedName name="Pek.SNII.6.20">#REF!</definedName>
    <definedName name="Pek.SNII.6.20a">#REF!</definedName>
    <definedName name="Pek.SNII.6.20b">#REF!</definedName>
    <definedName name="Pek.SNII.6.20c">#REF!</definedName>
    <definedName name="Pek.SNII.6.20d">#REF!</definedName>
    <definedName name="Pek.SNII.6.20e">#REF!</definedName>
    <definedName name="Pek.SNII.6.24">#REF!</definedName>
    <definedName name="Pek.SNII.6.3">#REF!</definedName>
    <definedName name="Pek.SNII.6.4">#REF!</definedName>
    <definedName name="Pek.SNII.6.5">#REF!</definedName>
    <definedName name="Pek.SNII.6.6">#REF!</definedName>
    <definedName name="Pek.SNII.6.6a">#REF!</definedName>
    <definedName name="Pek.SNII.6.8">#REF!</definedName>
    <definedName name="Pek.SNII.620b">#REF!</definedName>
    <definedName name="Pek.SNIJ.6.1">#REF!</definedName>
    <definedName name="Pek.SNIJ.6.11">#REF!</definedName>
    <definedName name="Pek.SNIJ.6.16">#REF!</definedName>
    <definedName name="Pek.SNIJ.6.17">#REF!</definedName>
    <definedName name="Pek.SNIJ.6.18">#REF!</definedName>
    <definedName name="Pek.SNIJ.6.19">#REF!</definedName>
    <definedName name="Pek.SNIJ.6.2">#REF!</definedName>
    <definedName name="Pek.SNIJ.6.20">#REF!</definedName>
    <definedName name="Pek.SNIJ.6.21">#REF!</definedName>
    <definedName name="Pek.SNIJ.6.22">#REF!</definedName>
    <definedName name="Pek.SNIJ.6.22a">#REF!</definedName>
    <definedName name="Pek.SNIJ.6.23">#REF!</definedName>
    <definedName name="Pek.SNIJ.6.24">#REF!</definedName>
    <definedName name="Pek.SNIJ.6.25">#REF!</definedName>
    <definedName name="Pek.SNIJ.6.26">#REF!</definedName>
    <definedName name="Pek.SNIJ.6.27">#REF!</definedName>
    <definedName name="Pek.SNIJ.6.28">#REF!</definedName>
    <definedName name="Pek.SNIJ.6.29">#REF!</definedName>
    <definedName name="Pek.SNIJ.6.31">#REF!</definedName>
    <definedName name="Pek.SNIJ.6.32">#REF!</definedName>
    <definedName name="Pek.SNIJ.6.33">#REF!</definedName>
    <definedName name="Pek.SNIJ.6.35">#REF!</definedName>
    <definedName name="Pek.SNIJ.6.35.1">#REF!</definedName>
    <definedName name="Pek.SNIJ.6.36">#REF!</definedName>
    <definedName name="Pek.SNIJ.6.4">#REF!</definedName>
    <definedName name="Pek.SNIJ.6.5">#REF!</definedName>
    <definedName name="Pek.SNIJ.6.7">#REF!</definedName>
    <definedName name="Pek.SNIJ.6.8">#REF!</definedName>
    <definedName name="Pek.SNIJ.6.9">#REF!</definedName>
    <definedName name="Pek.SNIK.6.1">#REF!</definedName>
    <definedName name="Pek.SNIK.6.10">#REF!</definedName>
    <definedName name="Pek.SNIK.6.11">#REF!</definedName>
    <definedName name="Pek.SNIK.6.12">#REF!</definedName>
    <definedName name="Pek.SNIK.6.13">#REF!</definedName>
    <definedName name="Pek.SNIK.6.14">#REF!</definedName>
    <definedName name="Pek.SNIK.6.16">#REF!</definedName>
    <definedName name="Pek.SNIK.6.17">#REF!</definedName>
    <definedName name="Pek.SNIK.6.18">#REF!</definedName>
    <definedName name="Pek.SNIK.6.2">#REF!</definedName>
    <definedName name="Pek.SNIK.6.20">#REF!</definedName>
    <definedName name="Pek.SNIK.6.3">#REF!</definedName>
    <definedName name="Pek.SNIK.6.5">#REF!</definedName>
    <definedName name="Pek.SNIK.6.6">#REF!</definedName>
    <definedName name="Pek.SNIK.6.7">#REF!</definedName>
    <definedName name="Pek.SNIK.6.9">#REF!</definedName>
    <definedName name="Pek.SNIK.6.9a">#REF!</definedName>
    <definedName name="Pek.SNIL.6.1">#REF!</definedName>
    <definedName name="Pek.SNIL.6.2">#REF!</definedName>
    <definedName name="Pek.SNIL.6.3">#REF!</definedName>
    <definedName name="Pek.SNIL.6.4">#REF!</definedName>
    <definedName name="Pek.SNIL.6.42">#REF!</definedName>
    <definedName name="Pek.SNIL.6.43">#REF!</definedName>
    <definedName name="Pek.SNIL.6.43a">#REF!</definedName>
    <definedName name="Pek.SNIL.6.43b">#REF!</definedName>
    <definedName name="Pek.SNIL.6.43c">#REF!</definedName>
    <definedName name="Pek.SNIL.6.44">#REF!</definedName>
    <definedName name="Pek.SNIL.6.44a">#REF!</definedName>
    <definedName name="Pek.SNIL.6.44b">#REF!</definedName>
    <definedName name="Pek.SNIL.6.47">#REF!</definedName>
    <definedName name="Pek.SNIL.6.47a">#REF!</definedName>
    <definedName name="Pek.SNIL.6.47b">#REF!</definedName>
    <definedName name="Pek.SNIL.6.47c">#REF!</definedName>
    <definedName name="Pek.SNIL.6.47d">#REF!</definedName>
    <definedName name="Pek.SNIL.6.47e">#REF!</definedName>
    <definedName name="Pek.SNIL.6.47f">#REF!</definedName>
    <definedName name="Pek.SNIL.6.47g">#REF!</definedName>
    <definedName name="Pek.SNIL.6.47h">#REF!</definedName>
    <definedName name="Pek.SNIL.6.48">#REF!</definedName>
    <definedName name="Pek.SNIL.6.48a">#REF!</definedName>
    <definedName name="Pek.SNIL.6.48b">#REF!</definedName>
    <definedName name="Pek.SNIL.6.48c">#REF!</definedName>
    <definedName name="Pek.SNIL.6.48d">#REF!</definedName>
    <definedName name="Pek.SNIL.6.48e">#REF!</definedName>
    <definedName name="Pek.SNIL.6.48f">#REF!</definedName>
    <definedName name="Pek.SNIL.6.48g">#REF!</definedName>
    <definedName name="Pek.SNIL.6.48h">#REF!</definedName>
    <definedName name="Pek.SNIL.6.5">#REF!</definedName>
    <definedName name="Pek.SNIL.6.6">#REF!</definedName>
    <definedName name="Pek.SNIL.6.68">#REF!</definedName>
    <definedName name="Pek.SNIL.6.68.1">#REF!</definedName>
    <definedName name="Pek.SNIL.6.68a">#REF!</definedName>
    <definedName name="Pek.SNIL.6.68a.1">#REF!</definedName>
    <definedName name="Pek.SNIL.6.68b">#REF!</definedName>
    <definedName name="Pek.SNIL.6.68c">#REF!</definedName>
    <definedName name="Pek.SNIL.6.68d">#REF!</definedName>
    <definedName name="Pek.SNIL.6.68e">#REF!</definedName>
    <definedName name="Pek.SNIM.6.1">#REF!</definedName>
    <definedName name="Pek.SNIM.6.11">#REF!</definedName>
    <definedName name="Pek.SNIM.6.11a">#REF!</definedName>
    <definedName name="Pek.SNIM.6.12">#REF!</definedName>
    <definedName name="Pek.SNIM.6.14">#REF!</definedName>
    <definedName name="Pek.SNIM.6.14a">#REF!</definedName>
    <definedName name="Pek.SNIM.6.14b">#REF!</definedName>
    <definedName name="Pek.SNIM.6.14c">#REF!</definedName>
    <definedName name="Pek.SNIM.6.14d">#REF!</definedName>
    <definedName name="Pek.SNIM.6.15">#REF!</definedName>
    <definedName name="Pek.SNIM.6.15a">#REF!</definedName>
    <definedName name="Pek.SNIM.6.15b">#REF!</definedName>
    <definedName name="Pek.SNIM.6.15c">#REF!</definedName>
    <definedName name="Pek.SNIM.6.15d">#REF!</definedName>
    <definedName name="Pek.SNIM.6.17">#REF!</definedName>
    <definedName name="Pek.SNIM.6.18">#REF!</definedName>
    <definedName name="Pek.SNIM.6.20">#REF!</definedName>
    <definedName name="Pek.SNIM.6.21">#REF!</definedName>
    <definedName name="Pek.SNIM.6.24">#REF!</definedName>
    <definedName name="Pek.SNIM.6.6">#REF!</definedName>
    <definedName name="Pek.SNIM.6.7">#REF!</definedName>
    <definedName name="Pek.SNIM.6.8">#REF!</definedName>
    <definedName name="Pek.SNIM.6.8a">#REF!</definedName>
    <definedName name="Pek.SNIM.6.9">#REF!</definedName>
    <definedName name="Pek.SNIM.6.9a">#REF!</definedName>
    <definedName name="Pek.SNIN.6.1">#REF!</definedName>
    <definedName name="Pek.SNIN.6.10">#REF!</definedName>
    <definedName name="Pek.SNIN.6.11">#REF!</definedName>
    <definedName name="Pek.SNIN.6.11a">#REF!</definedName>
    <definedName name="Pek.SNIN.6.11b">#REF!</definedName>
    <definedName name="Pek.SNIN.6.11c">#REF!</definedName>
    <definedName name="Pek.SNIN.6.12">#REF!</definedName>
    <definedName name="Pek.SNIN.6.13">#REF!</definedName>
    <definedName name="Pek.SNIN.6.14">#REF!</definedName>
    <definedName name="Pek.SNIN.6.14a">#REF!</definedName>
    <definedName name="Pek.SNIN.6.15">#REF!</definedName>
    <definedName name="Pek.SNIN.6.16">#REF!</definedName>
    <definedName name="Pek.SNIN.6.17">#REF!</definedName>
    <definedName name="Pek.SNIN.6.18">#REF!</definedName>
    <definedName name="Pek.SNIN.6.19">#REF!</definedName>
    <definedName name="Pek.SNIN.6.2">#REF!</definedName>
    <definedName name="Pek.SNIN.6.3">#REF!</definedName>
    <definedName name="Pek.SNIN.6.4">#REF!</definedName>
    <definedName name="Pek.SNIN.6.5">#REF!</definedName>
    <definedName name="Pek.SNIN.6.6">#REF!</definedName>
    <definedName name="Pek.SNIN.6.7">#REF!</definedName>
    <definedName name="Pek.SNIN.6.8">#REF!</definedName>
    <definedName name="Pek.SNIN.6.8a">#REF!</definedName>
    <definedName name="Pek.SNIN.6.8b">#REF!</definedName>
    <definedName name="Pek.SNIN.6.9">#REF!</definedName>
    <definedName name="Pek.Up.SNIH.6.1">#REF!</definedName>
    <definedName name="PEKAIR">#REF!</definedName>
    <definedName name="PEKBETON">#REF!</definedName>
    <definedName name="PEKCAT">#REF!</definedName>
    <definedName name="PEKERJA___0">#REF!</definedName>
    <definedName name="PEKERJA___1">#REF!</definedName>
    <definedName name="PEKERJA___2">#REF!</definedName>
    <definedName name="PEKERJA___3">#REF!</definedName>
    <definedName name="PEKERJA_SETENGAH_TERAMPIL">#REF!</definedName>
    <definedName name="PEKERJA_SETENGAH_TERAMPIL___0">#REF!</definedName>
    <definedName name="PEKERJA_SETENGAH_TERAMPIL___1">#REF!</definedName>
    <definedName name="PEKERJA_SETENGAH_TERAMPIL___2">#REF!</definedName>
    <definedName name="PEKERJA_SETENGAH_TERAMPIL___3">#REF!</definedName>
    <definedName name="PEKERJA_TERAMPIL">#REF!</definedName>
    <definedName name="PEKERJA_TERAMPIL___0">#REF!</definedName>
    <definedName name="PEKERJA_TERAMPIL___1">#REF!</definedName>
    <definedName name="PEKERJA_TERAMPIL___2">#REF!</definedName>
    <definedName name="PEKERJA_TERAMPIL___3">#REF!</definedName>
    <definedName name="PEKERJAAN__A_C">#REF!</definedName>
    <definedName name="PEKERJAAN__A_C_1">#REF!</definedName>
    <definedName name="PEKERJAAN__A_C_15">#REF!</definedName>
    <definedName name="PEKERJAAN__A_C_15_1">#REF!</definedName>
    <definedName name="PEKERJAAN__A_C_15_16">#REF!</definedName>
    <definedName name="PEKERJAAN__A_C_15_7">#REF!</definedName>
    <definedName name="PEKERJAAN__A_C_16">#REF!</definedName>
    <definedName name="PEKERJAAN__A_C_17">#REF!</definedName>
    <definedName name="PEKERJAAN__A_C_2">#REF!</definedName>
    <definedName name="PEKERJAAN__A_C_3">#REF!</definedName>
    <definedName name="PEKERJAAN__A_C_4">#REF!</definedName>
    <definedName name="PEKERJAAN_CAT">#REF!</definedName>
    <definedName name="PEKERJAAN_CAT_1">#REF!</definedName>
    <definedName name="PEKERJAAN_CAT_15">#REF!</definedName>
    <definedName name="PEKERJAAN_CAT_15_1">#REF!</definedName>
    <definedName name="PEKERJAAN_CAT_15_16">#REF!</definedName>
    <definedName name="PEKERJAAN_CAT_15_7">#REF!</definedName>
    <definedName name="PEKERJAAN_CAT_16">#REF!</definedName>
    <definedName name="PEKERJAAN_CAT_17">#REF!</definedName>
    <definedName name="PEKERJAAN_CAT_2">#REF!</definedName>
    <definedName name="PEKERJAAN_CAT_3">#REF!</definedName>
    <definedName name="PEKERJAAN_CAT_4">#REF!</definedName>
    <definedName name="PEKERJAAN_CCTV__SOUND_SYSTEM____MATV">#REF!</definedName>
    <definedName name="PEKERJAAN_CCTV__SOUND_SYSTEM____MATV_1">#REF!</definedName>
    <definedName name="PEKERJAAN_CCTV__SOUND_SYSTEM____MATV_15">#REF!</definedName>
    <definedName name="PEKERJAAN_CCTV__SOUND_SYSTEM____MATV_15_1">#REF!</definedName>
    <definedName name="PEKERJAAN_CCTV__SOUND_SYSTEM____MATV_15_16">#REF!</definedName>
    <definedName name="PEKERJAAN_CCTV__SOUND_SYSTEM____MATV_15_7">#REF!</definedName>
    <definedName name="PEKERJAAN_CCTV__SOUND_SYSTEM____MATV_16">#REF!</definedName>
    <definedName name="PEKERJAAN_CCTV__SOUND_SYSTEM____MATV_17">#REF!</definedName>
    <definedName name="PEKERJAAN_CCTV__SOUND_SYSTEM____MATV_2">#REF!</definedName>
    <definedName name="PEKERJAAN_CCTV__SOUND_SYSTEM____MATV_3">#REF!</definedName>
    <definedName name="PEKERJAAN_CCTV__SOUND_SYSTEM____MATV_4">#REF!</definedName>
    <definedName name="PEKERJAAN_DINDING_DAN_FINISHING_DINDING">#REF!</definedName>
    <definedName name="PEKERJAAN_DINDING_DAN_FINISHING_DINDING_1">#REF!</definedName>
    <definedName name="PEKERJAAN_DINDING_DAN_FINISHING_DINDING_15">#REF!</definedName>
    <definedName name="PEKERJAAN_DINDING_DAN_FINISHING_DINDING_15_1">#REF!</definedName>
    <definedName name="PEKERJAAN_DINDING_DAN_FINISHING_DINDING_15_16">#REF!</definedName>
    <definedName name="PEKERJAAN_DINDING_DAN_FINISHING_DINDING_15_7">#REF!</definedName>
    <definedName name="PEKERJAAN_DINDING_DAN_FINISHING_DINDING_16">#REF!</definedName>
    <definedName name="PEKERJAAN_DINDING_DAN_FINISHING_DINDING_17">#REF!</definedName>
    <definedName name="PEKERJAAN_DINDING_DAN_FINISHING_DINDING_2">#REF!</definedName>
    <definedName name="PEKERJAAN_DINDING_DAN_FINISHING_DINDING_3">#REF!</definedName>
    <definedName name="PEKERJAAN_DINDING_DAN_FINISHING_DINDING_4">#REF!</definedName>
    <definedName name="PEKERJAAN_FINISHING_LANTAI">#REF!</definedName>
    <definedName name="PEKERJAAN_FINISHING_LANTAI_1">#REF!</definedName>
    <definedName name="PEKERJAAN_FINISHING_LANTAI_15">#REF!</definedName>
    <definedName name="PEKERJAAN_FINISHING_LANTAI_15_1">#REF!</definedName>
    <definedName name="PEKERJAAN_FINISHING_LANTAI_15_16">#REF!</definedName>
    <definedName name="PEKERJAAN_FINISHING_LANTAI_15_7">#REF!</definedName>
    <definedName name="PEKERJAAN_FINISHING_LANTAI_16">#REF!</definedName>
    <definedName name="PEKERJAAN_FINISHING_LANTAI_17">#REF!</definedName>
    <definedName name="PEKERJAAN_FINISHING_LANTAI_2">#REF!</definedName>
    <definedName name="PEKERJAAN_FINISHING_LANTAI_3">#REF!</definedName>
    <definedName name="PEKERJAAN_FINISHING_LANTAI_4">#REF!</definedName>
    <definedName name="PEKERJAAN_GONDOLA">#REF!</definedName>
    <definedName name="PEKERJAAN_GONDOLA_1">#REF!</definedName>
    <definedName name="PEKERJAAN_GONDOLA_15">#REF!</definedName>
    <definedName name="PEKERJAAN_GONDOLA_15_1">#REF!</definedName>
    <definedName name="PEKERJAAN_GONDOLA_15_16">#REF!</definedName>
    <definedName name="PEKERJAAN_GONDOLA_15_7">#REF!</definedName>
    <definedName name="PEKERJAAN_GONDOLA_16">#REF!</definedName>
    <definedName name="PEKERJAAN_GONDOLA_17">#REF!</definedName>
    <definedName name="PEKERJAAN_GONDOLA_2">#REF!</definedName>
    <definedName name="PEKERJAAN_GONDOLA_3">#REF!</definedName>
    <definedName name="PEKERJAAN_GONDOLA_4">#REF!</definedName>
    <definedName name="PEKERJAAN_LIFT_ex_KOREA">#REF!</definedName>
    <definedName name="PEKERJAAN_LIFT_ex_KOREA_1">#REF!</definedName>
    <definedName name="PEKERJAAN_LIFT_ex_KOREA_15">#REF!</definedName>
    <definedName name="PEKERJAAN_LIFT_ex_KOREA_15_1">#REF!</definedName>
    <definedName name="PEKERJAAN_LIFT_ex_KOREA_15_16">#REF!</definedName>
    <definedName name="PEKERJAAN_LIFT_ex_KOREA_15_7">#REF!</definedName>
    <definedName name="PEKERJAAN_LIFT_ex_KOREA_16">#REF!</definedName>
    <definedName name="PEKERJAAN_LIFT_ex_KOREA_17">#REF!</definedName>
    <definedName name="PEKERJAAN_LIFT_ex_KOREA_2">#REF!</definedName>
    <definedName name="PEKERJAAN_LIFT_ex_KOREA_3">#REF!</definedName>
    <definedName name="PEKERJAAN_LIFT_ex_KOREA_4">#REF!</definedName>
    <definedName name="PEKERJAAN_LISTRIK___GENSET">#REF!</definedName>
    <definedName name="PEKERJAAN_LISTRIK___GENSET_1">#REF!</definedName>
    <definedName name="PEKERJAAN_LISTRIK___GENSET_15">#REF!</definedName>
    <definedName name="PEKERJAAN_LISTRIK___GENSET_15_1">#REF!</definedName>
    <definedName name="PEKERJAAN_LISTRIK___GENSET_15_16">#REF!</definedName>
    <definedName name="PEKERJAAN_LISTRIK___GENSET_15_7">#REF!</definedName>
    <definedName name="PEKERJAAN_LISTRIK___GENSET_16">#REF!</definedName>
    <definedName name="PEKERJAAN_LISTRIK___GENSET_17">#REF!</definedName>
    <definedName name="PEKERJAAN_LISTRIK___GENSET_2">#REF!</definedName>
    <definedName name="PEKERJAAN_LISTRIK___GENSET_3">#REF!</definedName>
    <definedName name="PEKERJAAN_LISTRIK___GENSET_4">#REF!</definedName>
    <definedName name="PEKERJAAN_LUAR">#REF!</definedName>
    <definedName name="PEKERJAAN_LUAR___0">#REF!</definedName>
    <definedName name="PEKERJAAN_LUAR___1">#REF!</definedName>
    <definedName name="PEKERJAAN_LUAR___2">#REF!</definedName>
    <definedName name="PEKERJAAN_LUAR___3">#REF!</definedName>
    <definedName name="PEKERJAAN_LUAR___4">#REF!</definedName>
    <definedName name="PEKERJAAN_LUAR___5">#REF!</definedName>
    <definedName name="PEKERJAAN_LUAR_1">#REF!</definedName>
    <definedName name="PEKERJAAN_LUAR_10">"$#REF!.#REF!#REF!"</definedName>
    <definedName name="PEKERJAAN_LUAR_12">"$#REF!.#REF!#REF!"</definedName>
    <definedName name="PEKERJAAN_LUAR_13">"$#REF!.#REF!#REF!"</definedName>
    <definedName name="PEKERJAAN_LUAR_15" localSheetId="8">#REF!</definedName>
    <definedName name="PEKERJAAN_LUAR_15" localSheetId="7">#REF!</definedName>
    <definedName name="PEKERJAAN_LUAR_15" localSheetId="4">#REF!</definedName>
    <definedName name="PEKERJAAN_LUAR_15" localSheetId="6">#REF!</definedName>
    <definedName name="PEKERJAAN_LUAR_15" localSheetId="9">#REF!</definedName>
    <definedName name="PEKERJAAN_LUAR_15" localSheetId="5">#REF!</definedName>
    <definedName name="PEKERJAAN_LUAR_15" localSheetId="14">#REF!</definedName>
    <definedName name="PEKERJAAN_LUAR_15" localSheetId="3">#REF!</definedName>
    <definedName name="PEKERJAAN_LUAR_15" localSheetId="11">#REF!</definedName>
    <definedName name="PEKERJAAN_LUAR_15" localSheetId="13">#REF!</definedName>
    <definedName name="PEKERJAAN_LUAR_15" localSheetId="10">#REF!</definedName>
    <definedName name="PEKERJAAN_LUAR_15" localSheetId="0">#REF!</definedName>
    <definedName name="PEKERJAAN_LUAR_15" localSheetId="2">#REF!</definedName>
    <definedName name="PEKERJAAN_LUAR_15">#REF!</definedName>
    <definedName name="PEKERJAAN_LUAR_15_1" localSheetId="8">#REF!</definedName>
    <definedName name="PEKERJAAN_LUAR_15_1" localSheetId="14">#REF!</definedName>
    <definedName name="PEKERJAAN_LUAR_15_1" localSheetId="11">#REF!</definedName>
    <definedName name="PEKERJAAN_LUAR_15_1" localSheetId="13">#REF!</definedName>
    <definedName name="PEKERJAAN_LUAR_15_1" localSheetId="10">#REF!</definedName>
    <definedName name="PEKERJAAN_LUAR_15_1" localSheetId="0">#REF!</definedName>
    <definedName name="PEKERJAAN_LUAR_15_1" localSheetId="2">#REF!</definedName>
    <definedName name="PEKERJAAN_LUAR_15_1">#REF!</definedName>
    <definedName name="PEKERJAAN_LUAR_15_16" localSheetId="8">#REF!</definedName>
    <definedName name="PEKERJAAN_LUAR_15_16" localSheetId="14">#REF!</definedName>
    <definedName name="PEKERJAAN_LUAR_15_16" localSheetId="11">#REF!</definedName>
    <definedName name="PEKERJAAN_LUAR_15_16" localSheetId="13">#REF!</definedName>
    <definedName name="PEKERJAAN_LUAR_15_16" localSheetId="10">#REF!</definedName>
    <definedName name="PEKERJAAN_LUAR_15_16" localSheetId="0">#REF!</definedName>
    <definedName name="PEKERJAAN_LUAR_15_16" localSheetId="2">#REF!</definedName>
    <definedName name="PEKERJAAN_LUAR_15_16">#REF!</definedName>
    <definedName name="PEKERJAAN_LUAR_15_7">#REF!</definedName>
    <definedName name="PEKERJAAN_LUAR_16">#REF!</definedName>
    <definedName name="PEKERJAAN_LUAR_17">#REF!</definedName>
    <definedName name="PEKERJAAN_LUAR_2">#REF!</definedName>
    <definedName name="PEKERJAAN_LUAR_3">#REF!</definedName>
    <definedName name="PEKERJAAN_LUAR_3_1">#REF!</definedName>
    <definedName name="PEKERJAAN_LUAR_3_2">#REF!</definedName>
    <definedName name="PEKERJAAN_LUAR_4">#REF!</definedName>
    <definedName name="PEKERJAAN_LUAR_5">"$#REF!.#REF!#REF!"</definedName>
    <definedName name="PEKERJAAN_LUAR_7">"$#REF!.#REF!#REF!"</definedName>
    <definedName name="PEKERJAAN_LUAR_8">"$#REF!.#REF!#REF!"</definedName>
    <definedName name="PEKERJAAN_PLAFOND" localSheetId="8">#REF!</definedName>
    <definedName name="PEKERJAAN_PLAFOND" localSheetId="7">#REF!</definedName>
    <definedName name="PEKERJAAN_PLAFOND" localSheetId="4">#REF!</definedName>
    <definedName name="PEKERJAAN_PLAFOND" localSheetId="6">#REF!</definedName>
    <definedName name="PEKERJAAN_PLAFOND" localSheetId="9">#REF!</definedName>
    <definedName name="PEKERJAAN_PLAFOND" localSheetId="5">#REF!</definedName>
    <definedName name="PEKERJAAN_PLAFOND" localSheetId="14">#REF!</definedName>
    <definedName name="PEKERJAAN_PLAFOND" localSheetId="3">#REF!</definedName>
    <definedName name="PEKERJAAN_PLAFOND" localSheetId="11">#REF!</definedName>
    <definedName name="PEKERJAAN_PLAFOND" localSheetId="13">#REF!</definedName>
    <definedName name="PEKERJAAN_PLAFOND" localSheetId="10">#REF!</definedName>
    <definedName name="PEKERJAAN_PLAFOND" localSheetId="0">#REF!</definedName>
    <definedName name="PEKERJAAN_PLAFOND" localSheetId="2">#REF!</definedName>
    <definedName name="PEKERJAAN_PLAFOND">#REF!</definedName>
    <definedName name="PEKERJAAN_PLAFOND_1" localSheetId="8">#REF!</definedName>
    <definedName name="PEKERJAAN_PLAFOND_1" localSheetId="14">#REF!</definedName>
    <definedName name="PEKERJAAN_PLAFOND_1" localSheetId="11">#REF!</definedName>
    <definedName name="PEKERJAAN_PLAFOND_1" localSheetId="13">#REF!</definedName>
    <definedName name="PEKERJAAN_PLAFOND_1" localSheetId="10">#REF!</definedName>
    <definedName name="PEKERJAAN_PLAFOND_1" localSheetId="0">#REF!</definedName>
    <definedName name="PEKERJAAN_PLAFOND_1" localSheetId="2">#REF!</definedName>
    <definedName name="PEKERJAAN_PLAFOND_1">#REF!</definedName>
    <definedName name="PEKERJAAN_PLAFOND_15" localSheetId="8">#REF!</definedName>
    <definedName name="PEKERJAAN_PLAFOND_15" localSheetId="14">#REF!</definedName>
    <definedName name="PEKERJAAN_PLAFOND_15" localSheetId="11">#REF!</definedName>
    <definedName name="PEKERJAAN_PLAFOND_15" localSheetId="13">#REF!</definedName>
    <definedName name="PEKERJAAN_PLAFOND_15" localSheetId="10">#REF!</definedName>
    <definedName name="PEKERJAAN_PLAFOND_15" localSheetId="0">#REF!</definedName>
    <definedName name="PEKERJAAN_PLAFOND_15" localSheetId="2">#REF!</definedName>
    <definedName name="PEKERJAAN_PLAFOND_15">#REF!</definedName>
    <definedName name="PEKERJAAN_PLAFOND_15_1">#REF!</definedName>
    <definedName name="PEKERJAAN_PLAFOND_15_16">#REF!</definedName>
    <definedName name="PEKERJAAN_PLAFOND_15_7">#REF!</definedName>
    <definedName name="PEKERJAAN_PLAFOND_16">#REF!</definedName>
    <definedName name="PEKERJAAN_PLAFOND_17">#REF!</definedName>
    <definedName name="PEKERJAAN_PLAFOND_2">#REF!</definedName>
    <definedName name="PEKERJAAN_PLAFOND_3">#REF!</definedName>
    <definedName name="PEKERJAAN_PLAFOND_4">#REF!</definedName>
    <definedName name="PEKERJAAN_PLUMBING___SANITARY">#REF!</definedName>
    <definedName name="PEKERJAAN_PLUMBING___SANITARY_1">#REF!</definedName>
    <definedName name="PEKERJAAN_PLUMBING___SANITARY_15">#REF!</definedName>
    <definedName name="PEKERJAAN_PLUMBING___SANITARY_15_1">#REF!</definedName>
    <definedName name="PEKERJAAN_PLUMBING___SANITARY_15_16">#REF!</definedName>
    <definedName name="PEKERJAAN_PLUMBING___SANITARY_15_7">#REF!</definedName>
    <definedName name="PEKERJAAN_PLUMBING___SANITARY_16">#REF!</definedName>
    <definedName name="PEKERJAAN_PLUMBING___SANITARY_17">#REF!</definedName>
    <definedName name="PEKERJAAN_PLUMBING___SANITARY_2">#REF!</definedName>
    <definedName name="PEKERJAAN_PLUMBING___SANITARY_3">#REF!</definedName>
    <definedName name="PEKERJAAN_PLUMBING___SANITARY_4">#REF!</definedName>
    <definedName name="PEKERJAAN_PONDASI">#REF!</definedName>
    <definedName name="PEKERJAAN_PONDASI_1">#REF!</definedName>
    <definedName name="PEKERJAAN_PONDASI_17">#REF!</definedName>
    <definedName name="PEKERJAAN_PONDASI_2">#REF!</definedName>
    <definedName name="PEKERJAAN_PONDASI_4">#REF!</definedName>
    <definedName name="PEKERJAAN_RAILING_DAN_LAIN___LAIN">#REF!</definedName>
    <definedName name="PEKERJAAN_RAILING_DAN_LAIN___LAIN_1">#REF!</definedName>
    <definedName name="PEKERJAAN_RAILING_DAN_LAIN___LAIN_15">#REF!</definedName>
    <definedName name="PEKERJAAN_RAILING_DAN_LAIN___LAIN_15_1">#REF!</definedName>
    <definedName name="PEKERJAAN_RAILING_DAN_LAIN___LAIN_15_16">#REF!</definedName>
    <definedName name="PEKERJAAN_RAILING_DAN_LAIN___LAIN_15_7">#REF!</definedName>
    <definedName name="PEKERJAAN_RAILING_DAN_LAIN___LAIN_16">#REF!</definedName>
    <definedName name="PEKERJAAN_RAILING_DAN_LAIN___LAIN_17">#REF!</definedName>
    <definedName name="PEKERJAAN_RAILING_DAN_LAIN___LAIN_2">#REF!</definedName>
    <definedName name="PEKERJAAN_RAILING_DAN_LAIN___LAIN_3">#REF!</definedName>
    <definedName name="PEKERJAAN_RAILING_DAN_LAIN___LAIN_4">#REF!</definedName>
    <definedName name="PEKERJAAN_SPRINKLER___FIRE_FIGHTING">#REF!</definedName>
    <definedName name="PEKERJAAN_SPRINKLER___FIRE_FIGHTING_1">#REF!</definedName>
    <definedName name="PEKERJAAN_SPRINKLER___FIRE_FIGHTING_15">#REF!</definedName>
    <definedName name="PEKERJAAN_SPRINKLER___FIRE_FIGHTING_15_1">#REF!</definedName>
    <definedName name="PEKERJAAN_SPRINKLER___FIRE_FIGHTING_15_16">#REF!</definedName>
    <definedName name="PEKERJAAN_SPRINKLER___FIRE_FIGHTING_15_7">#REF!</definedName>
    <definedName name="PEKERJAAN_SPRINKLER___FIRE_FIGHTING_16">#REF!</definedName>
    <definedName name="PEKERJAAN_SPRINKLER___FIRE_FIGHTING_17">#REF!</definedName>
    <definedName name="PEKERJAAN_SPRINKLER___FIRE_FIGHTING_2">#REF!</definedName>
    <definedName name="PEKERJAAN_SPRINKLER___FIRE_FIGHTING_3">#REF!</definedName>
    <definedName name="PEKERJAAN_SPRINKLER___FIRE_FIGHTING_4">#REF!</definedName>
    <definedName name="PEKERJAAN_STRUKTUR_ATAS_DAN_ATAP">#REF!</definedName>
    <definedName name="PEKERJAAN_STRUKTUR_ATAS_DAN_ATAP_1">#REF!</definedName>
    <definedName name="PEKERJAAN_STRUKTUR_ATAS_DAN_ATAP_15">#REF!</definedName>
    <definedName name="PEKERJAAN_STRUKTUR_ATAS_DAN_ATAP_15_1">#REF!</definedName>
    <definedName name="PEKERJAAN_STRUKTUR_ATAS_DAN_ATAP_15_16">#REF!</definedName>
    <definedName name="PEKERJAAN_STRUKTUR_ATAS_DAN_ATAP_15_7">#REF!</definedName>
    <definedName name="PEKERJAAN_STRUKTUR_ATAS_DAN_ATAP_16">#REF!</definedName>
    <definedName name="PEKERJAAN_STRUKTUR_ATAS_DAN_ATAP_17">#REF!</definedName>
    <definedName name="PEKERJAAN_STRUKTUR_ATAS_DAN_ATAP_2">#REF!</definedName>
    <definedName name="PEKERJAAN_STRUKTUR_ATAS_DAN_ATAP_3">#REF!</definedName>
    <definedName name="PEKERJAAN_STRUKTUR_ATAS_DAN_ATAP_4">#REF!</definedName>
    <definedName name="PEKERJAAN_SUB_STRUKTUR">#REF!</definedName>
    <definedName name="PEKERJAAN_SUB_STRUKTUR_1">#REF!</definedName>
    <definedName name="PEKERJAAN_SUB_STRUKTUR_17">#REF!</definedName>
    <definedName name="PEKERJAAN_SUB_STRUKTUR_2">#REF!</definedName>
    <definedName name="PEKERJAAN_SUB_STRUKTUR_4">#REF!</definedName>
    <definedName name="PEKERJAAN_TANAH">#REF!</definedName>
    <definedName name="PEKERJAAN_TANAH_1">#REF!</definedName>
    <definedName name="PEKERJAAN_TANAH_2">#REF!</definedName>
    <definedName name="PEKERJAAN_TANAH_4">#REF!</definedName>
    <definedName name="PEKERJAAN_TELEPON">#REF!</definedName>
    <definedName name="PEKERJAAN_TELEPON_1">#REF!</definedName>
    <definedName name="PEKERJAAN_TELEPON_15">#REF!</definedName>
    <definedName name="PEKERJAAN_TELEPON_15_1">#REF!</definedName>
    <definedName name="PEKERJAAN_TELEPON_15_16">#REF!</definedName>
    <definedName name="PEKERJAAN_TELEPON_15_7">#REF!</definedName>
    <definedName name="PEKERJAAN_TELEPON_16">#REF!</definedName>
    <definedName name="PEKERJAAN_TELEPON_17">#REF!</definedName>
    <definedName name="PEKERJAAN_TELEPON_2">#REF!</definedName>
    <definedName name="PEKERJAAN_TELEPON_3">#REF!</definedName>
    <definedName name="PEKERJAAN_TELEPON_4">#REF!</definedName>
    <definedName name="PEKLISTRIK">#REF!</definedName>
    <definedName name="peksalur">#REF!</definedName>
    <definedName name="Pelat">#REF!</definedName>
    <definedName name="Pelat___0">#REF!</definedName>
    <definedName name="PELATRAMBU">#REF!</definedName>
    <definedName name="PELER">#REF!</definedName>
    <definedName name="PELUMAS">#REF!</definedName>
    <definedName name="PEM.OPERATOR">#REF!</definedName>
    <definedName name="PEM.SOPIR">#REF!</definedName>
    <definedName name="PEM.TK.BATU">#REF!</definedName>
    <definedName name="PEM.TK.BESI">#REF!</definedName>
    <definedName name="PEM.TK.CAT">#REF!</definedName>
    <definedName name="PEM.TK.KAYU">#REF!</definedName>
    <definedName name="PEM.TK.LISTRIK">#REF!</definedName>
    <definedName name="PEMASANGAN.PIPA">#REF!</definedName>
    <definedName name="Pemasaran">#REF!</definedName>
    <definedName name="pemb24">#REF!</definedName>
    <definedName name="pemb39">#REF!</definedName>
    <definedName name="PEMBANTU_OPERATOR___MEKANIK">#REF!</definedName>
    <definedName name="PEMBANTU_OPERATOR___MEKANIK___0">#REF!</definedName>
    <definedName name="PEMBANTU_OPERATOR___MEKANIK___1">#REF!</definedName>
    <definedName name="PEMBANTU_OPERATOR___MEKANIK___2">#REF!</definedName>
    <definedName name="PEMBANTU_OPERATOR___MEKANIK___3">#REF!</definedName>
    <definedName name="pembantuoperator">#REF!</definedName>
    <definedName name="Pembesian">#REF!</definedName>
    <definedName name="pembsian">#REF!</definedName>
    <definedName name="Penawaran">#REF!</definedName>
    <definedName name="pendahuluan">#REF!</definedName>
    <definedName name="PENGAMAT">#REF!</definedName>
    <definedName name="pengaruh_DH">#REF!</definedName>
    <definedName name="PENGARUH_SUD_PARK">#REF!</definedName>
    <definedName name="PENGECATAN1">#REF!</definedName>
    <definedName name="Pengecoran">#REF!</definedName>
    <definedName name="penj">#REF!</definedName>
    <definedName name="penj1">#REF!</definedName>
    <definedName name="penj2">#REF!</definedName>
    <definedName name="penj3">#REF!</definedName>
    <definedName name="penj4">#REF!</definedName>
    <definedName name="PENJAGA_MALAM">#REF!</definedName>
    <definedName name="PENJAGA_MALAM___0">#REF!</definedName>
    <definedName name="PENJAGA_MALAM___1">#REF!</definedName>
    <definedName name="PENJAGA_MALAM___2">#REF!</definedName>
    <definedName name="PENJAGA_MALAM___3">#REF!</definedName>
    <definedName name="PENJUMLAHAN" localSheetId="8">'Back Up Vol Plat Lt.'!HAJIME:[0]!OWARI</definedName>
    <definedName name="PENJUMLAHAN" localSheetId="7">'Backup Balok'!HAJIME:[0]!OWARI</definedName>
    <definedName name="PENJUMLAHAN" localSheetId="4">'Backup Fondasi'!HAJIME:[0]!OWARI</definedName>
    <definedName name="PENJUMLAHAN" localSheetId="6">'Backup Kolom'!HAJIME:[0]!OWARI</definedName>
    <definedName name="PENJUMLAHAN" localSheetId="9">'Backup Pintu'!HAJIME:[0]!OWARI</definedName>
    <definedName name="PENJUMLAHAN" localSheetId="5">'Backup Sloof'!HAJIME:[0]!OWARI</definedName>
    <definedName name="PENJUMLAHAN" localSheetId="14">BALOK!HAJIME:[0]!OWARI</definedName>
    <definedName name="PENJUMLAHAN" localSheetId="3">'Daftar Harga'!HAJIME:[0]!OWARI</definedName>
    <definedName name="PENJUMLAHAN" localSheetId="11">Dinding!HAJIME:[0]!OWARI</definedName>
    <definedName name="PENJUMLAHAN" localSheetId="13">KOLOM!HAJIME:[0]!OWARI</definedName>
    <definedName name="PENJUMLAHAN" localSheetId="12">[0]!HAJIME:[0]!OWARI</definedName>
    <definedName name="PENJUMLAHAN" localSheetId="10">PONDASI!HAJIME:[0]!OWARI</definedName>
    <definedName name="PENJUMLAHAN" localSheetId="0">'Rekap RAB'!HAJIME:OWARI</definedName>
    <definedName name="PENJUMLAHAN" localSheetId="2">'Time Schedule'!HAJIME:[0]!OWARI</definedName>
    <definedName name="PENJUMLAHAN">[0]!HAJIME:[0]!OWARI</definedName>
    <definedName name="PENJUMLAHAN___0">NA()</definedName>
    <definedName name="PENJUMLAHAN___1">NA()</definedName>
    <definedName name="PENJUMLAHAN___2">NA()</definedName>
    <definedName name="Penulisan" localSheetId="8">#REF!</definedName>
    <definedName name="Penulisan" localSheetId="7">#REF!</definedName>
    <definedName name="Penulisan" localSheetId="4">#REF!</definedName>
    <definedName name="Penulisan" localSheetId="6">#REF!</definedName>
    <definedName name="Penulisan" localSheetId="9">#REF!</definedName>
    <definedName name="Penulisan" localSheetId="5">#REF!</definedName>
    <definedName name="Penulisan" localSheetId="14">#REF!</definedName>
    <definedName name="Penulisan" localSheetId="3">#REF!</definedName>
    <definedName name="Penulisan" localSheetId="11">#REF!</definedName>
    <definedName name="Penulisan" localSheetId="13">#REF!</definedName>
    <definedName name="Penulisan" localSheetId="10">#REF!</definedName>
    <definedName name="Penulisan" localSheetId="0">#REF!</definedName>
    <definedName name="Penulisan" localSheetId="2">#REF!</definedName>
    <definedName name="Penulisan">#REF!</definedName>
    <definedName name="penyekat" localSheetId="8">#REF!</definedName>
    <definedName name="penyekat" localSheetId="14">#REF!</definedName>
    <definedName name="penyekat" localSheetId="11">#REF!</definedName>
    <definedName name="penyekat" localSheetId="13">#REF!</definedName>
    <definedName name="penyekat" localSheetId="10">#REF!</definedName>
    <definedName name="penyekat" localSheetId="0">#REF!</definedName>
    <definedName name="penyekat" localSheetId="2">#REF!</definedName>
    <definedName name="penyekat">#REF!</definedName>
    <definedName name="Peralatan_baja_IWF_Ex_DN" localSheetId="8">#REF!</definedName>
    <definedName name="Peralatan_baja_IWF_Ex_DN" localSheetId="14">#REF!</definedName>
    <definedName name="Peralatan_baja_IWF_Ex_DN" localSheetId="11">#REF!</definedName>
    <definedName name="Peralatan_baja_IWF_Ex_DN" localSheetId="13">#REF!</definedName>
    <definedName name="Peralatan_baja_IWF_Ex_DN" localSheetId="10">#REF!</definedName>
    <definedName name="Peralatan_baja_IWF_Ex_DN" localSheetId="0">#REF!</definedName>
    <definedName name="Peralatan_baja_IWF_Ex_DN" localSheetId="2">#REF!</definedName>
    <definedName name="Peralatan_baja_IWF_Ex_DN">#REF!</definedName>
    <definedName name="Peralatanktr">#REF!</definedName>
    <definedName name="perancah">#REF!</definedName>
    <definedName name="PErcB">#REF!</definedName>
    <definedName name="PERCENT">#REF!</definedName>
    <definedName name="period">#REF!</definedName>
    <definedName name="Perktr">#REF!</definedName>
    <definedName name="PERLENGKAPAN1">#REF!</definedName>
    <definedName name="Perlengkapanktr">#REF!</definedName>
    <definedName name="pers">#REF!</definedName>
    <definedName name="persiapan">#REF!</definedName>
    <definedName name="Persiapan1">#N/A</definedName>
    <definedName name="PERTAMINA" localSheetId="8">#REF!</definedName>
    <definedName name="PERTAMINA" localSheetId="7">#REF!</definedName>
    <definedName name="PERTAMINA" localSheetId="4">#REF!</definedName>
    <definedName name="PERTAMINA" localSheetId="6">#REF!</definedName>
    <definedName name="PERTAMINA" localSheetId="9">#REF!</definedName>
    <definedName name="PERTAMINA" localSheetId="5">#REF!</definedName>
    <definedName name="PERTAMINA" localSheetId="14">#REF!</definedName>
    <definedName name="PERTAMINA" localSheetId="3">#REF!</definedName>
    <definedName name="PERTAMINA" localSheetId="11">#REF!</definedName>
    <definedName name="PERTAMINA" localSheetId="13">#REF!</definedName>
    <definedName name="PERTAMINA" localSheetId="10">#REF!</definedName>
    <definedName name="PERTAMINA" localSheetId="0">#REF!</definedName>
    <definedName name="PERTAMINA" localSheetId="2">#REF!</definedName>
    <definedName name="PERTAMINA">#REF!</definedName>
    <definedName name="PETC" localSheetId="8">#REF!</definedName>
    <definedName name="PETC" localSheetId="14">#REF!</definedName>
    <definedName name="PETC" localSheetId="11">#REF!</definedName>
    <definedName name="PETC" localSheetId="13">#REF!</definedName>
    <definedName name="PETC" localSheetId="10">#REF!</definedName>
    <definedName name="PETC" localSheetId="0">#REF!</definedName>
    <definedName name="PETC" localSheetId="2">#REF!</definedName>
    <definedName name="PETC">#REF!</definedName>
    <definedName name="PETC___0" localSheetId="8">#REF!</definedName>
    <definedName name="PETC___0" localSheetId="14">#REF!</definedName>
    <definedName name="PETC___0" localSheetId="11">#REF!</definedName>
    <definedName name="PETC___0" localSheetId="13">#REF!</definedName>
    <definedName name="PETC___0" localSheetId="10">#REF!</definedName>
    <definedName name="PETC___0" localSheetId="0">#REF!</definedName>
    <definedName name="PETC___0" localSheetId="2">#REF!</definedName>
    <definedName name="PETC___0">#REF!</definedName>
    <definedName name="PETC___1">#REF!</definedName>
    <definedName name="PETC___2">#REF!</definedName>
    <definedName name="pf">#REF!</definedName>
    <definedName name="pf___0">#REF!</definedName>
    <definedName name="pf___1">#REF!</definedName>
    <definedName name="pf___2">#REF!</definedName>
    <definedName name="pf___3">#REF!</definedName>
    <definedName name="PF_S">#REF!</definedName>
    <definedName name="pg">#REF!</definedName>
    <definedName name="pg_1">#REF!</definedName>
    <definedName name="pg_2">#REF!</definedName>
    <definedName name="pg_3">#REF!</definedName>
    <definedName name="pg_4">#REF!</definedName>
    <definedName name="PGaliB">#REF!</definedName>
    <definedName name="PGaliD">#REF!</definedName>
    <definedName name="pgc">#REF!</definedName>
    <definedName name="pgc___0">#REF!</definedName>
    <definedName name="pgc___1">#REF!</definedName>
    <definedName name="pgc___2">#REF!</definedName>
    <definedName name="pgc___3">#REF!</definedName>
    <definedName name="pgc_1">#REF!</definedName>
    <definedName name="pgc_2">#REF!</definedName>
    <definedName name="pgc_3">#REF!</definedName>
    <definedName name="pgc_5">#REF!</definedName>
    <definedName name="Pgravel">#REF!</definedName>
    <definedName name="ph">#REF!</definedName>
    <definedName name="ph___0">#REF!</definedName>
    <definedName name="ph___1">#REF!</definedName>
    <definedName name="ph___2">#REF!</definedName>
    <definedName name="ph___3">#REF!</definedName>
    <definedName name="ph0000">#REF!</definedName>
    <definedName name="ph100_1">#REF!</definedName>
    <definedName name="ph100_10">"$#REF!.$#REF!$#REF!"</definedName>
    <definedName name="ph100_12">"$#REF!.$#REF!$#REF!"</definedName>
    <definedName name="ph100_13">"$#REF!.$#REF!$#REF!"</definedName>
    <definedName name="ph100_2" localSheetId="8">#REF!</definedName>
    <definedName name="ph100_2" localSheetId="7">#REF!</definedName>
    <definedName name="ph100_2" localSheetId="4">#REF!</definedName>
    <definedName name="ph100_2" localSheetId="6">#REF!</definedName>
    <definedName name="ph100_2" localSheetId="9">#REF!</definedName>
    <definedName name="ph100_2" localSheetId="5">#REF!</definedName>
    <definedName name="ph100_2" localSheetId="14">#REF!</definedName>
    <definedName name="ph100_2" localSheetId="3">#REF!</definedName>
    <definedName name="ph100_2" localSheetId="11">#REF!</definedName>
    <definedName name="ph100_2" localSheetId="13">#REF!</definedName>
    <definedName name="ph100_2" localSheetId="10">#REF!</definedName>
    <definedName name="ph100_2" localSheetId="0">#REF!</definedName>
    <definedName name="ph100_2" localSheetId="2">#REF!</definedName>
    <definedName name="ph100_2">#REF!</definedName>
    <definedName name="ph100_3" localSheetId="8">#REF!</definedName>
    <definedName name="ph100_3" localSheetId="14">#REF!</definedName>
    <definedName name="ph100_3" localSheetId="11">#REF!</definedName>
    <definedName name="ph100_3" localSheetId="13">#REF!</definedName>
    <definedName name="ph100_3" localSheetId="10">#REF!</definedName>
    <definedName name="ph100_3" localSheetId="0">#REF!</definedName>
    <definedName name="ph100_3" localSheetId="2">#REF!</definedName>
    <definedName name="ph100_3">#REF!</definedName>
    <definedName name="ph100_3_1" localSheetId="8">#REF!</definedName>
    <definedName name="ph100_3_1" localSheetId="14">#REF!</definedName>
    <definedName name="ph100_3_1" localSheetId="11">#REF!</definedName>
    <definedName name="ph100_3_1" localSheetId="13">#REF!</definedName>
    <definedName name="ph100_3_1" localSheetId="10">#REF!</definedName>
    <definedName name="ph100_3_1" localSheetId="0">#REF!</definedName>
    <definedName name="ph100_3_1" localSheetId="2">#REF!</definedName>
    <definedName name="ph100_3_1">#REF!</definedName>
    <definedName name="ph100_3_2">#REF!</definedName>
    <definedName name="ph100_4">#REF!</definedName>
    <definedName name="ph100_5">#REF!</definedName>
    <definedName name="ph100_7">"$#REF!.$#REF!$#REF!"</definedName>
    <definedName name="ph100_8">"$#REF!.$#REF!$#REF!"</definedName>
    <definedName name="ph150_1" localSheetId="8">#REF!</definedName>
    <definedName name="ph150_1" localSheetId="7">#REF!</definedName>
    <definedName name="ph150_1" localSheetId="4">#REF!</definedName>
    <definedName name="ph150_1" localSheetId="6">#REF!</definedName>
    <definedName name="ph150_1" localSheetId="9">#REF!</definedName>
    <definedName name="ph150_1" localSheetId="5">#REF!</definedName>
    <definedName name="ph150_1" localSheetId="14">#REF!</definedName>
    <definedName name="ph150_1" localSheetId="3">#REF!</definedName>
    <definedName name="ph150_1" localSheetId="11">#REF!</definedName>
    <definedName name="ph150_1" localSheetId="13">#REF!</definedName>
    <definedName name="ph150_1" localSheetId="10">#REF!</definedName>
    <definedName name="ph150_1" localSheetId="0">#REF!</definedName>
    <definedName name="ph150_1" localSheetId="2">#REF!</definedName>
    <definedName name="ph150_1">#REF!</definedName>
    <definedName name="ph150_10">"$#REF!.$#REF!$#REF!"</definedName>
    <definedName name="ph150_12">"$#REF!.$#REF!$#REF!"</definedName>
    <definedName name="ph150_13">"$#REF!.$#REF!$#REF!"</definedName>
    <definedName name="ph150_2" localSheetId="8">#REF!</definedName>
    <definedName name="ph150_2" localSheetId="7">#REF!</definedName>
    <definedName name="ph150_2" localSheetId="4">#REF!</definedName>
    <definedName name="ph150_2" localSheetId="6">#REF!</definedName>
    <definedName name="ph150_2" localSheetId="9">#REF!</definedName>
    <definedName name="ph150_2" localSheetId="5">#REF!</definedName>
    <definedName name="ph150_2" localSheetId="14">#REF!</definedName>
    <definedName name="ph150_2" localSheetId="3">#REF!</definedName>
    <definedName name="ph150_2" localSheetId="11">#REF!</definedName>
    <definedName name="ph150_2" localSheetId="13">#REF!</definedName>
    <definedName name="ph150_2" localSheetId="10">#REF!</definedName>
    <definedName name="ph150_2" localSheetId="0">#REF!</definedName>
    <definedName name="ph150_2" localSheetId="2">#REF!</definedName>
    <definedName name="ph150_2">#REF!</definedName>
    <definedName name="ph150_3" localSheetId="8">#REF!</definedName>
    <definedName name="ph150_3" localSheetId="14">#REF!</definedName>
    <definedName name="ph150_3" localSheetId="11">#REF!</definedName>
    <definedName name="ph150_3" localSheetId="13">#REF!</definedName>
    <definedName name="ph150_3" localSheetId="10">#REF!</definedName>
    <definedName name="ph150_3" localSheetId="0">#REF!</definedName>
    <definedName name="ph150_3" localSheetId="2">#REF!</definedName>
    <definedName name="ph150_3">#REF!</definedName>
    <definedName name="ph150_3_1" localSheetId="8">#REF!</definedName>
    <definedName name="ph150_3_1" localSheetId="14">#REF!</definedName>
    <definedName name="ph150_3_1" localSheetId="11">#REF!</definedName>
    <definedName name="ph150_3_1" localSheetId="13">#REF!</definedName>
    <definedName name="ph150_3_1" localSheetId="10">#REF!</definedName>
    <definedName name="ph150_3_1" localSheetId="0">#REF!</definedName>
    <definedName name="ph150_3_1" localSheetId="2">#REF!</definedName>
    <definedName name="ph150_3_1">#REF!</definedName>
    <definedName name="ph150_3_2">#REF!</definedName>
    <definedName name="ph150_4">#REF!</definedName>
    <definedName name="ph150_5">#REF!</definedName>
    <definedName name="ph150_7">"$#REF!.$#REF!$#REF!"</definedName>
    <definedName name="ph150_8">"$#REF!.$#REF!$#REF!"</definedName>
    <definedName name="phf100_1" localSheetId="8">#REF!</definedName>
    <definedName name="phf100_1" localSheetId="7">#REF!</definedName>
    <definedName name="phf100_1" localSheetId="4">#REF!</definedName>
    <definedName name="phf100_1" localSheetId="6">#REF!</definedName>
    <definedName name="phf100_1" localSheetId="9">#REF!</definedName>
    <definedName name="phf100_1" localSheetId="5">#REF!</definedName>
    <definedName name="phf100_1" localSheetId="14">#REF!</definedName>
    <definedName name="phf100_1" localSheetId="3">#REF!</definedName>
    <definedName name="phf100_1" localSheetId="11">#REF!</definedName>
    <definedName name="phf100_1" localSheetId="13">#REF!</definedName>
    <definedName name="phf100_1" localSheetId="10">#REF!</definedName>
    <definedName name="phf100_1" localSheetId="0">#REF!</definedName>
    <definedName name="phf100_1" localSheetId="2">#REF!</definedName>
    <definedName name="phf100_1">#REF!</definedName>
    <definedName name="phf100_10">"$#REF!.$#REF!$#REF!"</definedName>
    <definedName name="phf100_12">"$#REF!.$#REF!$#REF!"</definedName>
    <definedName name="phf100_13">"$#REF!.$#REF!$#REF!"</definedName>
    <definedName name="phf100_2" localSheetId="8">#REF!</definedName>
    <definedName name="phf100_2" localSheetId="7">#REF!</definedName>
    <definedName name="phf100_2" localSheetId="4">#REF!</definedName>
    <definedName name="phf100_2" localSheetId="6">#REF!</definedName>
    <definedName name="phf100_2" localSheetId="9">#REF!</definedName>
    <definedName name="phf100_2" localSheetId="5">#REF!</definedName>
    <definedName name="phf100_2" localSheetId="14">#REF!</definedName>
    <definedName name="phf100_2" localSheetId="3">#REF!</definedName>
    <definedName name="phf100_2" localSheetId="11">#REF!</definedName>
    <definedName name="phf100_2" localSheetId="13">#REF!</definedName>
    <definedName name="phf100_2" localSheetId="10">#REF!</definedName>
    <definedName name="phf100_2" localSheetId="0">#REF!</definedName>
    <definedName name="phf100_2" localSheetId="2">#REF!</definedName>
    <definedName name="phf100_2">#REF!</definedName>
    <definedName name="phf100_3" localSheetId="8">#REF!</definedName>
    <definedName name="phf100_3" localSheetId="14">#REF!</definedName>
    <definedName name="phf100_3" localSheetId="11">#REF!</definedName>
    <definedName name="phf100_3" localSheetId="13">#REF!</definedName>
    <definedName name="phf100_3" localSheetId="10">#REF!</definedName>
    <definedName name="phf100_3" localSheetId="0">#REF!</definedName>
    <definedName name="phf100_3" localSheetId="2">#REF!</definedName>
    <definedName name="phf100_3">#REF!</definedName>
    <definedName name="phf100_3_1" localSheetId="8">#REF!</definedName>
    <definedName name="phf100_3_1" localSheetId="14">#REF!</definedName>
    <definedName name="phf100_3_1" localSheetId="11">#REF!</definedName>
    <definedName name="phf100_3_1" localSheetId="13">#REF!</definedName>
    <definedName name="phf100_3_1" localSheetId="10">#REF!</definedName>
    <definedName name="phf100_3_1" localSheetId="0">#REF!</definedName>
    <definedName name="phf100_3_1" localSheetId="2">#REF!</definedName>
    <definedName name="phf100_3_1">#REF!</definedName>
    <definedName name="phf100_3_2">#REF!</definedName>
    <definedName name="phf100_4">#REF!</definedName>
    <definedName name="phf100_5">#REF!</definedName>
    <definedName name="phf100_7">"$#REF!.$#REF!$#REF!"</definedName>
    <definedName name="phf100_8">"$#REF!.$#REF!$#REF!"</definedName>
    <definedName name="phf150_1" localSheetId="8">#REF!</definedName>
    <definedName name="phf150_1" localSheetId="7">#REF!</definedName>
    <definedName name="phf150_1" localSheetId="4">#REF!</definedName>
    <definedName name="phf150_1" localSheetId="6">#REF!</definedName>
    <definedName name="phf150_1" localSheetId="9">#REF!</definedName>
    <definedName name="phf150_1" localSheetId="5">#REF!</definedName>
    <definedName name="phf150_1" localSheetId="14">#REF!</definedName>
    <definedName name="phf150_1" localSheetId="3">#REF!</definedName>
    <definedName name="phf150_1" localSheetId="11">#REF!</definedName>
    <definedName name="phf150_1" localSheetId="13">#REF!</definedName>
    <definedName name="phf150_1" localSheetId="10">#REF!</definedName>
    <definedName name="phf150_1" localSheetId="0">#REF!</definedName>
    <definedName name="phf150_1" localSheetId="2">#REF!</definedName>
    <definedName name="phf150_1">#REF!</definedName>
    <definedName name="phf150_10">"$#REF!.$#REF!$#REF!"</definedName>
    <definedName name="phf150_12">"$#REF!.$#REF!$#REF!"</definedName>
    <definedName name="phf150_13">"$#REF!.$#REF!$#REF!"</definedName>
    <definedName name="phf150_2" localSheetId="8">#REF!</definedName>
    <definedName name="phf150_2" localSheetId="7">#REF!</definedName>
    <definedName name="phf150_2" localSheetId="4">#REF!</definedName>
    <definedName name="phf150_2" localSheetId="6">#REF!</definedName>
    <definedName name="phf150_2" localSheetId="9">#REF!</definedName>
    <definedName name="phf150_2" localSheetId="5">#REF!</definedName>
    <definedName name="phf150_2" localSheetId="14">#REF!</definedName>
    <definedName name="phf150_2" localSheetId="3">#REF!</definedName>
    <definedName name="phf150_2" localSheetId="11">#REF!</definedName>
    <definedName name="phf150_2" localSheetId="13">#REF!</definedName>
    <definedName name="phf150_2" localSheetId="10">#REF!</definedName>
    <definedName name="phf150_2" localSheetId="0">#REF!</definedName>
    <definedName name="phf150_2" localSheetId="2">#REF!</definedName>
    <definedName name="phf150_2">#REF!</definedName>
    <definedName name="phf150_3" localSheetId="8">#REF!</definedName>
    <definedName name="phf150_3" localSheetId="14">#REF!</definedName>
    <definedName name="phf150_3" localSheetId="11">#REF!</definedName>
    <definedName name="phf150_3" localSheetId="13">#REF!</definedName>
    <definedName name="phf150_3" localSheetId="10">#REF!</definedName>
    <definedName name="phf150_3" localSheetId="0">#REF!</definedName>
    <definedName name="phf150_3" localSheetId="2">#REF!</definedName>
    <definedName name="phf150_3">#REF!</definedName>
    <definedName name="phf150_3_1" localSheetId="8">#REF!</definedName>
    <definedName name="phf150_3_1" localSheetId="14">#REF!</definedName>
    <definedName name="phf150_3_1" localSheetId="11">#REF!</definedName>
    <definedName name="phf150_3_1" localSheetId="13">#REF!</definedName>
    <definedName name="phf150_3_1" localSheetId="10">#REF!</definedName>
    <definedName name="phf150_3_1" localSheetId="0">#REF!</definedName>
    <definedName name="phf150_3_1" localSheetId="2">#REF!</definedName>
    <definedName name="phf150_3_1">#REF!</definedName>
    <definedName name="phf150_3_2">#REF!</definedName>
    <definedName name="phf150_4">#REF!</definedName>
    <definedName name="phf150_5">#REF!</definedName>
    <definedName name="phf150_7">"$#REF!.$#REF!$#REF!"</definedName>
    <definedName name="phf150_8">"$#REF!.$#REF!$#REF!"</definedName>
    <definedName name="Phil" localSheetId="8">#REF!</definedName>
    <definedName name="Phil" localSheetId="7">#REF!</definedName>
    <definedName name="Phil" localSheetId="4">#REF!</definedName>
    <definedName name="Phil" localSheetId="6">#REF!</definedName>
    <definedName name="Phil" localSheetId="9">#REF!</definedName>
    <definedName name="Phil" localSheetId="5">#REF!</definedName>
    <definedName name="Phil" localSheetId="14">#REF!</definedName>
    <definedName name="Phil" localSheetId="3">#REF!</definedName>
    <definedName name="Phil" localSheetId="11">#REF!</definedName>
    <definedName name="Phil" localSheetId="13">#REF!</definedName>
    <definedName name="Phil" localSheetId="10">#REF!</definedName>
    <definedName name="Phil" localSheetId="0">#REF!</definedName>
    <definedName name="Phil" localSheetId="2">#REF!</definedName>
    <definedName name="Phil">#REF!</definedName>
    <definedName name="Philip" localSheetId="8" hidden="1">{#N/A,#N/A,FALSE,"REK-S-TPL";#N/A,#N/A,FALSE,"REK-TPML";#N/A,#N/A,FALSE,"RAB-TEMPEL"}</definedName>
    <definedName name="Philip" localSheetId="7" hidden="1">{#N/A,#N/A,FALSE,"REK-S-TPL";#N/A,#N/A,FALSE,"REK-TPML";#N/A,#N/A,FALSE,"RAB-TEMPEL"}</definedName>
    <definedName name="Philip" localSheetId="4" hidden="1">{#N/A,#N/A,FALSE,"REK-S-TPL";#N/A,#N/A,FALSE,"REK-TPML";#N/A,#N/A,FALSE,"RAB-TEMPEL"}</definedName>
    <definedName name="Philip" localSheetId="6" hidden="1">{#N/A,#N/A,FALSE,"REK-S-TPL";#N/A,#N/A,FALSE,"REK-TPML";#N/A,#N/A,FALSE,"RAB-TEMPEL"}</definedName>
    <definedName name="Philip" localSheetId="9" hidden="1">{#N/A,#N/A,FALSE,"REK-S-TPL";#N/A,#N/A,FALSE,"REK-TPML";#N/A,#N/A,FALSE,"RAB-TEMPEL"}</definedName>
    <definedName name="Philip" localSheetId="5" hidden="1">{#N/A,#N/A,FALSE,"REK-S-TPL";#N/A,#N/A,FALSE,"REK-TPML";#N/A,#N/A,FALSE,"RAB-TEMPEL"}</definedName>
    <definedName name="Philip" localSheetId="14" hidden="1">{#N/A,#N/A,FALSE,"REK-S-TPL";#N/A,#N/A,FALSE,"REK-TPML";#N/A,#N/A,FALSE,"RAB-TEMPEL"}</definedName>
    <definedName name="Philip" localSheetId="3" hidden="1">{#N/A,#N/A,FALSE,"REK-S-TPL";#N/A,#N/A,FALSE,"REK-TPML";#N/A,#N/A,FALSE,"RAB-TEMPEL"}</definedName>
    <definedName name="Philip" localSheetId="11" hidden="1">{#N/A,#N/A,FALSE,"REK-S-TPL";#N/A,#N/A,FALSE,"REK-TPML";#N/A,#N/A,FALSE,"RAB-TEMPEL"}</definedName>
    <definedName name="Philip" localSheetId="13" hidden="1">{#N/A,#N/A,FALSE,"REK-S-TPL";#N/A,#N/A,FALSE,"REK-TPML";#N/A,#N/A,FALSE,"RAB-TEMPEL"}</definedName>
    <definedName name="Philip" localSheetId="12" hidden="1">{#N/A,#N/A,FALSE,"REK-S-TPL";#N/A,#N/A,FALSE,"REK-TPML";#N/A,#N/A,FALSE,"RAB-TEMPEL"}</definedName>
    <definedName name="Philip" localSheetId="10" hidden="1">{#N/A,#N/A,FALSE,"REK-S-TPL";#N/A,#N/A,FALSE,"REK-TPML";#N/A,#N/A,FALSE,"RAB-TEMPEL"}</definedName>
    <definedName name="Philip" localSheetId="0" hidden="1">{#N/A,#N/A,FALSE,"REK-S-TPL";#N/A,#N/A,FALSE,"REK-TPML";#N/A,#N/A,FALSE,"RAB-TEMPEL"}</definedName>
    <definedName name="Philip" localSheetId="2" hidden="1">{#N/A,#N/A,FALSE,"REK-S-TPL";#N/A,#N/A,FALSE,"REK-TPML";#N/A,#N/A,FALSE,"RAB-TEMPEL"}</definedName>
    <definedName name="Philip" hidden="1">{#N/A,#N/A,FALSE,"REK-S-TPL";#N/A,#N/A,FALSE,"REK-TPML";#N/A,#N/A,FALSE,"RAB-TEMPEL"}</definedName>
    <definedName name="Phone" localSheetId="8">#REF!</definedName>
    <definedName name="Phone" localSheetId="7">#REF!</definedName>
    <definedName name="Phone" localSheetId="4">#REF!</definedName>
    <definedName name="Phone" localSheetId="6">#REF!</definedName>
    <definedName name="Phone" localSheetId="9">#REF!</definedName>
    <definedName name="Phone" localSheetId="5">#REF!</definedName>
    <definedName name="Phone" localSheetId="14">#REF!</definedName>
    <definedName name="Phone" localSheetId="3">#REF!</definedName>
    <definedName name="Phone" localSheetId="11">#REF!</definedName>
    <definedName name="Phone" localSheetId="13">#REF!</definedName>
    <definedName name="Phone" localSheetId="10">#REF!</definedName>
    <definedName name="Phone" localSheetId="0">#REF!</definedName>
    <definedName name="Phone" localSheetId="2">#REF!</definedName>
    <definedName name="Phone">#REF!</definedName>
    <definedName name="pi" localSheetId="8">#REF!</definedName>
    <definedName name="pi" localSheetId="14">#REF!</definedName>
    <definedName name="pi" localSheetId="11">#REF!</definedName>
    <definedName name="pi" localSheetId="13">#REF!</definedName>
    <definedName name="pi" localSheetId="10">#REF!</definedName>
    <definedName name="pi" localSheetId="0">#REF!</definedName>
    <definedName name="pi" localSheetId="2">#REF!</definedName>
    <definedName name="pi">#REF!</definedName>
    <definedName name="PICK" localSheetId="8">#REF!</definedName>
    <definedName name="PICK" localSheetId="14">#REF!</definedName>
    <definedName name="PICK" localSheetId="11">#REF!</definedName>
    <definedName name="PICK" localSheetId="13">#REF!</definedName>
    <definedName name="PICK" localSheetId="10">#REF!</definedName>
    <definedName name="PICK" localSheetId="0">#REF!</definedName>
    <definedName name="PICK" localSheetId="2">#REF!</definedName>
    <definedName name="PICK">#REF!</definedName>
    <definedName name="PIDET">#REF!</definedName>
    <definedName name="pijar">#REF!</definedName>
    <definedName name="PIL">#REF!</definedName>
    <definedName name="PIL_NEW">#REF!</definedName>
    <definedName name="PIL_NEW___0">#REF!</definedName>
    <definedName name="PIL_NEW___1">#REF!</definedName>
    <definedName name="PIL_NEW___2">#REF!</definedName>
    <definedName name="pile">#REF!</definedName>
    <definedName name="Pilihan">#REF!</definedName>
    <definedName name="pinjaman">#REF!</definedName>
    <definedName name="PINTU_A">#REF!</definedName>
    <definedName name="PINTU_B">#REF!</definedName>
    <definedName name="PINTU_BASE">#REF!</definedName>
    <definedName name="PINTU_C">#REF!</definedName>
    <definedName name="Pintu_Double_Teakwood">#REF!</definedName>
    <definedName name="Pintu_Kaca">#REF!</definedName>
    <definedName name="Pintu_Teakwood_Formika">#REF!</definedName>
    <definedName name="Pintu8">#REF!</definedName>
    <definedName name="pintuplywood">#REF!</definedName>
    <definedName name="pintuplywood___0">#REF!</definedName>
    <definedName name="pintuplywood___1">#REF!</definedName>
    <definedName name="pintuplywood___2">#REF!</definedName>
    <definedName name="PIP">#REF!</definedName>
    <definedName name="pipa">#REF!</definedName>
    <definedName name="pipa_gip_2">#REF!</definedName>
    <definedName name="pipa_gip_3">#REF!</definedName>
    <definedName name="pipa_pvc6inc">#REF!</definedName>
    <definedName name="PIPA100">#REF!</definedName>
    <definedName name="PIPA100L">#REF!</definedName>
    <definedName name="PIPA125">#REF!</definedName>
    <definedName name="PIPA150">#REF!</definedName>
    <definedName name="PIPA20">#REF!</definedName>
    <definedName name="PIPA200">#REF!</definedName>
    <definedName name="PIPA25">#REF!</definedName>
    <definedName name="PIPA300">#REF!</definedName>
    <definedName name="PIPA32">#REF!</definedName>
    <definedName name="PIPA40">#REF!</definedName>
    <definedName name="PIPA50">#REF!</definedName>
    <definedName name="PIPA65">#REF!</definedName>
    <definedName name="PIPA75">#REF!</definedName>
    <definedName name="PIPA80">#REF!</definedName>
    <definedName name="PIPA80_1">#REF!</definedName>
    <definedName name="PIPA80_2">#REF!</definedName>
    <definedName name="PIPA80_3">#REF!</definedName>
    <definedName name="PIPA80_4">#REF!</definedName>
    <definedName name="pipabs2">#REF!</definedName>
    <definedName name="PIPAGALV">#REF!</definedName>
    <definedName name="PIPAGALVANIS">#REF!</definedName>
    <definedName name="PIPALIS">#REF!</definedName>
    <definedName name="PIPAØ139.8CM">#REF!</definedName>
    <definedName name="PIPAØ15CM">#REF!</definedName>
    <definedName name="PIPAPVC">#REF!</definedName>
    <definedName name="piparel25">#REF!</definedName>
    <definedName name="PIPE">#REF!</definedName>
    <definedName name="PIPE_4_">#REF!</definedName>
    <definedName name="PIPE_SMLS_CS_A106_B_SCH80_T_C_SRL">#REF!</definedName>
    <definedName name="PIR">#REF!</definedName>
    <definedName name="PIUTANGHOTMIX">#REF!</definedName>
    <definedName name="PJ">#REF!</definedName>
    <definedName name="PJG">#REF!</definedName>
    <definedName name="pk">#REF!</definedName>
    <definedName name="PK_FE">#REF!</definedName>
    <definedName name="PK_GIP_40">#REF!</definedName>
    <definedName name="PK_HEAD">#REF!</definedName>
    <definedName name="PK.01">#REF!</definedName>
    <definedName name="PK.01B">#REF!</definedName>
    <definedName name="PK.01G">#REF!</definedName>
    <definedName name="PK.02">#REF!</definedName>
    <definedName name="PK.02B">#REF!</definedName>
    <definedName name="PK.02G">#REF!</definedName>
    <definedName name="PK.03">#REF!</definedName>
    <definedName name="PK.03B">#REF!</definedName>
    <definedName name="PK.03G">#REF!</definedName>
    <definedName name="PK.04">#REF!</definedName>
    <definedName name="PK.04B">#REF!</definedName>
    <definedName name="PK.04G">#REF!</definedName>
    <definedName name="PK.05">#REF!</definedName>
    <definedName name="PK.05B">#REF!</definedName>
    <definedName name="PK.05G">#REF!</definedName>
    <definedName name="PK.06">#REF!</definedName>
    <definedName name="PK.06B">#REF!</definedName>
    <definedName name="PK.06G">#REF!</definedName>
    <definedName name="PK.07">#REF!</definedName>
    <definedName name="PK.07B">#REF!</definedName>
    <definedName name="PK.07G">#REF!</definedName>
    <definedName name="PK.08">#REF!</definedName>
    <definedName name="PK.08B">#REF!</definedName>
    <definedName name="PK.08G">#REF!</definedName>
    <definedName name="PK.09">#REF!</definedName>
    <definedName name="PK.09B">#REF!</definedName>
    <definedName name="PK.09G">#REF!</definedName>
    <definedName name="PK.10">#REF!</definedName>
    <definedName name="PK.10B">#REF!</definedName>
    <definedName name="PK.10G">#REF!</definedName>
    <definedName name="PK.11">#REF!</definedName>
    <definedName name="PK.11B">#REF!</definedName>
    <definedName name="PK.11G">#REF!</definedName>
    <definedName name="PK.12">#REF!</definedName>
    <definedName name="PK.12B">#REF!</definedName>
    <definedName name="PK.12G">#REF!</definedName>
    <definedName name="PK.13">#REF!</definedName>
    <definedName name="PK.13B">#REF!</definedName>
    <definedName name="PK.13G">#REF!</definedName>
    <definedName name="PK.14">#REF!</definedName>
    <definedName name="PK.14B">#REF!</definedName>
    <definedName name="PK.14G">#REF!</definedName>
    <definedName name="PK.15">#REF!</definedName>
    <definedName name="PK.15B">#REF!</definedName>
    <definedName name="PK.15G">#REF!</definedName>
    <definedName name="PK.16">#REF!</definedName>
    <definedName name="PK.16B">#REF!</definedName>
    <definedName name="PK.16G">#REF!</definedName>
    <definedName name="PK.17">#REF!</definedName>
    <definedName name="PK.17B">#REF!</definedName>
    <definedName name="PK.17G">#REF!</definedName>
    <definedName name="PK.18">#REF!</definedName>
    <definedName name="PK.18B">#REF!</definedName>
    <definedName name="PK.18G">#REF!</definedName>
    <definedName name="PK.19">#REF!</definedName>
    <definedName name="PK.19B">#REF!</definedName>
    <definedName name="PK.19G">#REF!</definedName>
    <definedName name="PK.20">#REF!</definedName>
    <definedName name="PK.20B">#REF!</definedName>
    <definedName name="PK.20G">#REF!</definedName>
    <definedName name="PK.21">#REF!</definedName>
    <definedName name="PK.21B">#REF!</definedName>
    <definedName name="PK.21G">#REF!</definedName>
    <definedName name="PK.22">#REF!</definedName>
    <definedName name="PK.22B">#REF!</definedName>
    <definedName name="PK.22G">#REF!</definedName>
    <definedName name="PK.23">#REF!</definedName>
    <definedName name="PK.23B">#REF!</definedName>
    <definedName name="PK.23G">#REF!</definedName>
    <definedName name="PK.24">#REF!</definedName>
    <definedName name="PK.24B">#REF!</definedName>
    <definedName name="PK.24G">#REF!</definedName>
    <definedName name="PK.25">#REF!</definedName>
    <definedName name="PK.25B">#REF!</definedName>
    <definedName name="PK.25G">#REF!</definedName>
    <definedName name="PK.26">#REF!</definedName>
    <definedName name="PK.26B">#REF!</definedName>
    <definedName name="PK.26G">#REF!</definedName>
    <definedName name="PK.27">#REF!</definedName>
    <definedName name="PK.27B">#REF!</definedName>
    <definedName name="PK.27G">#REF!</definedName>
    <definedName name="PK.28">#REF!</definedName>
    <definedName name="PK.28B">#REF!</definedName>
    <definedName name="PK.28G">#REF!</definedName>
    <definedName name="PKD12p">#REF!</definedName>
    <definedName name="PKD12w">#REF!</definedName>
    <definedName name="PKL33p">#REF!</definedName>
    <definedName name="PKL33w">#REF!</definedName>
    <definedName name="PKmpS">#REF!</definedName>
    <definedName name="pkpmp">#REF!</definedName>
    <definedName name="Pkt">#REF!</definedName>
    <definedName name="pl">#REF!</definedName>
    <definedName name="pl_13">#REF!</definedName>
    <definedName name="plafgrc6">#REF!</definedName>
    <definedName name="plafgyp9">#REF!</definedName>
    <definedName name="PLAFGYPSUM">#REF!</definedName>
    <definedName name="Plafond_Gypsum_9mm">#REF!</definedName>
    <definedName name="plafond_gyptile">#REF!</definedName>
    <definedName name="PLAFOND1">#REF!</definedName>
    <definedName name="PLAM">#REF!</definedName>
    <definedName name="Plamir_tembok">#REF!</definedName>
    <definedName name="plamirkayu">#REF!</definedName>
    <definedName name="plamirtbk">#REF!</definedName>
    <definedName name="plamur_kayu">#REF!</definedName>
    <definedName name="plamur_tembok">#REF!</definedName>
    <definedName name="plamurky001">#REF!</definedName>
    <definedName name="plamurtbk">#REF!</definedName>
    <definedName name="plantshurb">#REF!</definedName>
    <definedName name="planttree">#REF!</definedName>
    <definedName name="Plap">#REF!</definedName>
    <definedName name="Plap___0">#REF!</definedName>
    <definedName name="PLas">#REF!</definedName>
    <definedName name="PLASCOR">#REF!</definedName>
    <definedName name="plat">#REF!</definedName>
    <definedName name="Plat_lantai______t_20_cm">#REF!</definedName>
    <definedName name="platbaja">#REF!</definedName>
    <definedName name="platbordes">#REF!</definedName>
    <definedName name="plate">#REF!</definedName>
    <definedName name="platseng60">#REF!</definedName>
    <definedName name="plb">#REF!</definedName>
    <definedName name="PLBS">#REF!</definedName>
    <definedName name="plbsm">#REF!</definedName>
    <definedName name="PLD">#REF!</definedName>
    <definedName name="PlesDD14">#REF!</definedName>
    <definedName name="plest3">#REF!</definedName>
    <definedName name="plest5">#REF!</definedName>
    <definedName name="Plester">#REF!</definedName>
    <definedName name="PLESTER13">#REF!</definedName>
    <definedName name="PLESTER15">#REF!</definedName>
    <definedName name="plester3">#REF!</definedName>
    <definedName name="plester4">#REF!</definedName>
    <definedName name="plester5">#REF!</definedName>
    <definedName name="PLESTERANG50i">#REF!</definedName>
    <definedName name="plfgrc">#REF!</definedName>
    <definedName name="plfgyp">#REF!</definedName>
    <definedName name="PLGN">#REF!</definedName>
    <definedName name="plint_keramik_10_20">#REF!</definedName>
    <definedName name="plint_keramik_10_30">#REF!</definedName>
    <definedName name="plint1040">#REF!</definedName>
    <definedName name="plint20">#REF!</definedName>
    <definedName name="plint30">#REF!</definedName>
    <definedName name="plint30polis">#REF!</definedName>
    <definedName name="plintk">#REF!</definedName>
    <definedName name="plintkr">#REF!</definedName>
    <definedName name="plit">#REF!</definedName>
    <definedName name="PLKerja">#REF!</definedName>
    <definedName name="plmb">#REF!</definedName>
    <definedName name="plmb___0">#REF!</definedName>
    <definedName name="PLN">#N/A</definedName>
    <definedName name="PLP" localSheetId="8">#REF!</definedName>
    <definedName name="PLP" localSheetId="7">#REF!</definedName>
    <definedName name="PLP" localSheetId="4">#REF!</definedName>
    <definedName name="PLP" localSheetId="6">#REF!</definedName>
    <definedName name="PLP" localSheetId="9">#REF!</definedName>
    <definedName name="PLP" localSheetId="5">#REF!</definedName>
    <definedName name="PLP" localSheetId="14">#REF!</definedName>
    <definedName name="PLP" localSheetId="3">#REF!</definedName>
    <definedName name="PLP" localSheetId="11">#REF!</definedName>
    <definedName name="PLP" localSheetId="13">#REF!</definedName>
    <definedName name="PLP" localSheetId="10">#REF!</definedName>
    <definedName name="PLP" localSheetId="0">#REF!</definedName>
    <definedName name="PLP" localSheetId="2">#REF!</definedName>
    <definedName name="PLP">#REF!</definedName>
    <definedName name="PLT.LT.101" localSheetId="8">#REF!</definedName>
    <definedName name="PLT.LT.101" localSheetId="14">#REF!</definedName>
    <definedName name="PLT.LT.101" localSheetId="11">#REF!</definedName>
    <definedName name="PLT.LT.101" localSheetId="13">#REF!</definedName>
    <definedName name="PLT.LT.101" localSheetId="10">#REF!</definedName>
    <definedName name="PLT.LT.101" localSheetId="0">#REF!</definedName>
    <definedName name="PLT.LT.101" localSheetId="2">#REF!</definedName>
    <definedName name="PLT.LT.101">#REF!</definedName>
    <definedName name="PLT.LT.101B" localSheetId="8">#REF!</definedName>
    <definedName name="PLT.LT.101B" localSheetId="14">#REF!</definedName>
    <definedName name="PLT.LT.101B" localSheetId="11">#REF!</definedName>
    <definedName name="PLT.LT.101B" localSheetId="13">#REF!</definedName>
    <definedName name="PLT.LT.101B" localSheetId="10">#REF!</definedName>
    <definedName name="PLT.LT.101B" localSheetId="0">#REF!</definedName>
    <definedName name="PLT.LT.101B" localSheetId="2">#REF!</definedName>
    <definedName name="PLT.LT.101B">#REF!</definedName>
    <definedName name="PLT.LT.101E">#REF!</definedName>
    <definedName name="PLT.LT.102">#REF!</definedName>
    <definedName name="PLT.LT.102B">#REF!</definedName>
    <definedName name="PLT.LT.102E">#REF!</definedName>
    <definedName name="PLT.LT.103">#REF!</definedName>
    <definedName name="PLT.LT.103B">#REF!</definedName>
    <definedName name="PLT.LT.103E">#REF!</definedName>
    <definedName name="PLT.LT.104">#REF!</definedName>
    <definedName name="PLT.LT.104B">#REF!</definedName>
    <definedName name="PLT.LT.104E">#REF!</definedName>
    <definedName name="plum">#REF!</definedName>
    <definedName name="plum_1">#REF!</definedName>
    <definedName name="plum_2">#REF!</definedName>
    <definedName name="plum_3">#REF!</definedName>
    <definedName name="PLY_10">#REF!</definedName>
    <definedName name="PLY_6">#REF!</definedName>
    <definedName name="ply18_4x8_1">#REF!</definedName>
    <definedName name="ply18_4x8_2">#REF!</definedName>
    <definedName name="ply4_4x8">#REF!</definedName>
    <definedName name="plywood_9mm">#REF!</definedName>
    <definedName name="plywood12">#REF!</definedName>
    <definedName name="Plywood15">#REF!</definedName>
    <definedName name="pm">#REF!</definedName>
    <definedName name="pm___0">#REF!</definedName>
    <definedName name="PM___1">#REF!</definedName>
    <definedName name="PM___2">#REF!</definedName>
    <definedName name="PM___3">#REF!</definedName>
    <definedName name="Pmlm">#REF!</definedName>
    <definedName name="PMS_PROG">#REF!</definedName>
    <definedName name="PN">#REF!</definedName>
    <definedName name="pn10sd0.5">#REF!</definedName>
    <definedName name="pn10sd0.75">#REF!</definedName>
    <definedName name="pn10sd1">#REF!</definedName>
    <definedName name="pn10sd1.25">#REF!</definedName>
    <definedName name="pn10sd1.5">#REF!</definedName>
    <definedName name="pn10sd2">#REF!</definedName>
    <definedName name="pn10sd2.5">#REF!</definedName>
    <definedName name="pn10sd3">#REF!</definedName>
    <definedName name="pn10sd4">#REF!</definedName>
    <definedName name="pn20sd0.5">#REF!</definedName>
    <definedName name="pn20sd0.75">#REF!</definedName>
    <definedName name="pn20sd1">#REF!</definedName>
    <definedName name="pn20sd1.25">#REF!</definedName>
    <definedName name="pn20sd1.5">#REF!</definedName>
    <definedName name="pn20sd2">#REF!</definedName>
    <definedName name="pn20sd2.5">#REF!</definedName>
    <definedName name="pn20sd3">#REF!</definedName>
    <definedName name="pn20sd4">#REF!</definedName>
    <definedName name="pnepiezo">#REF!</definedName>
    <definedName name="PNL">#REF!</definedName>
    <definedName name="pntbs">#REF!</definedName>
    <definedName name="Pnyatoh">#REF!</definedName>
    <definedName name="POCE">#REF!</definedName>
    <definedName name="PODIUMBLOCK">#REF!</definedName>
    <definedName name="poerp1">#REF!</definedName>
    <definedName name="poerp2">#REF!</definedName>
    <definedName name="poerp3">#REF!</definedName>
    <definedName name="poerp4">#REF!</definedName>
    <definedName name="poerp5">#REF!</definedName>
    <definedName name="poerp6">#REF!</definedName>
    <definedName name="poerp8">#REF!</definedName>
    <definedName name="poerp9">#REF!</definedName>
    <definedName name="poles">#REF!</definedName>
    <definedName name="POLOSJATI">#REF!</definedName>
    <definedName name="POLOSKAMPER">#REF!</definedName>
    <definedName name="poly">#REF!</definedName>
    <definedName name="polycarbonat">#REF!</definedName>
    <definedName name="pomc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omp" localSheetId="8">#REF!</definedName>
    <definedName name="Pomp" localSheetId="7">#REF!</definedName>
    <definedName name="Pomp" localSheetId="4">#REF!</definedName>
    <definedName name="Pomp" localSheetId="6">#REF!</definedName>
    <definedName name="Pomp" localSheetId="9">#REF!</definedName>
    <definedName name="Pomp" localSheetId="5">#REF!</definedName>
    <definedName name="Pomp" localSheetId="14">#REF!</definedName>
    <definedName name="Pomp" localSheetId="3">#REF!</definedName>
    <definedName name="Pomp" localSheetId="11">#REF!</definedName>
    <definedName name="Pomp" localSheetId="13">#REF!</definedName>
    <definedName name="Pomp" localSheetId="10">#REF!</definedName>
    <definedName name="Pomp" localSheetId="0">#REF!</definedName>
    <definedName name="Pomp" localSheetId="2">#REF!</definedName>
    <definedName name="Pomp">#REF!</definedName>
    <definedName name="pompa___0">#N/A</definedName>
    <definedName name="pompa___1">#N/A</definedName>
    <definedName name="pompa___2">#N/A</definedName>
    <definedName name="POMPAAIR" localSheetId="8">#REF!</definedName>
    <definedName name="POMPAAIR" localSheetId="7">#REF!</definedName>
    <definedName name="POMPAAIR" localSheetId="4">#REF!</definedName>
    <definedName name="POMPAAIR" localSheetId="6">#REF!</definedName>
    <definedName name="POMPAAIR" localSheetId="9">#REF!</definedName>
    <definedName name="POMPAAIR" localSheetId="5">#REF!</definedName>
    <definedName name="POMPAAIR" localSheetId="14">#REF!</definedName>
    <definedName name="POMPAAIR" localSheetId="3">#REF!</definedName>
    <definedName name="POMPAAIR" localSheetId="11">#REF!</definedName>
    <definedName name="POMPAAIR" localSheetId="13">#REF!</definedName>
    <definedName name="POMPAAIR" localSheetId="10">#REF!</definedName>
    <definedName name="POMPAAIR" localSheetId="0">#REF!</definedName>
    <definedName name="POMPAAIR" localSheetId="2">#REF!</definedName>
    <definedName name="POMPAAIR">#REF!</definedName>
    <definedName name="POMPATGN" localSheetId="8">#REF!</definedName>
    <definedName name="POMPATGN" localSheetId="14">#REF!</definedName>
    <definedName name="POMPATGN" localSheetId="11">#REF!</definedName>
    <definedName name="POMPATGN" localSheetId="13">#REF!</definedName>
    <definedName name="POMPATGN" localSheetId="10">#REF!</definedName>
    <definedName name="POMPATGN" localSheetId="0">#REF!</definedName>
    <definedName name="POMPATGN" localSheetId="2">#REF!</definedName>
    <definedName name="POMPATGN">#REF!</definedName>
    <definedName name="Pondasi" localSheetId="8">#REF!</definedName>
    <definedName name="Pondasi" localSheetId="14">#REF!</definedName>
    <definedName name="Pondasi" localSheetId="11">#REF!</definedName>
    <definedName name="Pondasi" localSheetId="13">#REF!</definedName>
    <definedName name="Pondasi" localSheetId="10">#REF!</definedName>
    <definedName name="Pondasi" localSheetId="0">#REF!</definedName>
    <definedName name="Pondasi" localSheetId="2">#REF!</definedName>
    <definedName name="Pondasi">#REF!</definedName>
    <definedName name="pondasitiang">#REF!</definedName>
    <definedName name="PONTON">#REF!</definedName>
    <definedName name="pool">#REF!</definedName>
    <definedName name="Portal">#REF!</definedName>
    <definedName name="pos">#REF!</definedName>
    <definedName name="pot">#REF!</definedName>
    <definedName name="potongpnc45">#REF!</definedName>
    <definedName name="potongtiang">#REF!</definedName>
    <definedName name="pound">#REF!</definedName>
    <definedName name="POWERHOUSE">#REF!</definedName>
    <definedName name="pp">NA()</definedName>
    <definedName name="PP_01" localSheetId="8">#REF!</definedName>
    <definedName name="PP_01" localSheetId="7">#REF!</definedName>
    <definedName name="PP_01" localSheetId="4">#REF!</definedName>
    <definedName name="PP_01" localSheetId="6">#REF!</definedName>
    <definedName name="PP_01" localSheetId="9">#REF!</definedName>
    <definedName name="PP_01" localSheetId="5">#REF!</definedName>
    <definedName name="PP_01" localSheetId="14">#REF!</definedName>
    <definedName name="PP_01" localSheetId="3">#REF!</definedName>
    <definedName name="PP_01" localSheetId="11">#REF!</definedName>
    <definedName name="PP_01" localSheetId="13">#REF!</definedName>
    <definedName name="PP_01" localSheetId="10">#REF!</definedName>
    <definedName name="PP_01" localSheetId="0">#REF!</definedName>
    <definedName name="PP_01" localSheetId="2">#REF!</definedName>
    <definedName name="PP_01">#REF!</definedName>
    <definedName name="PP_02" localSheetId="8">#REF!</definedName>
    <definedName name="PP_02" localSheetId="14">#REF!</definedName>
    <definedName name="PP_02" localSheetId="11">#REF!</definedName>
    <definedName name="PP_02" localSheetId="13">#REF!</definedName>
    <definedName name="PP_02" localSheetId="10">#REF!</definedName>
    <definedName name="PP_02" localSheetId="0">#REF!</definedName>
    <definedName name="PP_02" localSheetId="2">#REF!</definedName>
    <definedName name="PP_02">#REF!</definedName>
    <definedName name="PP_03" localSheetId="8">#REF!</definedName>
    <definedName name="PP_03" localSheetId="14">#REF!</definedName>
    <definedName name="PP_03" localSheetId="11">#REF!</definedName>
    <definedName name="PP_03" localSheetId="13">#REF!</definedName>
    <definedName name="PP_03" localSheetId="10">#REF!</definedName>
    <definedName name="PP_03" localSheetId="0">#REF!</definedName>
    <definedName name="PP_03" localSheetId="2">#REF!</definedName>
    <definedName name="PP_03">#REF!</definedName>
    <definedName name="PP_03A">#REF!</definedName>
    <definedName name="PP_04">#REF!</definedName>
    <definedName name="PP_05">#REF!</definedName>
    <definedName name="PP_06">#REF!</definedName>
    <definedName name="PP_07">#REF!</definedName>
    <definedName name="PPA">#REF!</definedName>
    <definedName name="Ppadat">#REF!</definedName>
    <definedName name="ppasang">#REF!</definedName>
    <definedName name="Ppdl">#REF!</definedName>
    <definedName name="pph">#REF!</definedName>
    <definedName name="pph_1">#REF!</definedName>
    <definedName name="pph_2">#REF!</definedName>
    <definedName name="PPI">#REF!</definedName>
    <definedName name="PPlaB">#REF!</definedName>
    <definedName name="PPlaf6">#REF!</definedName>
    <definedName name="PPlGyp">#REF!</definedName>
    <definedName name="PPls3">#REF!</definedName>
    <definedName name="PPls4">#REF!</definedName>
    <definedName name="ppn">#REF!</definedName>
    <definedName name="ppnbek">#REF!</definedName>
    <definedName name="PPNKAMPER">#REF!</definedName>
    <definedName name="PPntDt">#REF!</definedName>
    <definedName name="PPntJt">#REF!</definedName>
    <definedName name="PPntKS">#REF!</definedName>
    <definedName name="PPntPJt">#REF!</definedName>
    <definedName name="PPntPt">#REF!</definedName>
    <definedName name="PR_1">#REF!</definedName>
    <definedName name="PR_10">#REF!</definedName>
    <definedName name="PR_2">#REF!</definedName>
    <definedName name="PR_3">#REF!</definedName>
    <definedName name="PR_4_5">#REF!</definedName>
    <definedName name="PR_6">#REF!</definedName>
    <definedName name="PR_7">#REF!</definedName>
    <definedName name="PR_8_9">#REF!</definedName>
    <definedName name="PR.01">#REF!</definedName>
    <definedName name="PR.01B">#REF!</definedName>
    <definedName name="PR.01G">#REF!</definedName>
    <definedName name="PR.02">#REF!</definedName>
    <definedName name="PR.02B">#REF!</definedName>
    <definedName name="PR.02G">#REF!</definedName>
    <definedName name="PR.03">#REF!</definedName>
    <definedName name="PR.03B">#REF!</definedName>
    <definedName name="PR.03G">#REF!</definedName>
    <definedName name="PR.04">#REF!</definedName>
    <definedName name="PR.04B">#REF!</definedName>
    <definedName name="PR.04G">#REF!</definedName>
    <definedName name="PR.05">#REF!</definedName>
    <definedName name="PR.05B">#REF!</definedName>
    <definedName name="PR.05G">#REF!</definedName>
    <definedName name="PR.06">#REF!</definedName>
    <definedName name="PR.06B">#REF!</definedName>
    <definedName name="PR.06G">#REF!</definedName>
    <definedName name="PR.07">#REF!</definedName>
    <definedName name="PR.07B">#REF!</definedName>
    <definedName name="PR.07G">#REF!</definedName>
    <definedName name="PR.08">#REF!</definedName>
    <definedName name="PR.08B">#REF!</definedName>
    <definedName name="PR.08G">#REF!</definedName>
    <definedName name="PR.09">#REF!</definedName>
    <definedName name="PR.09B">#REF!</definedName>
    <definedName name="PR.09G">#REF!</definedName>
    <definedName name="PR.10">#REF!</definedName>
    <definedName name="PR.10B">#REF!</definedName>
    <definedName name="PR.10G">#REF!</definedName>
    <definedName name="PR.11">#REF!</definedName>
    <definedName name="PR.11B">#REF!</definedName>
    <definedName name="PR.11G">#REF!</definedName>
    <definedName name="PR.12">#REF!</definedName>
    <definedName name="PR.12B">#REF!</definedName>
    <definedName name="PR.12G">#REF!</definedName>
    <definedName name="PR.13">#REF!</definedName>
    <definedName name="PR.13B">#REF!</definedName>
    <definedName name="PR.13G">#REF!</definedName>
    <definedName name="PR.14">#REF!</definedName>
    <definedName name="PR.14B">#REF!</definedName>
    <definedName name="PR.14G">#REF!</definedName>
    <definedName name="PR.15">#REF!</definedName>
    <definedName name="PR.15B">#REF!</definedName>
    <definedName name="PR.15G">#REF!</definedName>
    <definedName name="PR.16">#REF!</definedName>
    <definedName name="PR.16B">#REF!</definedName>
    <definedName name="PR.16G">#REF!</definedName>
    <definedName name="PR.17">#REF!</definedName>
    <definedName name="PR.17B">#REF!</definedName>
    <definedName name="PR.17G">#REF!</definedName>
    <definedName name="PR.18">#REF!</definedName>
    <definedName name="PR.18B">#REF!</definedName>
    <definedName name="PR.18G">#REF!</definedName>
    <definedName name="PR.19">#REF!</definedName>
    <definedName name="PR.19B">#REF!</definedName>
    <definedName name="PR.19G">#REF!</definedName>
    <definedName name="PR.20">#REF!</definedName>
    <definedName name="PR.20B">#REF!</definedName>
    <definedName name="PR.20G">#REF!</definedName>
    <definedName name="PR.21">#REF!</definedName>
    <definedName name="PR.21B">#REF!</definedName>
    <definedName name="PR.21G">#REF!</definedName>
    <definedName name="PR.22">#REF!</definedName>
    <definedName name="PR.22B">#REF!</definedName>
    <definedName name="PR.22G">#REF!</definedName>
    <definedName name="PR.23">#REF!</definedName>
    <definedName name="PR.23B">#REF!</definedName>
    <definedName name="PR.23G">#REF!</definedName>
    <definedName name="PR.24">#REF!</definedName>
    <definedName name="PR.24B">#REF!</definedName>
    <definedName name="PR.24G">#REF!</definedName>
    <definedName name="PR.25">#REF!</definedName>
    <definedName name="PR.25B">#REF!</definedName>
    <definedName name="PR.25G">#REF!</definedName>
    <definedName name="PR.26">#REF!</definedName>
    <definedName name="PR.26B">#REF!</definedName>
    <definedName name="PR.26G">#REF!</definedName>
    <definedName name="PR.27">#REF!</definedName>
    <definedName name="PR.27B">#REF!</definedName>
    <definedName name="PR.27G">#REF!</definedName>
    <definedName name="PR.28">#REF!</definedName>
    <definedName name="PR.28B">#REF!</definedName>
    <definedName name="PR.28G">#REF!</definedName>
    <definedName name="PR.29">#REF!</definedName>
    <definedName name="PR.29B">#REF!</definedName>
    <definedName name="PR.29G">#REF!</definedName>
    <definedName name="PR.30">#REF!</definedName>
    <definedName name="PR.30B">#REF!</definedName>
    <definedName name="PR.30G">#REF!</definedName>
    <definedName name="PR.31">#REF!</definedName>
    <definedName name="PR.31B">#REF!</definedName>
    <definedName name="PR.31G">#REF!</definedName>
    <definedName name="PR.32">#REF!</definedName>
    <definedName name="PR.32B">#REF!</definedName>
    <definedName name="PR.32G">#REF!</definedName>
    <definedName name="PR.33">#REF!</definedName>
    <definedName name="PR.33B">#REF!</definedName>
    <definedName name="PR.33G">#REF!</definedName>
    <definedName name="PR.34">#REF!</definedName>
    <definedName name="PR.34B">#REF!</definedName>
    <definedName name="PR.34G">#REF!</definedName>
    <definedName name="PR.35">#REF!</definedName>
    <definedName name="PR.35B">#REF!</definedName>
    <definedName name="PR.35G">#REF!</definedName>
    <definedName name="PR.36">#REF!</definedName>
    <definedName name="PR.36B">#REF!</definedName>
    <definedName name="PR.36G">#REF!</definedName>
    <definedName name="PR.37">#REF!</definedName>
    <definedName name="PR.37B">#REF!</definedName>
    <definedName name="PR.37G">#REF!</definedName>
    <definedName name="PR.38">#REF!</definedName>
    <definedName name="PR.38B">#REF!</definedName>
    <definedName name="PR.38G">#REF!</definedName>
    <definedName name="PR.39">#REF!</definedName>
    <definedName name="PR.39B">#REF!</definedName>
    <definedName name="PR.39G">#REF!</definedName>
    <definedName name="PR.40">#REF!</definedName>
    <definedName name="PR.40B">#REF!</definedName>
    <definedName name="PR.40G">#REF!</definedName>
    <definedName name="PR.41">#REF!</definedName>
    <definedName name="PR.41B">#REF!</definedName>
    <definedName name="PR.41G">#REF!</definedName>
    <definedName name="PR.42">#REF!</definedName>
    <definedName name="PR.42B">#REF!</definedName>
    <definedName name="PR.42G">#REF!</definedName>
    <definedName name="PR.43">#REF!</definedName>
    <definedName name="PR.43B">#REF!</definedName>
    <definedName name="PR.43G">#REF!</definedName>
    <definedName name="PR.44">#REF!</definedName>
    <definedName name="PR.44B">#REF!</definedName>
    <definedName name="PR.44G">#REF!</definedName>
    <definedName name="PR.45">#REF!</definedName>
    <definedName name="PR.45B">#REF!</definedName>
    <definedName name="PR.45G">#REF!</definedName>
    <definedName name="praktis001">#REF!</definedName>
    <definedName name="Pralon">#REF!</definedName>
    <definedName name="PRangP">#REF!</definedName>
    <definedName name="PRECAST_A">#REF!</definedName>
    <definedName name="PRECAST_B">#REF!</definedName>
    <definedName name="PRECAST_C">#REF!</definedName>
    <definedName name="prelim">#REF!</definedName>
    <definedName name="prelim_1">#REF!</definedName>
    <definedName name="prelim_4">#REF!</definedName>
    <definedName name="prelimi">#REF!</definedName>
    <definedName name="PRELIMJURUUKUR">#REF!</definedName>
    <definedName name="premi">#REF!</definedName>
    <definedName name="PREMIUM">#REF!</definedName>
    <definedName name="pri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rimecoat" localSheetId="8">#REF!</definedName>
    <definedName name="Primecoat" localSheetId="7">#REF!</definedName>
    <definedName name="Primecoat" localSheetId="4">#REF!</definedName>
    <definedName name="Primecoat" localSheetId="6">#REF!</definedName>
    <definedName name="Primecoat" localSheetId="9">#REF!</definedName>
    <definedName name="Primecoat" localSheetId="5">#REF!</definedName>
    <definedName name="Primecoat" localSheetId="14">#REF!</definedName>
    <definedName name="Primecoat" localSheetId="3">#REF!</definedName>
    <definedName name="Primecoat" localSheetId="11">#REF!</definedName>
    <definedName name="Primecoat" localSheetId="13">#REF!</definedName>
    <definedName name="Primecoat" localSheetId="10">#REF!</definedName>
    <definedName name="Primecoat" localSheetId="0">#REF!</definedName>
    <definedName name="Primecoat" localSheetId="2">#REF!</definedName>
    <definedName name="Primecoat">#REF!</definedName>
    <definedName name="Primer" localSheetId="8">#REF!</definedName>
    <definedName name="Primer" localSheetId="14">#REF!</definedName>
    <definedName name="Primer" localSheetId="11">#REF!</definedName>
    <definedName name="Primer" localSheetId="13">#REF!</definedName>
    <definedName name="Primer" localSheetId="10">#REF!</definedName>
    <definedName name="Primer" localSheetId="0">#REF!</definedName>
    <definedName name="Primer" localSheetId="2">#REF!</definedName>
    <definedName name="Primer">#REF!</definedName>
    <definedName name="print___0" localSheetId="8">#REF!</definedName>
    <definedName name="print___0" localSheetId="14">#REF!</definedName>
    <definedName name="print___0" localSheetId="11">#REF!</definedName>
    <definedName name="print___0" localSheetId="13">#REF!</definedName>
    <definedName name="print___0" localSheetId="10">#REF!</definedName>
    <definedName name="print___0" localSheetId="0">#REF!</definedName>
    <definedName name="print___0" localSheetId="2">#REF!</definedName>
    <definedName name="print___0">#REF!</definedName>
    <definedName name="_xlnm.Print_Area" localSheetId="8">'Back Up Vol Plat Lt.'!$C$3:$Y$281</definedName>
    <definedName name="_xlnm.Print_Area" localSheetId="7">'Backup Balok'!$D$1:$T$260</definedName>
    <definedName name="_xlnm.Print_Area" localSheetId="4">'Backup Fondasi'!$D$1:$U$111</definedName>
    <definedName name="_xlnm.Print_Area" localSheetId="6">'Backup Kolom'!$D$1:$S$309</definedName>
    <definedName name="_xlnm.Print_Area" localSheetId="9">'Backup Pintu'!$D$5:$R$133</definedName>
    <definedName name="_xlnm.Print_Area" localSheetId="5">'Backup Sloof'!$D$1:$T$55</definedName>
    <definedName name="_xlnm.Print_Area" localSheetId="14">BALOK!$D$2:$Q$453</definedName>
    <definedName name="_xlnm.Print_Area" localSheetId="3">'Daftar Harga'!$E$2:$N$386</definedName>
    <definedName name="_xlnm.Print_Area" localSheetId="11">Dinding!$D$1:$R$305</definedName>
    <definedName name="_xlnm.Print_Area" localSheetId="13">KOLOM!$D$2:$R$587</definedName>
    <definedName name="_xlnm.Print_Area" localSheetId="12">'Kurva S'!$A$1:$BI$530</definedName>
    <definedName name="_xlnm.Print_Area" localSheetId="10">PONDASI!$D$2:$S$185</definedName>
    <definedName name="_xlnm.Print_Area" localSheetId="1">RAB!$C$7:$W$532</definedName>
    <definedName name="_xlnm.Print_Area" localSheetId="0">'Rekap RAB'!$C$2:$J$70</definedName>
    <definedName name="_xlnm.Print_Area" localSheetId="2">'Time Schedule'!$B$3:$AG$69</definedName>
    <definedName name="_xlnm.Print_Area">#REF!</definedName>
    <definedName name="Print_Area_MI" localSheetId="8">#REF!</definedName>
    <definedName name="Print_Area_MI" localSheetId="14">#REF!</definedName>
    <definedName name="Print_Area_MI" localSheetId="3">#REF!</definedName>
    <definedName name="Print_Area_MI" localSheetId="11">#REF!</definedName>
    <definedName name="Print_Area_MI" localSheetId="13">#REF!</definedName>
    <definedName name="Print_Area_MI" localSheetId="10">#REF!</definedName>
    <definedName name="Print_Area_MI" localSheetId="0">#REF!</definedName>
    <definedName name="Print_Area_MI" localSheetId="2">#REF!</definedName>
    <definedName name="Print_Area_MI">#REF!</definedName>
    <definedName name="PRINT_AREA_MI___0" localSheetId="8">#REF!</definedName>
    <definedName name="PRINT_AREA_MI___0" localSheetId="14">#REF!</definedName>
    <definedName name="PRINT_AREA_MI___0" localSheetId="11">#REF!</definedName>
    <definedName name="PRINT_AREA_MI___0" localSheetId="13">#REF!</definedName>
    <definedName name="PRINT_AREA_MI___0" localSheetId="10">#REF!</definedName>
    <definedName name="PRINT_AREA_MI___0" localSheetId="0">#REF!</definedName>
    <definedName name="PRINT_AREA_MI___0" localSheetId="2">#REF!</definedName>
    <definedName name="PRINT_AREA_MI___0">#REF!</definedName>
    <definedName name="PRINT_AREA_MI___1">#REF!</definedName>
    <definedName name="PRINT_AREA_MI___2">#REF!</definedName>
    <definedName name="PRINT_AREA_MI___3">#REF!</definedName>
    <definedName name="PRINT_AREA_MI_1">#REF!</definedName>
    <definedName name="Print_Area_MI_11">#REF!</definedName>
    <definedName name="Print_Area_MI_11_6">#REF!</definedName>
    <definedName name="PRINT_AREA_MI_12">"$#REF!.$A$2955:$AL$2991"</definedName>
    <definedName name="Print_Area_MI_13" localSheetId="8">#REF!</definedName>
    <definedName name="Print_Area_MI_13" localSheetId="7">#REF!</definedName>
    <definedName name="Print_Area_MI_13" localSheetId="4">#REF!</definedName>
    <definedName name="Print_Area_MI_13" localSheetId="6">#REF!</definedName>
    <definedName name="Print_Area_MI_13" localSheetId="9">#REF!</definedName>
    <definedName name="Print_Area_MI_13" localSheetId="5">#REF!</definedName>
    <definedName name="Print_Area_MI_13" localSheetId="14">#REF!</definedName>
    <definedName name="Print_Area_MI_13" localSheetId="3">#REF!</definedName>
    <definedName name="Print_Area_MI_13" localSheetId="11">#REF!</definedName>
    <definedName name="Print_Area_MI_13" localSheetId="13">#REF!</definedName>
    <definedName name="Print_Area_MI_13" localSheetId="10">#REF!</definedName>
    <definedName name="Print_Area_MI_13" localSheetId="0">#REF!</definedName>
    <definedName name="Print_Area_MI_13" localSheetId="2">#REF!</definedName>
    <definedName name="Print_Area_MI_13">#REF!</definedName>
    <definedName name="Print_Area_MI_13_6" localSheetId="8">#REF!</definedName>
    <definedName name="Print_Area_MI_13_6" localSheetId="14">#REF!</definedName>
    <definedName name="Print_Area_MI_13_6" localSheetId="11">#REF!</definedName>
    <definedName name="Print_Area_MI_13_6" localSheetId="13">#REF!</definedName>
    <definedName name="Print_Area_MI_13_6" localSheetId="10">#REF!</definedName>
    <definedName name="Print_Area_MI_13_6" localSheetId="0">#REF!</definedName>
    <definedName name="Print_Area_MI_13_6" localSheetId="2">#REF!</definedName>
    <definedName name="Print_Area_MI_13_6">#REF!</definedName>
    <definedName name="Print_Area_MI_14" localSheetId="8">#REF!</definedName>
    <definedName name="Print_Area_MI_14" localSheetId="14">#REF!</definedName>
    <definedName name="Print_Area_MI_14" localSheetId="11">#REF!</definedName>
    <definedName name="Print_Area_MI_14" localSheetId="13">#REF!</definedName>
    <definedName name="Print_Area_MI_14" localSheetId="10">#REF!</definedName>
    <definedName name="Print_Area_MI_14" localSheetId="0">#REF!</definedName>
    <definedName name="Print_Area_MI_14" localSheetId="2">#REF!</definedName>
    <definedName name="Print_Area_MI_14">#REF!</definedName>
    <definedName name="Print_Area_MI_14_6">#REF!</definedName>
    <definedName name="Print_Area_MI_15">#REF!</definedName>
    <definedName name="Print_Area_MI_15_6">#REF!</definedName>
    <definedName name="PRINT_AREA_MI_19">#REF!</definedName>
    <definedName name="PRINT_AREA_MI_19_1">#REF!</definedName>
    <definedName name="PRINT_AREA_MI_19_1_1">#REF!</definedName>
    <definedName name="PRINT_AREA_MI_19_19">#REF!</definedName>
    <definedName name="PRINT_AREA_MI_19_52">#REF!</definedName>
    <definedName name="Print_Area_MI_2">#REF!</definedName>
    <definedName name="Print_Area_MI_3">#REF!</definedName>
    <definedName name="Print_Area_MI_3_1">#REF!</definedName>
    <definedName name="Print_Area_MI_3_4">#REF!</definedName>
    <definedName name="Print_Area_MI_3_6">#REF!</definedName>
    <definedName name="PRINT_AREA_MI_32">#REF!</definedName>
    <definedName name="Print_Area_MI_4">#REF!</definedName>
    <definedName name="PRINT_AREA_MI_52">#REF!</definedName>
    <definedName name="Print_Area_MI_6">#REF!</definedName>
    <definedName name="Print_Area_MI_6_1">#REF!</definedName>
    <definedName name="Print_Area_MI_6_6">#REF!</definedName>
    <definedName name="Print_Area_MI_7">#REF!</definedName>
    <definedName name="Print_Area_MI_7_6">#REF!</definedName>
    <definedName name="Print_Area_MI_8">#REF!</definedName>
    <definedName name="Print_Area_MI_8_6">#REF!</definedName>
    <definedName name="Print_Area_MI_9">#REF!</definedName>
    <definedName name="Print_Area_MI_9_6">#REF!</definedName>
    <definedName name="Print_Area_MI1">#REF!</definedName>
    <definedName name="PRINT_TILTES">#REF!</definedName>
    <definedName name="PRINT_TITILES">#REF!</definedName>
    <definedName name="PRINT_TITLE">#REF!</definedName>
    <definedName name="PRINT_TITLE_MI">#REF!</definedName>
    <definedName name="_xlnm.Print_Titles" localSheetId="8">#REF!</definedName>
    <definedName name="_xlnm.Print_Titles" localSheetId="7">#REF!</definedName>
    <definedName name="_xlnm.Print_Titles" localSheetId="4">#REF!</definedName>
    <definedName name="_xlnm.Print_Titles" localSheetId="6">#REF!</definedName>
    <definedName name="_xlnm.Print_Titles" localSheetId="9">#REF!</definedName>
    <definedName name="_xlnm.Print_Titles" localSheetId="5">#REF!</definedName>
    <definedName name="_xlnm.Print_Titles" localSheetId="14">#REF!</definedName>
    <definedName name="_xlnm.Print_Titles" localSheetId="3">#REF!</definedName>
    <definedName name="_xlnm.Print_Titles" localSheetId="11">#REF!</definedName>
    <definedName name="_xlnm.Print_Titles" localSheetId="13">#REF!</definedName>
    <definedName name="_xlnm.Print_Titles" localSheetId="12">'Kurva S'!$24:$24</definedName>
    <definedName name="_xlnm.Print_Titles" localSheetId="10">#REF!</definedName>
    <definedName name="_xlnm.Print_Titles" localSheetId="1">RAB!$25:$26</definedName>
    <definedName name="_xlnm.Print_Titles" localSheetId="0">#REF!</definedName>
    <definedName name="_xlnm.Print_Titles">#REF!</definedName>
    <definedName name="Print_Titles_MI" localSheetId="8">#REF!</definedName>
    <definedName name="Print_Titles_MI" localSheetId="14">#REF!</definedName>
    <definedName name="Print_Titles_MI" localSheetId="11">#REF!</definedName>
    <definedName name="Print_Titles_MI" localSheetId="13">#REF!</definedName>
    <definedName name="Print_Titles_MI" localSheetId="10">#REF!</definedName>
    <definedName name="Print_Titles_MI" localSheetId="0">#REF!</definedName>
    <definedName name="Print_Titles_MI" localSheetId="2">#REF!</definedName>
    <definedName name="Print_Titles_MI">#REF!</definedName>
    <definedName name="Print_Titles_MI_1" localSheetId="8">#REF!</definedName>
    <definedName name="Print_Titles_MI_1" localSheetId="14">#REF!</definedName>
    <definedName name="Print_Titles_MI_1" localSheetId="11">#REF!</definedName>
    <definedName name="Print_Titles_MI_1" localSheetId="13">#REF!</definedName>
    <definedName name="Print_Titles_MI_1" localSheetId="10">#REF!</definedName>
    <definedName name="Print_Titles_MI_1" localSheetId="0">#REF!</definedName>
    <definedName name="Print_Titles_MI_1" localSheetId="2">#REF!</definedName>
    <definedName name="Print_Titles_MI_1">#REF!</definedName>
    <definedName name="Print_Titles_MI_11">#REF!</definedName>
    <definedName name="Print_Titles_MI_13">#REF!</definedName>
    <definedName name="Print_Titles_MI_14">#REF!</definedName>
    <definedName name="Print_Titles_MI_15">#REF!</definedName>
    <definedName name="Print_Titles_MI_3">#REF!</definedName>
    <definedName name="Print_Titles_MI_6">#REF!</definedName>
    <definedName name="Print_Titles_MI_6_6">#REF!</definedName>
    <definedName name="Print_Titles_MI_7">#REF!</definedName>
    <definedName name="Print_Titles_MI_7_6">#REF!</definedName>
    <definedName name="Print_Titles_MI_9">#REF!</definedName>
    <definedName name="Printarea">#REF!</definedName>
    <definedName name="PRITN_TITLES">#REF!</definedName>
    <definedName name="PRJ">#REF!</definedName>
    <definedName name="prmh">#REF!</definedName>
    <definedName name="PRN">#REF!</definedName>
    <definedName name="PRO">#REF!</definedName>
    <definedName name="PRO_1">#REF!</definedName>
    <definedName name="PRO_2">#REF!</definedName>
    <definedName name="PRO_3">#REF!</definedName>
    <definedName name="PROC_prog">#REF!</definedName>
    <definedName name="PROC_SERV">#REF!</definedName>
    <definedName name="PROCESSINGBUILDING">#REF!</definedName>
    <definedName name="PROCSERV_PROG">#REF!</definedName>
    <definedName name="PROCUREMENT">#REF!</definedName>
    <definedName name="ProdForm" hidden="1">#REF!</definedName>
    <definedName name="Product" hidden="1">#REF!</definedName>
    <definedName name="Profit">#REF!</definedName>
    <definedName name="Profit___1">#REF!</definedName>
    <definedName name="Profit___2">#REF!</definedName>
    <definedName name="profprel">#REF!</definedName>
    <definedName name="ProjectLocation">#REF!</definedName>
    <definedName name="ProjectNumber">#REF!</definedName>
    <definedName name="ProjectSubtitle">#REF!</definedName>
    <definedName name="ProjectTitle">#REF!</definedName>
    <definedName name="proofingnopy">#REF!</definedName>
    <definedName name="proses">#REF!</definedName>
    <definedName name="prs">#REF!</definedName>
    <definedName name="prs_1">#REF!</definedName>
    <definedName name="prs_2">#REF!</definedName>
    <definedName name="prs_3">#REF!</definedName>
    <definedName name="prs_5">#REF!</definedName>
    <definedName name="prtsi">#REF!</definedName>
    <definedName name="PS">#REF!</definedName>
    <definedName name="Ps.cor">#REF!</definedName>
    <definedName name="Ps.pasang">#REF!</definedName>
    <definedName name="ps.psg">#REF!</definedName>
    <definedName name="Ps.Urug">#REF!</definedName>
    <definedName name="PSC052___0">#REF!</definedName>
    <definedName name="PSC052___1">#REF!</definedName>
    <definedName name="PSC052___2">#REF!</definedName>
    <definedName name="PSET">#REF!</definedName>
    <definedName name="psr.beton">#REF!</definedName>
    <definedName name="psr.pasang">#REF!</definedName>
    <definedName name="psr.urug">#REF!</definedName>
    <definedName name="psrcor">#REF!</definedName>
    <definedName name="psrpsng">#REF!</definedName>
    <definedName name="PStoot">#REF!</definedName>
    <definedName name="psv">#REF!</definedName>
    <definedName name="pt">#REF!</definedName>
    <definedName name="pt_6">#REF!</definedName>
    <definedName name="ptb">#REF!</definedName>
    <definedName name="PTBS">#REF!</definedName>
    <definedName name="ptc">#REF!</definedName>
    <definedName name="PTJW">#REF!</definedName>
    <definedName name="ptk">#REF!</definedName>
    <definedName name="ptm">#REF!</definedName>
    <definedName name="ptr">#REF!</definedName>
    <definedName name="pts">#REF!</definedName>
    <definedName name="PTump">#REF!</definedName>
    <definedName name="PTump___0">#REF!</definedName>
    <definedName name="PU">#REF!</definedName>
    <definedName name="PU1X">#REF!</definedName>
    <definedName name="Puk">#REF!</definedName>
    <definedName name="PUkur">#REF!</definedName>
    <definedName name="Pukurk">#REF!</definedName>
    <definedName name="PUMP">#REF!</definedName>
    <definedName name="PUP">#REF!</definedName>
    <definedName name="PUPasir">#REF!</definedName>
    <definedName name="PUPS">#REF!</definedName>
    <definedName name="PUPSL1">#REF!</definedName>
    <definedName name="PUPSL2">#REF!</definedName>
    <definedName name="PUPSL3">#REF!</definedName>
    <definedName name="purug">#REF!</definedName>
    <definedName name="PUrugK">#REF!</definedName>
    <definedName name="pusat">#REF!</definedName>
    <definedName name="PUSHB">#REF!</definedName>
    <definedName name="pv100_1">#REF!</definedName>
    <definedName name="pv100_10">"$#REF!.$#REF!$#REF!"</definedName>
    <definedName name="pv100_12">"$#REF!.$#REF!$#REF!"</definedName>
    <definedName name="pv100_13">"$#REF!.$#REF!$#REF!"</definedName>
    <definedName name="pv100_2" localSheetId="8">#REF!</definedName>
    <definedName name="pv100_2" localSheetId="7">#REF!</definedName>
    <definedName name="pv100_2" localSheetId="4">#REF!</definedName>
    <definedName name="pv100_2" localSheetId="6">#REF!</definedName>
    <definedName name="pv100_2" localSheetId="9">#REF!</definedName>
    <definedName name="pv100_2" localSheetId="5">#REF!</definedName>
    <definedName name="pv100_2" localSheetId="14">#REF!</definedName>
    <definedName name="pv100_2" localSheetId="3">#REF!</definedName>
    <definedName name="pv100_2" localSheetId="11">#REF!</definedName>
    <definedName name="pv100_2" localSheetId="13">#REF!</definedName>
    <definedName name="pv100_2" localSheetId="10">#REF!</definedName>
    <definedName name="pv100_2" localSheetId="0">#REF!</definedName>
    <definedName name="pv100_2" localSheetId="2">#REF!</definedName>
    <definedName name="pv100_2">#REF!</definedName>
    <definedName name="pv100_3" localSheetId="8">#REF!</definedName>
    <definedName name="pv100_3" localSheetId="14">#REF!</definedName>
    <definedName name="pv100_3" localSheetId="11">#REF!</definedName>
    <definedName name="pv100_3" localSheetId="13">#REF!</definedName>
    <definedName name="pv100_3" localSheetId="10">#REF!</definedName>
    <definedName name="pv100_3" localSheetId="0">#REF!</definedName>
    <definedName name="pv100_3" localSheetId="2">#REF!</definedName>
    <definedName name="pv100_3">#REF!</definedName>
    <definedName name="pv100_3_1" localSheetId="8">#REF!</definedName>
    <definedName name="pv100_3_1" localSheetId="14">#REF!</definedName>
    <definedName name="pv100_3_1" localSheetId="11">#REF!</definedName>
    <definedName name="pv100_3_1" localSheetId="13">#REF!</definedName>
    <definedName name="pv100_3_1" localSheetId="10">#REF!</definedName>
    <definedName name="pv100_3_1" localSheetId="0">#REF!</definedName>
    <definedName name="pv100_3_1" localSheetId="2">#REF!</definedName>
    <definedName name="pv100_3_1">#REF!</definedName>
    <definedName name="pv100_3_2">#REF!</definedName>
    <definedName name="pv100_4">#REF!</definedName>
    <definedName name="pv100_5">#REF!</definedName>
    <definedName name="pv100_7">"$#REF!.$#REF!$#REF!"</definedName>
    <definedName name="pv100_8">"$#REF!.$#REF!$#REF!"</definedName>
    <definedName name="pv40_10">"$#REF!.$#REF!$#REF!"</definedName>
    <definedName name="pv40_12">"$#REF!.$#REF!$#REF!"</definedName>
    <definedName name="pv40_13">"$#REF!.$#REF!$#REF!"</definedName>
    <definedName name="pv40_3_1" localSheetId="8">#REF!</definedName>
    <definedName name="pv40_3_1" localSheetId="7">#REF!</definedName>
    <definedName name="pv40_3_1" localSheetId="4">#REF!</definedName>
    <definedName name="pv40_3_1" localSheetId="6">#REF!</definedName>
    <definedName name="pv40_3_1" localSheetId="9">#REF!</definedName>
    <definedName name="pv40_3_1" localSheetId="5">#REF!</definedName>
    <definedName name="pv40_3_1" localSheetId="14">#REF!</definedName>
    <definedName name="pv40_3_1" localSheetId="3">#REF!</definedName>
    <definedName name="pv40_3_1" localSheetId="11">#REF!</definedName>
    <definedName name="pv40_3_1" localSheetId="13">#REF!</definedName>
    <definedName name="pv40_3_1" localSheetId="10">#REF!</definedName>
    <definedName name="pv40_3_1" localSheetId="0">#REF!</definedName>
    <definedName name="pv40_3_1" localSheetId="2">#REF!</definedName>
    <definedName name="pv40_3_1">#REF!</definedName>
    <definedName name="pv40_3_2" localSheetId="8">#REF!</definedName>
    <definedName name="pv40_3_2" localSheetId="14">#REF!</definedName>
    <definedName name="pv40_3_2" localSheetId="11">#REF!</definedName>
    <definedName name="pv40_3_2" localSheetId="13">#REF!</definedName>
    <definedName name="pv40_3_2" localSheetId="10">#REF!</definedName>
    <definedName name="pv40_3_2" localSheetId="0">#REF!</definedName>
    <definedName name="pv40_3_2" localSheetId="2">#REF!</definedName>
    <definedName name="pv40_3_2">#REF!</definedName>
    <definedName name="pv40_5" localSheetId="8">#REF!</definedName>
    <definedName name="pv40_5" localSheetId="14">#REF!</definedName>
    <definedName name="pv40_5" localSheetId="11">#REF!</definedName>
    <definedName name="pv40_5" localSheetId="13">#REF!</definedName>
    <definedName name="pv40_5" localSheetId="10">#REF!</definedName>
    <definedName name="pv40_5" localSheetId="0">#REF!</definedName>
    <definedName name="pv40_5" localSheetId="2">#REF!</definedName>
    <definedName name="pv40_5">#REF!</definedName>
    <definedName name="pv40_7">"$#REF!.$#REF!$#REF!"</definedName>
    <definedName name="pv40_8">"$#REF!.$#REF!$#REF!"</definedName>
    <definedName name="pv50_10">"$#REF!.$#REF!$#REF!"</definedName>
    <definedName name="pv50_12">"$#REF!.$#REF!$#REF!"</definedName>
    <definedName name="pv50_13">"$#REF!.$#REF!$#REF!"</definedName>
    <definedName name="pv50_3_1" localSheetId="8">#REF!</definedName>
    <definedName name="pv50_3_1" localSheetId="7">#REF!</definedName>
    <definedName name="pv50_3_1" localSheetId="4">#REF!</definedName>
    <definedName name="pv50_3_1" localSheetId="6">#REF!</definedName>
    <definedName name="pv50_3_1" localSheetId="9">#REF!</definedName>
    <definedName name="pv50_3_1" localSheetId="5">#REF!</definedName>
    <definedName name="pv50_3_1" localSheetId="14">#REF!</definedName>
    <definedName name="pv50_3_1" localSheetId="3">#REF!</definedName>
    <definedName name="pv50_3_1" localSheetId="11">#REF!</definedName>
    <definedName name="pv50_3_1" localSheetId="13">#REF!</definedName>
    <definedName name="pv50_3_1" localSheetId="10">#REF!</definedName>
    <definedName name="pv50_3_1" localSheetId="0">#REF!</definedName>
    <definedName name="pv50_3_1" localSheetId="2">#REF!</definedName>
    <definedName name="pv50_3_1">#REF!</definedName>
    <definedName name="pv50_3_2" localSheetId="8">#REF!</definedName>
    <definedName name="pv50_3_2" localSheetId="14">#REF!</definedName>
    <definedName name="pv50_3_2" localSheetId="11">#REF!</definedName>
    <definedName name="pv50_3_2" localSheetId="13">#REF!</definedName>
    <definedName name="pv50_3_2" localSheetId="10">#REF!</definedName>
    <definedName name="pv50_3_2" localSheetId="0">#REF!</definedName>
    <definedName name="pv50_3_2" localSheetId="2">#REF!</definedName>
    <definedName name="pv50_3_2">#REF!</definedName>
    <definedName name="pv50_4" localSheetId="8">#REF!</definedName>
    <definedName name="pv50_4" localSheetId="14">#REF!</definedName>
    <definedName name="pv50_4" localSheetId="11">#REF!</definedName>
    <definedName name="pv50_4" localSheetId="13">#REF!</definedName>
    <definedName name="pv50_4" localSheetId="10">#REF!</definedName>
    <definedName name="pv50_4" localSheetId="0">#REF!</definedName>
    <definedName name="pv50_4" localSheetId="2">#REF!</definedName>
    <definedName name="pv50_4">#REF!</definedName>
    <definedName name="pv50_5">#REF!</definedName>
    <definedName name="pv50_7">"$#REF!.$#REF!$#REF!"</definedName>
    <definedName name="pv50_8">"$#REF!.$#REF!$#REF!"</definedName>
    <definedName name="pv80_10">"$#REF!.$#REF!$#REF!"</definedName>
    <definedName name="pv80_12">"$#REF!.$#REF!$#REF!"</definedName>
    <definedName name="pv80_13">"$#REF!.$#REF!$#REF!"</definedName>
    <definedName name="pv80_3_1" localSheetId="8">#REF!</definedName>
    <definedName name="pv80_3_1" localSheetId="7">#REF!</definedName>
    <definedName name="pv80_3_1" localSheetId="4">#REF!</definedName>
    <definedName name="pv80_3_1" localSheetId="6">#REF!</definedName>
    <definedName name="pv80_3_1" localSheetId="9">#REF!</definedName>
    <definedName name="pv80_3_1" localSheetId="5">#REF!</definedName>
    <definedName name="pv80_3_1" localSheetId="14">#REF!</definedName>
    <definedName name="pv80_3_1" localSheetId="3">#REF!</definedName>
    <definedName name="pv80_3_1" localSheetId="11">#REF!</definedName>
    <definedName name="pv80_3_1" localSheetId="13">#REF!</definedName>
    <definedName name="pv80_3_1" localSheetId="10">#REF!</definedName>
    <definedName name="pv80_3_1" localSheetId="0">#REF!</definedName>
    <definedName name="pv80_3_1" localSheetId="2">#REF!</definedName>
    <definedName name="pv80_3_1">#REF!</definedName>
    <definedName name="pv80_3_2" localSheetId="8">#REF!</definedName>
    <definedName name="pv80_3_2" localSheetId="14">#REF!</definedName>
    <definedName name="pv80_3_2" localSheetId="11">#REF!</definedName>
    <definedName name="pv80_3_2" localSheetId="13">#REF!</definedName>
    <definedName name="pv80_3_2" localSheetId="10">#REF!</definedName>
    <definedName name="pv80_3_2" localSheetId="0">#REF!</definedName>
    <definedName name="pv80_3_2" localSheetId="2">#REF!</definedName>
    <definedName name="pv80_3_2">#REF!</definedName>
    <definedName name="pv80_4" localSheetId="8">#REF!</definedName>
    <definedName name="pv80_4" localSheetId="14">#REF!</definedName>
    <definedName name="pv80_4" localSheetId="11">#REF!</definedName>
    <definedName name="pv80_4" localSheetId="13">#REF!</definedName>
    <definedName name="pv80_4" localSheetId="10">#REF!</definedName>
    <definedName name="pv80_4" localSheetId="0">#REF!</definedName>
    <definedName name="pv80_4" localSheetId="2">#REF!</definedName>
    <definedName name="pv80_4">#REF!</definedName>
    <definedName name="pv80_5">#REF!</definedName>
    <definedName name="pv80_7">"$#REF!.$#REF!$#REF!"</definedName>
    <definedName name="pv80_8">"$#REF!.$#REF!$#REF!"</definedName>
    <definedName name="PVC" localSheetId="8">#REF!</definedName>
    <definedName name="PVC" localSheetId="7">#REF!</definedName>
    <definedName name="PVC" localSheetId="4">#REF!</definedName>
    <definedName name="PVC" localSheetId="6">#REF!</definedName>
    <definedName name="PVC" localSheetId="9">#REF!</definedName>
    <definedName name="PVC" localSheetId="5">#REF!</definedName>
    <definedName name="PVC" localSheetId="14">#REF!</definedName>
    <definedName name="PVC" localSheetId="3">#REF!</definedName>
    <definedName name="PVC" localSheetId="11">#REF!</definedName>
    <definedName name="PVC" localSheetId="13">#REF!</definedName>
    <definedName name="PVC" localSheetId="10">#REF!</definedName>
    <definedName name="PVC" localSheetId="0">#REF!</definedName>
    <definedName name="PVC" localSheetId="2">#REF!</definedName>
    <definedName name="PVC">#REF!</definedName>
    <definedName name="PVC_10" localSheetId="8">#REF!</definedName>
    <definedName name="PVC_10" localSheetId="14">#REF!</definedName>
    <definedName name="PVC_10" localSheetId="11">#REF!</definedName>
    <definedName name="PVC_10" localSheetId="13">#REF!</definedName>
    <definedName name="PVC_10" localSheetId="10">#REF!</definedName>
    <definedName name="PVC_10" localSheetId="0">#REF!</definedName>
    <definedName name="PVC_10" localSheetId="2">#REF!</definedName>
    <definedName name="PVC_10">#REF!</definedName>
    <definedName name="pvc_4" localSheetId="8">#REF!</definedName>
    <definedName name="pvc_4" localSheetId="14">#REF!</definedName>
    <definedName name="pvc_4" localSheetId="11">#REF!</definedName>
    <definedName name="pvc_4" localSheetId="13">#REF!</definedName>
    <definedName name="pvc_4" localSheetId="10">#REF!</definedName>
    <definedName name="pvc_4" localSheetId="0">#REF!</definedName>
    <definedName name="pvc_4" localSheetId="2">#REF!</definedName>
    <definedName name="pvc_4">#REF!</definedName>
    <definedName name="PVC_8">#REF!</definedName>
    <definedName name="PVC_AZ">#REF!</definedName>
    <definedName name="PVCconduit">#REF!</definedName>
    <definedName name="pvf100_10">"$#REF!.$#REF!$#REF!"</definedName>
    <definedName name="pvf100_12">"$#REF!.$#REF!$#REF!"</definedName>
    <definedName name="pvf100_13">"$#REF!.$#REF!$#REF!"</definedName>
    <definedName name="pvf100_3_1" localSheetId="8">#REF!</definedName>
    <definedName name="pvf100_3_1" localSheetId="7">#REF!</definedName>
    <definedName name="pvf100_3_1" localSheetId="4">#REF!</definedName>
    <definedName name="pvf100_3_1" localSheetId="6">#REF!</definedName>
    <definedName name="pvf100_3_1" localSheetId="9">#REF!</definedName>
    <definedName name="pvf100_3_1" localSheetId="5">#REF!</definedName>
    <definedName name="pvf100_3_1" localSheetId="14">#REF!</definedName>
    <definedName name="pvf100_3_1" localSheetId="3">#REF!</definedName>
    <definedName name="pvf100_3_1" localSheetId="11">#REF!</definedName>
    <definedName name="pvf100_3_1" localSheetId="13">#REF!</definedName>
    <definedName name="pvf100_3_1" localSheetId="10">#REF!</definedName>
    <definedName name="pvf100_3_1" localSheetId="0">#REF!</definedName>
    <definedName name="pvf100_3_1" localSheetId="2">#REF!</definedName>
    <definedName name="pvf100_3_1">#REF!</definedName>
    <definedName name="pvf100_3_2" localSheetId="8">#REF!</definedName>
    <definedName name="pvf100_3_2" localSheetId="14">#REF!</definedName>
    <definedName name="pvf100_3_2" localSheetId="11">#REF!</definedName>
    <definedName name="pvf100_3_2" localSheetId="13">#REF!</definedName>
    <definedName name="pvf100_3_2" localSheetId="10">#REF!</definedName>
    <definedName name="pvf100_3_2" localSheetId="0">#REF!</definedName>
    <definedName name="pvf100_3_2" localSheetId="2">#REF!</definedName>
    <definedName name="pvf100_3_2">#REF!</definedName>
    <definedName name="pvf100_4" localSheetId="8">#REF!</definedName>
    <definedName name="pvf100_4" localSheetId="14">#REF!</definedName>
    <definedName name="pvf100_4" localSheetId="11">#REF!</definedName>
    <definedName name="pvf100_4" localSheetId="13">#REF!</definedName>
    <definedName name="pvf100_4" localSheetId="10">#REF!</definedName>
    <definedName name="pvf100_4" localSheetId="0">#REF!</definedName>
    <definedName name="pvf100_4" localSheetId="2">#REF!</definedName>
    <definedName name="pvf100_4">#REF!</definedName>
    <definedName name="pvf100_5">#REF!</definedName>
    <definedName name="pvf100_7">"$#REF!.$#REF!$#REF!"</definedName>
    <definedName name="pvf100_8">"$#REF!.$#REF!$#REF!"</definedName>
    <definedName name="pvf80_10">"$#REF!.$#REF!$#REF!"</definedName>
    <definedName name="pvf80_12">"$#REF!.$#REF!$#REF!"</definedName>
    <definedName name="pvf80_13">"$#REF!.$#REF!$#REF!"</definedName>
    <definedName name="pvf80_3_1" localSheetId="8">#REF!</definedName>
    <definedName name="pvf80_3_1" localSheetId="7">#REF!</definedName>
    <definedName name="pvf80_3_1" localSheetId="4">#REF!</definedName>
    <definedName name="pvf80_3_1" localSheetId="6">#REF!</definedName>
    <definedName name="pvf80_3_1" localSheetId="9">#REF!</definedName>
    <definedName name="pvf80_3_1" localSheetId="5">#REF!</definedName>
    <definedName name="pvf80_3_1" localSheetId="14">#REF!</definedName>
    <definedName name="pvf80_3_1" localSheetId="3">#REF!</definedName>
    <definedName name="pvf80_3_1" localSheetId="11">#REF!</definedName>
    <definedName name="pvf80_3_1" localSheetId="13">#REF!</definedName>
    <definedName name="pvf80_3_1" localSheetId="10">#REF!</definedName>
    <definedName name="pvf80_3_1" localSheetId="0">#REF!</definedName>
    <definedName name="pvf80_3_1" localSheetId="2">#REF!</definedName>
    <definedName name="pvf80_3_1">#REF!</definedName>
    <definedName name="pvf80_3_2" localSheetId="8">#REF!</definedName>
    <definedName name="pvf80_3_2" localSheetId="14">#REF!</definedName>
    <definedName name="pvf80_3_2" localSheetId="11">#REF!</definedName>
    <definedName name="pvf80_3_2" localSheetId="13">#REF!</definedName>
    <definedName name="pvf80_3_2" localSheetId="10">#REF!</definedName>
    <definedName name="pvf80_3_2" localSheetId="0">#REF!</definedName>
    <definedName name="pvf80_3_2" localSheetId="2">#REF!</definedName>
    <definedName name="pvf80_3_2">#REF!</definedName>
    <definedName name="pvf80_4" localSheetId="8">#REF!</definedName>
    <definedName name="pvf80_4" localSheetId="14">#REF!</definedName>
    <definedName name="pvf80_4" localSheetId="11">#REF!</definedName>
    <definedName name="pvf80_4" localSheetId="13">#REF!</definedName>
    <definedName name="pvf80_4" localSheetId="10">#REF!</definedName>
    <definedName name="pvf80_4" localSheetId="0">#REF!</definedName>
    <definedName name="pvf80_4" localSheetId="2">#REF!</definedName>
    <definedName name="pvf80_4">#REF!</definedName>
    <definedName name="pvf80_5">#REF!</definedName>
    <definedName name="pvf80_7">"$#REF!.$#REF!$#REF!"</definedName>
    <definedName name="pvf80_8">"$#REF!.$#REF!$#REF!"</definedName>
    <definedName name="PWFDn" localSheetId="8">#REF!</definedName>
    <definedName name="PWFDn" localSheetId="7">#REF!</definedName>
    <definedName name="PWFDn" localSheetId="4">#REF!</definedName>
    <definedName name="PWFDn" localSheetId="6">#REF!</definedName>
    <definedName name="PWFDn" localSheetId="9">#REF!</definedName>
    <definedName name="PWFDn" localSheetId="5">#REF!</definedName>
    <definedName name="PWFDn" localSheetId="14">#REF!</definedName>
    <definedName name="PWFDn" localSheetId="3">#REF!</definedName>
    <definedName name="PWFDn" localSheetId="11">#REF!</definedName>
    <definedName name="PWFDn" localSheetId="13">#REF!</definedName>
    <definedName name="PWFDn" localSheetId="10">#REF!</definedName>
    <definedName name="PWFDn" localSheetId="0">#REF!</definedName>
    <definedName name="PWFDn" localSheetId="2">#REF!</definedName>
    <definedName name="PWFDn">#REF!</definedName>
    <definedName name="PWFLn" localSheetId="8">#REF!</definedName>
    <definedName name="PWFLn" localSheetId="14">#REF!</definedName>
    <definedName name="PWFLn" localSheetId="11">#REF!</definedName>
    <definedName name="PWFLn" localSheetId="13">#REF!</definedName>
    <definedName name="PWFLn" localSheetId="10">#REF!</definedName>
    <definedName name="PWFLn" localSheetId="0">#REF!</definedName>
    <definedName name="PWFLn" localSheetId="2">#REF!</definedName>
    <definedName name="PWFLn">#REF!</definedName>
    <definedName name="Pwt" localSheetId="8">#REF!</definedName>
    <definedName name="Pwt" localSheetId="14">#REF!</definedName>
    <definedName name="Pwt" localSheetId="11">#REF!</definedName>
    <definedName name="Pwt" localSheetId="13">#REF!</definedName>
    <definedName name="Pwt" localSheetId="10">#REF!</definedName>
    <definedName name="Pwt" localSheetId="0">#REF!</definedName>
    <definedName name="Pwt" localSheetId="2">#REF!</definedName>
    <definedName name="Pwt">#REF!</definedName>
    <definedName name="Q_1">#REF!</definedName>
    <definedName name="Q_2">#REF!</definedName>
    <definedName name="Q_3">#REF!</definedName>
    <definedName name="Q_4">#REF!</definedName>
    <definedName name="Q_5">#REF!</definedName>
    <definedName name="QC_GG">#REF!</definedName>
    <definedName name="qqq" localSheetId="8" hidden="1">{#N/A,#N/A,FALSE,"M.42"}</definedName>
    <definedName name="qqq" localSheetId="7" hidden="1">{#N/A,#N/A,FALSE,"M.42"}</definedName>
    <definedName name="qqq" localSheetId="4" hidden="1">{#N/A,#N/A,FALSE,"M.42"}</definedName>
    <definedName name="qqq" localSheetId="6" hidden="1">{#N/A,#N/A,FALSE,"M.42"}</definedName>
    <definedName name="qqq" localSheetId="9" hidden="1">{#N/A,#N/A,FALSE,"M.42"}</definedName>
    <definedName name="qqq" localSheetId="5" hidden="1">{#N/A,#N/A,FALSE,"M.42"}</definedName>
    <definedName name="qqq" localSheetId="14" hidden="1">{#N/A,#N/A,FALSE,"M.42"}</definedName>
    <definedName name="qqq" localSheetId="3" hidden="1">{#N/A,#N/A,FALSE,"M.42"}</definedName>
    <definedName name="qqq" localSheetId="11" hidden="1">{#N/A,#N/A,FALSE,"M.42"}</definedName>
    <definedName name="qqq" localSheetId="13" hidden="1">{#N/A,#N/A,FALSE,"M.42"}</definedName>
    <definedName name="qqq" localSheetId="12" hidden="1">{#N/A,#N/A,FALSE,"M.42"}</definedName>
    <definedName name="qqq" localSheetId="10" hidden="1">{#N/A,#N/A,FALSE,"M.42"}</definedName>
    <definedName name="qqq" localSheetId="0" hidden="1">{#N/A,#N/A,FALSE,"M.42"}</definedName>
    <definedName name="qqq" localSheetId="2" hidden="1">{#N/A,#N/A,FALSE,"M.42"}</definedName>
    <definedName name="qqq" hidden="1">{#N/A,#N/A,FALSE,"M.42"}</definedName>
    <definedName name="qsfdq" localSheetId="8">#REF!</definedName>
    <definedName name="qsfdq" localSheetId="7">#REF!</definedName>
    <definedName name="qsfdq" localSheetId="4">#REF!</definedName>
    <definedName name="qsfdq" localSheetId="6">#REF!</definedName>
    <definedName name="qsfdq" localSheetId="9">#REF!</definedName>
    <definedName name="qsfdq" localSheetId="5">#REF!</definedName>
    <definedName name="qsfdq" localSheetId="14">#REF!</definedName>
    <definedName name="qsfdq" localSheetId="3">#REF!</definedName>
    <definedName name="qsfdq" localSheetId="11">#REF!</definedName>
    <definedName name="qsfdq" localSheetId="13">#REF!</definedName>
    <definedName name="qsfdq" localSheetId="10">#REF!</definedName>
    <definedName name="qsfdq" localSheetId="0">#REF!</definedName>
    <definedName name="qsfdq" localSheetId="2">#REF!</definedName>
    <definedName name="qsfdq">#REF!</definedName>
    <definedName name="QUARRY" localSheetId="8">#REF!</definedName>
    <definedName name="QUARRY" localSheetId="14">#REF!</definedName>
    <definedName name="QUARRY" localSheetId="11">#REF!</definedName>
    <definedName name="QUARRY" localSheetId="13">#REF!</definedName>
    <definedName name="QUARRY" localSheetId="10">#REF!</definedName>
    <definedName name="QUARRY" localSheetId="0">#REF!</definedName>
    <definedName name="QUARRY" localSheetId="2">#REF!</definedName>
    <definedName name="QUARRY">#REF!</definedName>
    <definedName name="qw" localSheetId="8">#REF!</definedName>
    <definedName name="qw" localSheetId="14">#REF!</definedName>
    <definedName name="qw" localSheetId="11">#REF!</definedName>
    <definedName name="qw" localSheetId="13">#REF!</definedName>
    <definedName name="qw" localSheetId="10">#REF!</definedName>
    <definedName name="qw" localSheetId="0">#REF!</definedName>
    <definedName name="qw" localSheetId="2">#REF!</definedName>
    <definedName name="qw">#REF!</definedName>
    <definedName name="QWERQWE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ERQWE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QWQ" localSheetId="8">#REF!</definedName>
    <definedName name="QWQ" localSheetId="7">#REF!</definedName>
    <definedName name="QWQ" localSheetId="4">#REF!</definedName>
    <definedName name="QWQ" localSheetId="6">#REF!</definedName>
    <definedName name="QWQ" localSheetId="9">#REF!</definedName>
    <definedName name="QWQ" localSheetId="5">#REF!</definedName>
    <definedName name="QWQ" localSheetId="14">#REF!</definedName>
    <definedName name="QWQ" localSheetId="3">#REF!</definedName>
    <definedName name="QWQ" localSheetId="11">#REF!</definedName>
    <definedName name="QWQ" localSheetId="13">#REF!</definedName>
    <definedName name="QWQ" localSheetId="10">#REF!</definedName>
    <definedName name="QWQ" localSheetId="0">#REF!</definedName>
    <definedName name="QWQ" localSheetId="2">#REF!</definedName>
    <definedName name="QWQ">#REF!</definedName>
    <definedName name="R_" localSheetId="8">#REF!</definedName>
    <definedName name="R_" localSheetId="14">#REF!</definedName>
    <definedName name="R_" localSheetId="11">#REF!</definedName>
    <definedName name="R_" localSheetId="13">#REF!</definedName>
    <definedName name="R_" localSheetId="10">#REF!</definedName>
    <definedName name="R_" localSheetId="0">#REF!</definedName>
    <definedName name="R_" localSheetId="2">#REF!</definedName>
    <definedName name="R_">#REF!</definedName>
    <definedName name="R__1" localSheetId="8">#REF!</definedName>
    <definedName name="R__1" localSheetId="14">#REF!</definedName>
    <definedName name="R__1" localSheetId="11">#REF!</definedName>
    <definedName name="R__1" localSheetId="13">#REF!</definedName>
    <definedName name="R__1" localSheetId="10">#REF!</definedName>
    <definedName name="R__1" localSheetId="0">#REF!</definedName>
    <definedName name="R__1" localSheetId="2">#REF!</definedName>
    <definedName name="R__1">#REF!</definedName>
    <definedName name="R__2">#REF!</definedName>
    <definedName name="R__22">#REF!</definedName>
    <definedName name="R__3">#REF!</definedName>
    <definedName name="R__4">#REF!</definedName>
    <definedName name="r_3300">#REF!</definedName>
    <definedName name="r_6700">#REF!</definedName>
    <definedName name="r_6800">#REF!</definedName>
    <definedName name="ra">#REF!</definedName>
    <definedName name="ra11p">#REF!</definedName>
    <definedName name="ra13p">#REF!</definedName>
    <definedName name="RAB">#REF!</definedName>
    <definedName name="RAB_EE">#REF!</definedName>
    <definedName name="RAB_GI_Mranggen">#REF!</definedName>
    <definedName name="rabat">#REF!</definedName>
    <definedName name="RABV">#REF!</definedName>
    <definedName name="RAIL">#REF!</definedName>
    <definedName name="rail_balkon">#REF!</definedName>
    <definedName name="rail_tangga">#REF!</definedName>
    <definedName name="RAILINGTANGGA">#REF!</definedName>
    <definedName name="ramp">#REF!</definedName>
    <definedName name="RANG">#REF!</definedName>
    <definedName name="RANGE">#REF!</definedName>
    <definedName name="Rangka_Hollow">#REF!</definedName>
    <definedName name="rangkagyp">#REF!</definedName>
    <definedName name="rangkametalfuring">#REF!</definedName>
    <definedName name="rangkapar">#REF!</definedName>
    <definedName name="RAP">#REF!</definedName>
    <definedName name="RAP_1">#REF!</definedName>
    <definedName name="RAP_2">#REF!</definedName>
    <definedName name="raq">#REF!</definedName>
    <definedName name="rataantnh">#REF!</definedName>
    <definedName name="RATE">#REF!</definedName>
    <definedName name="Raw_Mat_Feeding_System">#REF!</definedName>
    <definedName name="RAYAP">#REF!</definedName>
    <definedName name="rayben3">#REF!</definedName>
    <definedName name="rayben5">#REF!</definedName>
    <definedName name="RB">#REF!</definedName>
    <definedName name="RB_D10">#REF!</definedName>
    <definedName name="RB_D12">#REF!</definedName>
    <definedName name="RB_D13">#REF!</definedName>
    <definedName name="RB_D14">#REF!</definedName>
    <definedName name="RB_D16">#REF!</definedName>
    <definedName name="RB_D18">#REF!</definedName>
    <definedName name="RB_D19">#REF!</definedName>
    <definedName name="RB_D20">#REF!</definedName>
    <definedName name="RB_D22">#REF!</definedName>
    <definedName name="RB_D25">#REF!</definedName>
    <definedName name="RB_D32">#REF!</definedName>
    <definedName name="RB_GG">#REF!</definedName>
    <definedName name="RBULK">#REF!</definedName>
    <definedName name="RCArea" hidden="1">#REF!</definedName>
    <definedName name="RCC">#REF!</definedName>
    <definedName name="RCOPER">#REF!</definedName>
    <definedName name="rd_0.5">#REF!</definedName>
    <definedName name="rd_4">#REF!</definedName>
    <definedName name="RDD">#REF!</definedName>
    <definedName name="rdmix250">#REF!</definedName>
    <definedName name="rdmix300">#REF!</definedName>
    <definedName name="RDU">#REF!</definedName>
    <definedName name="RE">#REF!</definedName>
    <definedName name="ready" localSheetId="8">[0]!FST:([0]!FSB)</definedName>
    <definedName name="ready" localSheetId="7">[0]!FST:([0]!FSB)</definedName>
    <definedName name="ready" localSheetId="4">[0]!FST:([0]!FSB)</definedName>
    <definedName name="ready" localSheetId="6">[0]!FST:([0]!FSB)</definedName>
    <definedName name="ready" localSheetId="9">[0]!FST:([0]!FSB)</definedName>
    <definedName name="ready" localSheetId="5">[0]!FST:([0]!FSB)</definedName>
    <definedName name="ready" localSheetId="14">[0]!FST:([0]!FSB)</definedName>
    <definedName name="ready" localSheetId="3">[0]!FST:([0]!FSB)</definedName>
    <definedName name="ready" localSheetId="11">[0]!FST:([0]!FSB)</definedName>
    <definedName name="ready" localSheetId="13">[0]!FST:([0]!FSB)</definedName>
    <definedName name="ready" localSheetId="12">[0]!FST:([0]!FSB)</definedName>
    <definedName name="ready" localSheetId="10">[0]!FST:([0]!FSB)</definedName>
    <definedName name="ready" localSheetId="0">FST:(FSB)</definedName>
    <definedName name="ready" localSheetId="2">[0]!FST:([0]!FSB)</definedName>
    <definedName name="ready">[0]!FST:([0]!FSB)</definedName>
    <definedName name="ready___0">NA()</definedName>
    <definedName name="ready___1">NA()</definedName>
    <definedName name="ready___2">NA()</definedName>
    <definedName name="READY_MIX" localSheetId="8">#REF!</definedName>
    <definedName name="READY_MIX" localSheetId="7">#REF!</definedName>
    <definedName name="READY_MIX" localSheetId="4">#REF!</definedName>
    <definedName name="READY_MIX" localSheetId="6">#REF!</definedName>
    <definedName name="READY_MIX" localSheetId="9">#REF!</definedName>
    <definedName name="READY_MIX" localSheetId="5">#REF!</definedName>
    <definedName name="READY_MIX" localSheetId="14">#REF!</definedName>
    <definedName name="READY_MIX" localSheetId="3">#REF!</definedName>
    <definedName name="READY_MIX" localSheetId="11">#REF!</definedName>
    <definedName name="READY_MIX" localSheetId="13">#REF!</definedName>
    <definedName name="READY_MIX" localSheetId="10">#REF!</definedName>
    <definedName name="READY_MIX" localSheetId="0">#REF!</definedName>
    <definedName name="READY_MIX" localSheetId="2">#REF!</definedName>
    <definedName name="READY_MIX">#REF!</definedName>
    <definedName name="Ready_Mix_K___175" localSheetId="8">#REF!</definedName>
    <definedName name="Ready_Mix_K___175" localSheetId="14">#REF!</definedName>
    <definedName name="Ready_Mix_K___175" localSheetId="11">#REF!</definedName>
    <definedName name="Ready_Mix_K___175" localSheetId="13">#REF!</definedName>
    <definedName name="Ready_Mix_K___175" localSheetId="10">#REF!</definedName>
    <definedName name="Ready_Mix_K___175" localSheetId="0">#REF!</definedName>
    <definedName name="Ready_Mix_K___175" localSheetId="2">#REF!</definedName>
    <definedName name="Ready_Mix_K___175">#REF!</definedName>
    <definedName name="Ready_Mix_K___250" localSheetId="8">#REF!</definedName>
    <definedName name="Ready_Mix_K___250" localSheetId="14">#REF!</definedName>
    <definedName name="Ready_Mix_K___250" localSheetId="11">#REF!</definedName>
    <definedName name="Ready_Mix_K___250" localSheetId="13">#REF!</definedName>
    <definedName name="Ready_Mix_K___250" localSheetId="10">#REF!</definedName>
    <definedName name="Ready_Mix_K___250" localSheetId="0">#REF!</definedName>
    <definedName name="Ready_Mix_K___250" localSheetId="2">#REF!</definedName>
    <definedName name="Ready_Mix_K___250">#REF!</definedName>
    <definedName name="Ready175">#REF!</definedName>
    <definedName name="Ready225">#REF!</definedName>
    <definedName name="Readymix250">#REF!</definedName>
    <definedName name="Readymix300">#REF!</definedName>
    <definedName name="REAL">#REF!</definedName>
    <definedName name="REAL_1">#REF!</definedName>
    <definedName name="REAL_2">#REF!</definedName>
    <definedName name="REAL_3">#REF!</definedName>
    <definedName name="Rebar_ratio">#REF!</definedName>
    <definedName name="Rebar_ratio_2">#REF!</definedName>
    <definedName name="REC">#REF!</definedName>
    <definedName name="RECAP">#REF!</definedName>
    <definedName name="RECAP___0">#REF!</definedName>
    <definedName name="RECAP___1">#REF!</definedName>
    <definedName name="RECAP___2">#REF!</definedName>
    <definedName name="RECAP_1">#REF!</definedName>
    <definedName name="RECAP_2">#REF!</definedName>
    <definedName name="RECAP_3">#REF!</definedName>
    <definedName name="RECAP_4">#REF!</definedName>
    <definedName name="RECAP1">#REF!</definedName>
    <definedName name="recap2">#REF!</definedName>
    <definedName name="RECORD">#N/A</definedName>
    <definedName name="RECORD___0">#N/A</definedName>
    <definedName name="RECORD___1" localSheetId="8">_A___0</definedName>
    <definedName name="RECORD___1" localSheetId="7">_A___0</definedName>
    <definedName name="RECORD___1" localSheetId="4">_A___0</definedName>
    <definedName name="RECORD___1" localSheetId="6">_A___0</definedName>
    <definedName name="RECORD___1" localSheetId="9">_A___0</definedName>
    <definedName name="RECORD___1" localSheetId="5">_A___0</definedName>
    <definedName name="RECORD___1" localSheetId="14">_A___0</definedName>
    <definedName name="RECORD___1" localSheetId="3">_A___0</definedName>
    <definedName name="RECORD___1" localSheetId="11">_A___0</definedName>
    <definedName name="RECORD___1" localSheetId="13">_A___0</definedName>
    <definedName name="RECORD___1" localSheetId="12">_A___0</definedName>
    <definedName name="RECORD___1" localSheetId="10">_A___0</definedName>
    <definedName name="RECORD___1" localSheetId="1">_A___0</definedName>
    <definedName name="RECORD___1" localSheetId="0">_A___0</definedName>
    <definedName name="RECORD___1" localSheetId="2">_A___0</definedName>
    <definedName name="RECORD___1">_A___0</definedName>
    <definedName name="RECORD___2">#N/A</definedName>
    <definedName name="Record1___0" localSheetId="8">'Back Up Vol Plat Lt.'!_AAD3</definedName>
    <definedName name="Record1___0" localSheetId="7">'Backup Balok'!_AAD3</definedName>
    <definedName name="Record1___0" localSheetId="4">'Backup Fondasi'!_AAD3</definedName>
    <definedName name="Record1___0" localSheetId="6">'Backup Kolom'!_AAD3</definedName>
    <definedName name="Record1___0" localSheetId="9">'Backup Pintu'!_AAD3</definedName>
    <definedName name="Record1___0" localSheetId="5">'Backup Sloof'!_AAD3</definedName>
    <definedName name="Record1___0" localSheetId="14">BALOK!_AAD3</definedName>
    <definedName name="Record1___0" localSheetId="3">'Daftar Harga'!_AAD3</definedName>
    <definedName name="Record1___0" localSheetId="11">Dinding!_AAD3</definedName>
    <definedName name="Record1___0" localSheetId="13">KOLOM!_AAD3</definedName>
    <definedName name="Record1___0" localSheetId="12">'Kurva S'!_AAD3</definedName>
    <definedName name="Record1___0" localSheetId="10">PONDASI!_AAD3</definedName>
    <definedName name="Record1___0" localSheetId="0">'Rekap RAB'!_AAD3</definedName>
    <definedName name="Record1___0" localSheetId="2">'Time Schedule'!_AAD3</definedName>
    <definedName name="Record1___0">[0]!_AAD3</definedName>
    <definedName name="Record1___1">#N/A</definedName>
    <definedName name="Record1___2" localSheetId="8">'Back Up Vol Plat Lt.'!_ahu100</definedName>
    <definedName name="Record1___2" localSheetId="7">'Backup Balok'!_ahu100</definedName>
    <definedName name="Record1___2" localSheetId="4">'Backup Fondasi'!_ahu100</definedName>
    <definedName name="Record1___2" localSheetId="6">'Backup Kolom'!_ahu100</definedName>
    <definedName name="Record1___2" localSheetId="9">'Backup Pintu'!_ahu100</definedName>
    <definedName name="Record1___2" localSheetId="5">'Backup Sloof'!_ahu100</definedName>
    <definedName name="Record1___2" localSheetId="14">BALOK!_ahu100</definedName>
    <definedName name="Record1___2" localSheetId="3">'Daftar Harga'!_ahu100</definedName>
    <definedName name="Record1___2" localSheetId="11">Dinding!_ahu100</definedName>
    <definedName name="Record1___2" localSheetId="13">KOLOM!_ahu100</definedName>
    <definedName name="Record1___2" localSheetId="12">[0]!_ahu100</definedName>
    <definedName name="Record1___2" localSheetId="10">PONDASI!_ahu100</definedName>
    <definedName name="Record1___2" localSheetId="0">'Rekap RAB'!_ahu100</definedName>
    <definedName name="Record1___2" localSheetId="2">'Time Schedule'!_ahu100</definedName>
    <definedName name="Record1___2">[0]!_ahu100</definedName>
    <definedName name="Record10___0">#N/A</definedName>
    <definedName name="Record10___1" localSheetId="8">'Back Up Vol Plat Lt.'!_B</definedName>
    <definedName name="Record10___1" localSheetId="7">'Backup Balok'!_B</definedName>
    <definedName name="Record10___1" localSheetId="4">'Backup Fondasi'!_B</definedName>
    <definedName name="Record10___1" localSheetId="6">'Backup Kolom'!_B</definedName>
    <definedName name="Record10___1" localSheetId="9">'Backup Pintu'!_B</definedName>
    <definedName name="Record10___1" localSheetId="5">'Backup Sloof'!_B</definedName>
    <definedName name="Record10___1" localSheetId="14">BALOK!_B</definedName>
    <definedName name="Record10___1" localSheetId="3">'Daftar Harga'!_B</definedName>
    <definedName name="Record10___1" localSheetId="11">Dinding!_B</definedName>
    <definedName name="Record10___1" localSheetId="13">KOLOM!_B</definedName>
    <definedName name="Record10___1" localSheetId="12">[0]!_B</definedName>
    <definedName name="Record10___1" localSheetId="10">PONDASI!_B</definedName>
    <definedName name="Record10___1" localSheetId="0">'Rekap RAB'!_B</definedName>
    <definedName name="Record10___1" localSheetId="2">'Time Schedule'!_B</definedName>
    <definedName name="Record10___1">[0]!_B</definedName>
    <definedName name="Record10___2">#N/A</definedName>
    <definedName name="Record11___0">#N/A</definedName>
    <definedName name="Record11___1" localSheetId="8">[0]!_bcv125</definedName>
    <definedName name="Record11___1" localSheetId="7">[0]!_bcv125</definedName>
    <definedName name="Record11___1" localSheetId="4">[0]!_bcv125</definedName>
    <definedName name="Record11___1" localSheetId="6">[0]!_bcv125</definedName>
    <definedName name="Record11___1" localSheetId="9">[0]!_bcv125</definedName>
    <definedName name="Record11___1" localSheetId="5">[0]!_bcv125</definedName>
    <definedName name="Record11___1" localSheetId="14">[0]!_bcv125</definedName>
    <definedName name="Record11___1" localSheetId="3">[0]!_bcv125</definedName>
    <definedName name="Record11___1" localSheetId="11">[0]!_bcv125</definedName>
    <definedName name="Record11___1" localSheetId="13">[0]!_bcv125</definedName>
    <definedName name="Record11___1" localSheetId="12">[0]!_bcv125</definedName>
    <definedName name="Record11___1" localSheetId="10">[0]!_bcv125</definedName>
    <definedName name="Record11___1" localSheetId="0">_bcv125</definedName>
    <definedName name="Record11___1" localSheetId="2">[0]!_bcv125</definedName>
    <definedName name="Record11___1">[0]!_bcv125</definedName>
    <definedName name="Record11___2">#N/A</definedName>
    <definedName name="Record12___0">#N/A</definedName>
    <definedName name="Record12___1">#N/A</definedName>
    <definedName name="Record12___2">#N/A</definedName>
    <definedName name="Record13___0">#N/A</definedName>
    <definedName name="Record13___1">#N/A</definedName>
    <definedName name="Record13___2" localSheetId="8">_CH1..H1___C__R___1</definedName>
    <definedName name="Record13___2" localSheetId="7">_CH1..H1___C__R___1</definedName>
    <definedName name="Record13___2" localSheetId="4">_CH1..H1___C__R___1</definedName>
    <definedName name="Record13___2" localSheetId="6">_CH1..H1___C__R___1</definedName>
    <definedName name="Record13___2" localSheetId="9">_CH1..H1___C__R___1</definedName>
    <definedName name="Record13___2" localSheetId="5">_CH1..H1___C__R___1</definedName>
    <definedName name="Record13___2" localSheetId="14">_CH1..H1___C__R___1</definedName>
    <definedName name="Record13___2" localSheetId="3">_CH1..H1___C__R___1</definedName>
    <definedName name="Record13___2" localSheetId="11">_CH1..H1___C__R___1</definedName>
    <definedName name="Record13___2" localSheetId="13">_CH1..H1___C__R___1</definedName>
    <definedName name="Record13___2" localSheetId="12">_CH1..H1___C__R___1</definedName>
    <definedName name="Record13___2" localSheetId="10">_CH1..H1___C__R___1</definedName>
    <definedName name="Record13___2" localSheetId="0">_CH1..H1___C__R___1</definedName>
    <definedName name="Record13___2" localSheetId="2">[0]!_CH1..H1___C__R___1</definedName>
    <definedName name="Record13___2">_CH1..H1___C__R___1</definedName>
    <definedName name="Record14___0">#N/A</definedName>
    <definedName name="Record14___1">#N/A</definedName>
    <definedName name="Record14___2">#N/A</definedName>
    <definedName name="Record15___0">#N/A</definedName>
    <definedName name="Record15___1" localSheetId="8">_CH13..H13___C____1</definedName>
    <definedName name="Record15___1" localSheetId="7">_CH13..H13___C____1</definedName>
    <definedName name="Record15___1" localSheetId="4">_CH13..H13___C____1</definedName>
    <definedName name="Record15___1" localSheetId="6">_CH13..H13___C____1</definedName>
    <definedName name="Record15___1" localSheetId="9">_CH13..H13___C____1</definedName>
    <definedName name="Record15___1" localSheetId="5">_CH13..H13___C____1</definedName>
    <definedName name="Record15___1" localSheetId="14">_CH13..H13___C____1</definedName>
    <definedName name="Record15___1" localSheetId="3">_CH13..H13___C____1</definedName>
    <definedName name="Record15___1" localSheetId="11">_CH13..H13___C____1</definedName>
    <definedName name="Record15___1" localSheetId="13">_CH13..H13___C____1</definedName>
    <definedName name="Record15___1" localSheetId="12">_CH13..H13___C____1</definedName>
    <definedName name="Record15___1" localSheetId="10">_CH13..H13___C____1</definedName>
    <definedName name="Record15___1" localSheetId="0">_CH13..H13___C____1</definedName>
    <definedName name="Record15___1" localSheetId="2">[0]!_CH13..H13___C____1</definedName>
    <definedName name="Record15___1">_CH13..H13___C____1</definedName>
    <definedName name="Record15___2">#N/A</definedName>
    <definedName name="Record16___0">#N/A</definedName>
    <definedName name="Record16___1">#N/A</definedName>
    <definedName name="Record16___2">#N/A</definedName>
    <definedName name="Record17___0" localSheetId="8">_CH15..H15___C____5</definedName>
    <definedName name="Record17___0" localSheetId="7">_CH15..H15___C____5</definedName>
    <definedName name="Record17___0" localSheetId="4">_CH15..H15___C____5</definedName>
    <definedName name="Record17___0" localSheetId="6">_CH15..H15___C____5</definedName>
    <definedName name="Record17___0" localSheetId="9">_CH15..H15___C____5</definedName>
    <definedName name="Record17___0" localSheetId="5">_CH15..H15___C____5</definedName>
    <definedName name="Record17___0" localSheetId="14">_CH15..H15___C____5</definedName>
    <definedName name="Record17___0" localSheetId="3">_CH15..H15___C____5</definedName>
    <definedName name="Record17___0" localSheetId="11">_CH15..H15___C____5</definedName>
    <definedName name="Record17___0" localSheetId="13">_CH15..H15___C____5</definedName>
    <definedName name="Record17___0" localSheetId="12">_CH15..H15___C____5</definedName>
    <definedName name="Record17___0" localSheetId="10">_CH15..H15___C____5</definedName>
    <definedName name="Record17___0" localSheetId="0">_CH15..H15___C____5</definedName>
    <definedName name="Record17___0" localSheetId="2">[0]!_CH15..H15___C____5</definedName>
    <definedName name="Record17___0">_CH15..H15___C____5</definedName>
    <definedName name="Record17___1">#N/A</definedName>
    <definedName name="Record17___2">#N/A</definedName>
    <definedName name="Record18___0">#N/A</definedName>
    <definedName name="Record18___1">#N/A</definedName>
    <definedName name="Record18___2">#N/A</definedName>
    <definedName name="Record19___0" localSheetId="8">_CH19..H19___C____3</definedName>
    <definedName name="Record19___0" localSheetId="7">_CH19..H19___C____3</definedName>
    <definedName name="Record19___0" localSheetId="4">_CH19..H19___C____3</definedName>
    <definedName name="Record19___0" localSheetId="6">_CH19..H19___C____3</definedName>
    <definedName name="Record19___0" localSheetId="9">_CH19..H19___C____3</definedName>
    <definedName name="Record19___0" localSheetId="5">_CH19..H19___C____3</definedName>
    <definedName name="Record19___0" localSheetId="14">_CH19..H19___C____3</definedName>
    <definedName name="Record19___0" localSheetId="3">_CH19..H19___C____3</definedName>
    <definedName name="Record19___0" localSheetId="11">_CH19..H19___C____3</definedName>
    <definedName name="Record19___0" localSheetId="13">_CH19..H19___C____3</definedName>
    <definedName name="Record19___0" localSheetId="12">_CH19..H19___C____3</definedName>
    <definedName name="Record19___0" localSheetId="10">_CH19..H19___C____3</definedName>
    <definedName name="Record19___0" localSheetId="0">_CH19..H19___C____3</definedName>
    <definedName name="Record19___0" localSheetId="2">[0]!_CH19..H19___C____3</definedName>
    <definedName name="Record19___0">_CH19..H19___C____3</definedName>
    <definedName name="Record19___1">#N/A</definedName>
    <definedName name="Record19___2">#N/A</definedName>
    <definedName name="Record2___0" localSheetId="8">_CH21..H21___C____2</definedName>
    <definedName name="Record2___0" localSheetId="7">_CH21..H21___C____2</definedName>
    <definedName name="Record2___0" localSheetId="4">_CH21..H21___C____2</definedName>
    <definedName name="Record2___0" localSheetId="6">_CH21..H21___C____2</definedName>
    <definedName name="Record2___0" localSheetId="9">_CH21..H21___C____2</definedName>
    <definedName name="Record2___0" localSheetId="5">_CH21..H21___C____2</definedName>
    <definedName name="Record2___0" localSheetId="14">_CH21..H21___C____2</definedName>
    <definedName name="Record2___0" localSheetId="3">_CH21..H21___C____2</definedName>
    <definedName name="Record2___0" localSheetId="11">_CH21..H21___C____2</definedName>
    <definedName name="Record2___0" localSheetId="13">_CH21..H21___C____2</definedName>
    <definedName name="Record2___0" localSheetId="12">_CH21..H21___C____2</definedName>
    <definedName name="Record2___0" localSheetId="10">_CH21..H21___C____2</definedName>
    <definedName name="Record2___0" localSheetId="0">_CH21..H21___C____2</definedName>
    <definedName name="Record2___0" localSheetId="2">[0]!_CH21..H21___C____2</definedName>
    <definedName name="Record2___0">_CH21..H21___C____2</definedName>
    <definedName name="Record2___1">#N/A</definedName>
    <definedName name="Record2___2">#N/A</definedName>
    <definedName name="Record20___0" localSheetId="8">_CH23..H23___C____1</definedName>
    <definedName name="Record20___0" localSheetId="7">_CH23..H23___C____1</definedName>
    <definedName name="Record20___0" localSheetId="4">_CH23..H23___C____1</definedName>
    <definedName name="Record20___0" localSheetId="6">_CH23..H23___C____1</definedName>
    <definedName name="Record20___0" localSheetId="9">_CH23..H23___C____1</definedName>
    <definedName name="Record20___0" localSheetId="5">_CH23..H23___C____1</definedName>
    <definedName name="Record20___0" localSheetId="14">_CH23..H23___C____1</definedName>
    <definedName name="Record20___0" localSheetId="3">_CH23..H23___C____1</definedName>
    <definedName name="Record20___0" localSheetId="11">_CH23..H23___C____1</definedName>
    <definedName name="Record20___0" localSheetId="13">_CH23..H23___C____1</definedName>
    <definedName name="Record20___0" localSheetId="12">_CH23..H23___C____1</definedName>
    <definedName name="Record20___0" localSheetId="10">_CH23..H23___C____1</definedName>
    <definedName name="Record20___0" localSheetId="0">_CH23..H23___C____1</definedName>
    <definedName name="Record20___0" localSheetId="2">[0]!_CH23..H23___C____1</definedName>
    <definedName name="Record20___0">_CH23..H23___C____1</definedName>
    <definedName name="Record20___1">#N/A</definedName>
    <definedName name="Record20___2">#N/A</definedName>
    <definedName name="Record21___0">#N/A</definedName>
    <definedName name="Record21___1">#N/A</definedName>
    <definedName name="Record21___2">#N/A</definedName>
    <definedName name="Record22___0" localSheetId="8">[0]!_CH27..H27___C_</definedName>
    <definedName name="Record22___0" localSheetId="7">[0]!_CH27..H27___C_</definedName>
    <definedName name="Record22___0" localSheetId="4">[0]!_CH27..H27___C_</definedName>
    <definedName name="Record22___0" localSheetId="6">[0]!_CH27..H27___C_</definedName>
    <definedName name="Record22___0" localSheetId="9">[0]!_CH27..H27___C_</definedName>
    <definedName name="Record22___0" localSheetId="5">[0]!_CH27..H27___C_</definedName>
    <definedName name="Record22___0" localSheetId="14">[0]!_CH27..H27___C_</definedName>
    <definedName name="Record22___0" localSheetId="3">[0]!_CH27..H27___C_</definedName>
    <definedName name="Record22___0" localSheetId="11">[0]!_CH27..H27___C_</definedName>
    <definedName name="Record22___0" localSheetId="13">[0]!_CH27..H27___C_</definedName>
    <definedName name="Record22___0" localSheetId="12">[0]!_CH27..H27___C_</definedName>
    <definedName name="Record22___0" localSheetId="10">[0]!_CH27..H27___C_</definedName>
    <definedName name="Record22___0" localSheetId="0">_CH27..H27___C_</definedName>
    <definedName name="Record22___0" localSheetId="2">[0]!_CH27..H27___C_</definedName>
    <definedName name="Record22___0">[0]!_CH27..H27___C_</definedName>
    <definedName name="Record22___1">#N/A</definedName>
    <definedName name="Record22___2">#N/A</definedName>
    <definedName name="Record23___0">#N/A</definedName>
    <definedName name="Record23___1" localSheetId="8">[0]!_CH29..H29___C_</definedName>
    <definedName name="Record23___1" localSheetId="7">[0]!_CH29..H29___C_</definedName>
    <definedName name="Record23___1" localSheetId="4">[0]!_CH29..H29___C_</definedName>
    <definedName name="Record23___1" localSheetId="6">[0]!_CH29..H29___C_</definedName>
    <definedName name="Record23___1" localSheetId="9">[0]!_CH29..H29___C_</definedName>
    <definedName name="Record23___1" localSheetId="5">[0]!_CH29..H29___C_</definedName>
    <definedName name="Record23___1" localSheetId="14">[0]!_CH29..H29___C_</definedName>
    <definedName name="Record23___1" localSheetId="3">[0]!_CH29..H29___C_</definedName>
    <definedName name="Record23___1" localSheetId="11">[0]!_CH29..H29___C_</definedName>
    <definedName name="Record23___1" localSheetId="13">[0]!_CH29..H29___C_</definedName>
    <definedName name="Record23___1" localSheetId="12">[0]!_CH29..H29___C_</definedName>
    <definedName name="Record23___1" localSheetId="10">[0]!_CH29..H29___C_</definedName>
    <definedName name="Record23___1" localSheetId="0">_CH29..H29___C_</definedName>
    <definedName name="Record23___1" localSheetId="2">[0]!_CH29..H29___C_</definedName>
    <definedName name="Record23___1">[0]!_CH29..H29___C_</definedName>
    <definedName name="Record23___2">#N/A</definedName>
    <definedName name="Record3___0">#N/A</definedName>
    <definedName name="Record3___1">#N/A</definedName>
    <definedName name="Record3___2">#N/A</definedName>
    <definedName name="Record4___0" localSheetId="8">_CH3..H3___C__R___3</definedName>
    <definedName name="Record4___0" localSheetId="7">_CH3..H3___C__R___3</definedName>
    <definedName name="Record4___0" localSheetId="4">_CH3..H3___C__R___3</definedName>
    <definedName name="Record4___0" localSheetId="6">_CH3..H3___C__R___3</definedName>
    <definedName name="Record4___0" localSheetId="9">_CH3..H3___C__R___3</definedName>
    <definedName name="Record4___0" localSheetId="5">_CH3..H3___C__R___3</definedName>
    <definedName name="Record4___0" localSheetId="14">_CH3..H3___C__R___3</definedName>
    <definedName name="Record4___0" localSheetId="3">_CH3..H3___C__R___3</definedName>
    <definedName name="Record4___0" localSheetId="11">_CH3..H3___C__R___3</definedName>
    <definedName name="Record4___0" localSheetId="13">_CH3..H3___C__R___3</definedName>
    <definedName name="Record4___0" localSheetId="12">_CH3..H3___C__R___3</definedName>
    <definedName name="Record4___0" localSheetId="10">_CH3..H3___C__R___3</definedName>
    <definedName name="Record4___0" localSheetId="0">_CH3..H3___C__R___3</definedName>
    <definedName name="Record4___0" localSheetId="2">[0]!_CH3..H3___C__R___3</definedName>
    <definedName name="Record4___0">_CH3..H3___C__R___3</definedName>
    <definedName name="Record4___1">#N/A</definedName>
    <definedName name="Record4___2">#N/A</definedName>
    <definedName name="Record5___0">#N/A</definedName>
    <definedName name="Record5___1">#N/A</definedName>
    <definedName name="Record5___2">#N/A</definedName>
    <definedName name="Record6___0" localSheetId="8">_CH33..H33___C____1</definedName>
    <definedName name="Record6___0" localSheetId="7">_CH33..H33___C____1</definedName>
    <definedName name="Record6___0" localSheetId="4">_CH33..H33___C____1</definedName>
    <definedName name="Record6___0" localSheetId="6">_CH33..H33___C____1</definedName>
    <definedName name="Record6___0" localSheetId="9">_CH33..H33___C____1</definedName>
    <definedName name="Record6___0" localSheetId="5">_CH33..H33___C____1</definedName>
    <definedName name="Record6___0" localSheetId="14">_CH33..H33___C____1</definedName>
    <definedName name="Record6___0" localSheetId="3">_CH33..H33___C____1</definedName>
    <definedName name="Record6___0" localSheetId="11">_CH33..H33___C____1</definedName>
    <definedName name="Record6___0" localSheetId="13">_CH33..H33___C____1</definedName>
    <definedName name="Record6___0" localSheetId="12">_CH33..H33___C____1</definedName>
    <definedName name="Record6___0" localSheetId="10">_CH33..H33___C____1</definedName>
    <definedName name="Record6___0" localSheetId="0">_CH33..H33___C____1</definedName>
    <definedName name="Record6___0" localSheetId="2">[0]!_CH33..H33___C____1</definedName>
    <definedName name="Record6___0">_CH33..H33___C____1</definedName>
    <definedName name="Record6___1">#N/A</definedName>
    <definedName name="Record6___2">#N/A</definedName>
    <definedName name="Record7___0" localSheetId="8">_CH35..H35___C____0</definedName>
    <definedName name="Record7___0" localSheetId="7">_CH35..H35___C____0</definedName>
    <definedName name="Record7___0" localSheetId="4">_CH35..H35___C____0</definedName>
    <definedName name="Record7___0" localSheetId="6">_CH35..H35___C____0</definedName>
    <definedName name="Record7___0" localSheetId="9">_CH35..H35___C____0</definedName>
    <definedName name="Record7___0" localSheetId="5">_CH35..H35___C____0</definedName>
    <definedName name="Record7___0" localSheetId="14">_CH35..H35___C____0</definedName>
    <definedName name="Record7___0" localSheetId="3">_CH35..H35___C____0</definedName>
    <definedName name="Record7___0" localSheetId="11">_CH35..H35___C____0</definedName>
    <definedName name="Record7___0" localSheetId="13">_CH35..H35___C____0</definedName>
    <definedName name="Record7___0" localSheetId="12">_CH35..H35___C____0</definedName>
    <definedName name="Record7___0" localSheetId="10">_CH35..H35___C____0</definedName>
    <definedName name="Record7___0" localSheetId="0">_CH35..H35___C____0</definedName>
    <definedName name="Record7___0" localSheetId="2">[0]!_CH35..H35___C____0</definedName>
    <definedName name="Record7___0">_CH35..H35___C____0</definedName>
    <definedName name="Record7___1">#N/A</definedName>
    <definedName name="Record7___2">#N/A</definedName>
    <definedName name="Record8___0">#N/A</definedName>
    <definedName name="Record8___1">#N/A</definedName>
    <definedName name="Record8___2" localSheetId="8">_CH37..H37___C____2</definedName>
    <definedName name="Record8___2" localSheetId="7">_CH37..H37___C____2</definedName>
    <definedName name="Record8___2" localSheetId="4">_CH37..H37___C____2</definedName>
    <definedName name="Record8___2" localSheetId="6">_CH37..H37___C____2</definedName>
    <definedName name="Record8___2" localSheetId="9">_CH37..H37___C____2</definedName>
    <definedName name="Record8___2" localSheetId="5">_CH37..H37___C____2</definedName>
    <definedName name="Record8___2" localSheetId="14">_CH37..H37___C____2</definedName>
    <definedName name="Record8___2" localSheetId="3">_CH37..H37___C____2</definedName>
    <definedName name="Record8___2" localSheetId="11">_CH37..H37___C____2</definedName>
    <definedName name="Record8___2" localSheetId="13">_CH37..H37___C____2</definedName>
    <definedName name="Record8___2" localSheetId="12">_CH37..H37___C____2</definedName>
    <definedName name="Record8___2" localSheetId="10">_CH37..H37___C____2</definedName>
    <definedName name="Record8___2" localSheetId="0">_CH37..H37___C____2</definedName>
    <definedName name="Record8___2" localSheetId="2">[0]!_CH37..H37___C____2</definedName>
    <definedName name="Record8___2">_CH37..H37___C____2</definedName>
    <definedName name="Record9___0">#N/A</definedName>
    <definedName name="Record9___1">#N/A</definedName>
    <definedName name="Record9___2">#N/A</definedName>
    <definedName name="red">#N/A</definedName>
    <definedName name="red___0">#N/A</definedName>
    <definedName name="red___1">#N/A</definedName>
    <definedName name="red___2">#N/A</definedName>
    <definedName name="redoxideprimer" localSheetId="8">#REF!</definedName>
    <definedName name="redoxideprimer" localSheetId="7">#REF!</definedName>
    <definedName name="redoxideprimer" localSheetId="4">#REF!</definedName>
    <definedName name="redoxideprimer" localSheetId="6">#REF!</definedName>
    <definedName name="redoxideprimer" localSheetId="9">#REF!</definedName>
    <definedName name="redoxideprimer" localSheetId="5">#REF!</definedName>
    <definedName name="redoxideprimer" localSheetId="14">#REF!</definedName>
    <definedName name="redoxideprimer" localSheetId="3">#REF!</definedName>
    <definedName name="redoxideprimer" localSheetId="11">#REF!</definedName>
    <definedName name="redoxideprimer" localSheetId="13">#REF!</definedName>
    <definedName name="redoxideprimer" localSheetId="10">#REF!</definedName>
    <definedName name="redoxideprimer" localSheetId="0">#REF!</definedName>
    <definedName name="redoxideprimer" localSheetId="2">#REF!</definedName>
    <definedName name="redoxideprimer">#REF!</definedName>
    <definedName name="REE" localSheetId="8">#REF!</definedName>
    <definedName name="REE" localSheetId="14">#REF!</definedName>
    <definedName name="REE" localSheetId="11">#REF!</definedName>
    <definedName name="REE" localSheetId="13">#REF!</definedName>
    <definedName name="REE" localSheetId="10">#REF!</definedName>
    <definedName name="REE" localSheetId="0">#REF!</definedName>
    <definedName name="REE" localSheetId="2">#REF!</definedName>
    <definedName name="REE">#REF!</definedName>
    <definedName name="ref" localSheetId="8">#REF!</definedName>
    <definedName name="ref" localSheetId="14">#REF!</definedName>
    <definedName name="ref" localSheetId="11">#REF!</definedName>
    <definedName name="ref" localSheetId="13">#REF!</definedName>
    <definedName name="ref" localSheetId="10">#REF!</definedName>
    <definedName name="ref" localSheetId="0">#REF!</definedName>
    <definedName name="ref" localSheetId="2">#REF!</definedName>
    <definedName name="ref">#REF!</definedName>
    <definedName name="REFRIG1">#REF!</definedName>
    <definedName name="REFRIG2">#REF!</definedName>
    <definedName name="reinf001">#REF!</definedName>
    <definedName name="reinf002">#REF!</definedName>
    <definedName name="REK">#REF!</definedName>
    <definedName name="REK_EE">#REF!</definedName>
    <definedName name="Rek.No.2">#REF!</definedName>
    <definedName name="Rek.No.3">#REF!</definedName>
    <definedName name="Rek.No.4">#REF!</definedName>
    <definedName name="Rek.No.8">#REF!</definedName>
    <definedName name="REKAPITULASI___0">NA()</definedName>
    <definedName name="REKAPITULASI___1">NA()</definedName>
    <definedName name="REKAPITULASI___2">NA()</definedName>
    <definedName name="rekappppp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KAPTENGAH" localSheetId="8">#REF!</definedName>
    <definedName name="REKAPTENGAH" localSheetId="7">#REF!</definedName>
    <definedName name="REKAPTENGAH" localSheetId="4">#REF!</definedName>
    <definedName name="REKAPTENGAH" localSheetId="6">#REF!</definedName>
    <definedName name="REKAPTENGAH" localSheetId="9">#REF!</definedName>
    <definedName name="REKAPTENGAH" localSheetId="5">#REF!</definedName>
    <definedName name="REKAPTENGAH" localSheetId="14">#REF!</definedName>
    <definedName name="REKAPTENGAH" localSheetId="3">#REF!</definedName>
    <definedName name="REKAPTENGAH" localSheetId="11">#REF!</definedName>
    <definedName name="REKAPTENGAH" localSheetId="13">#REF!</definedName>
    <definedName name="REKAPTENGAH" localSheetId="10">#REF!</definedName>
    <definedName name="REKAPTENGAH" localSheetId="0">#REF!</definedName>
    <definedName name="REKAPTENGAH" localSheetId="2">#REF!</definedName>
    <definedName name="REKAPTENGAH">#REF!</definedName>
    <definedName name="Rel_Pintu_Sorong" localSheetId="8">#REF!</definedName>
    <definedName name="Rel_Pintu_Sorong" localSheetId="14">#REF!</definedName>
    <definedName name="Rel_Pintu_Sorong" localSheetId="11">#REF!</definedName>
    <definedName name="Rel_Pintu_Sorong" localSheetId="13">#REF!</definedName>
    <definedName name="Rel_Pintu_Sorong" localSheetId="10">#REF!</definedName>
    <definedName name="Rel_Pintu_Sorong" localSheetId="0">#REF!</definedName>
    <definedName name="Rel_Pintu_Sorong" localSheetId="2">#REF!</definedName>
    <definedName name="Rel_Pintu_Sorong">#REF!</definedName>
    <definedName name="remix175" localSheetId="8">#REF!</definedName>
    <definedName name="remix175" localSheetId="14">#REF!</definedName>
    <definedName name="remix175" localSheetId="11">#REF!</definedName>
    <definedName name="remix175" localSheetId="13">#REF!</definedName>
    <definedName name="remix175" localSheetId="10">#REF!</definedName>
    <definedName name="remix175" localSheetId="0">#REF!</definedName>
    <definedName name="remix175" localSheetId="2">#REF!</definedName>
    <definedName name="remix175">#REF!</definedName>
    <definedName name="remix225">#REF!</definedName>
    <definedName name="rencana">#REF!</definedName>
    <definedName name="reng">#REF!</definedName>
    <definedName name="reng_3_4">#REF!</definedName>
    <definedName name="rengjati">#REF!</definedName>
    <definedName name="rep">#REF!</definedName>
    <definedName name="repbalok">#REF!</definedName>
    <definedName name="repkolom">#REF!</definedName>
    <definedName name="repslab">#REF!</definedName>
    <definedName name="REQUEST_FOR_APPROVAL_OF_CONTRACT">#REF!</definedName>
    <definedName name="REQUEST_FOR_APPROVAL_OF_CONTRACT___0">#REF!</definedName>
    <definedName name="REQUEST_FOR_APPROVAL_OF_CONTRACT___1">#REF!</definedName>
    <definedName name="REQUEST_FOR_APPROVAL_OF_CONTRACT___2">#REF!</definedName>
    <definedName name="res">#REF!</definedName>
    <definedName name="RESD">#N/A</definedName>
    <definedName name="RESD___0">#N/A</definedName>
    <definedName name="RESD___1">#N/A</definedName>
    <definedName name="RESD___2">#N/A</definedName>
    <definedName name="RESID" localSheetId="8">#REF!</definedName>
    <definedName name="RESID" localSheetId="7">#REF!</definedName>
    <definedName name="RESID" localSheetId="4">#REF!</definedName>
    <definedName name="RESID" localSheetId="6">#REF!</definedName>
    <definedName name="RESID" localSheetId="9">#REF!</definedName>
    <definedName name="RESID" localSheetId="5">#REF!</definedName>
    <definedName name="RESID" localSheetId="14">#REF!</definedName>
    <definedName name="RESID" localSheetId="3">#REF!</definedName>
    <definedName name="RESID" localSheetId="11">#REF!</definedName>
    <definedName name="RESID" localSheetId="13">#REF!</definedName>
    <definedName name="RESID" localSheetId="10">#REF!</definedName>
    <definedName name="RESID" localSheetId="0">#REF!</definedName>
    <definedName name="RESID" localSheetId="2">#REF!</definedName>
    <definedName name="RESID">#REF!</definedName>
    <definedName name="resiko" localSheetId="8">#REF!</definedName>
    <definedName name="resiko" localSheetId="14">#REF!</definedName>
    <definedName name="resiko" localSheetId="11">#REF!</definedName>
    <definedName name="resiko" localSheetId="13">#REF!</definedName>
    <definedName name="resiko" localSheetId="10">#REF!</definedName>
    <definedName name="resiko" localSheetId="0">#REF!</definedName>
    <definedName name="resiko" localSheetId="2">#REF!</definedName>
    <definedName name="resiko">#REF!</definedName>
    <definedName name="RESULT" localSheetId="8">#REF!</definedName>
    <definedName name="RESULT" localSheetId="14">#REF!</definedName>
    <definedName name="RESULT" localSheetId="11">#REF!</definedName>
    <definedName name="RESULT" localSheetId="13">#REF!</definedName>
    <definedName name="RESULT" localSheetId="10">#REF!</definedName>
    <definedName name="RESULT" localSheetId="0">#REF!</definedName>
    <definedName name="RESULT" localSheetId="2">#REF!</definedName>
    <definedName name="RESULT">#REF!</definedName>
    <definedName name="RESUM">#REF!</definedName>
    <definedName name="Resume_NP">#REF!</definedName>
    <definedName name="retainingwall">#REF!</definedName>
    <definedName name="rev">#REF!</definedName>
    <definedName name="RFSL">#REF!</definedName>
    <definedName name="RG">#REF!</definedName>
    <definedName name="rig">#REF!</definedName>
    <definedName name="RINC_KONVENSI">#REF!</definedName>
    <definedName name="RINCI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incian" localSheetId="8">#REF!</definedName>
    <definedName name="rincian" localSheetId="7">#REF!</definedName>
    <definedName name="rincian" localSheetId="4">#REF!</definedName>
    <definedName name="rincian" localSheetId="6">#REF!</definedName>
    <definedName name="rincian" localSheetId="9">#REF!</definedName>
    <definedName name="rincian" localSheetId="5">#REF!</definedName>
    <definedName name="rincian" localSheetId="14">#REF!</definedName>
    <definedName name="rincian" localSheetId="3">#REF!</definedName>
    <definedName name="rincian" localSheetId="11">#REF!</definedName>
    <definedName name="rincian" localSheetId="13">#REF!</definedName>
    <definedName name="rincian" localSheetId="10">#REF!</definedName>
    <definedName name="rincian" localSheetId="0">#REF!</definedName>
    <definedName name="rincian" localSheetId="2">#REF!</definedName>
    <definedName name="rincian">#REF!</definedName>
    <definedName name="RINCIANSEWA" localSheetId="8">#REF!</definedName>
    <definedName name="RINCIANSEWA" localSheetId="14">#REF!</definedName>
    <definedName name="RINCIANSEWA" localSheetId="11">#REF!</definedName>
    <definedName name="RINCIANSEWA" localSheetId="13">#REF!</definedName>
    <definedName name="RINCIANSEWA" localSheetId="10">#REF!</definedName>
    <definedName name="RINCIANSEWA" localSheetId="0">#REF!</definedName>
    <definedName name="RINCIANSEWA" localSheetId="2">#REF!</definedName>
    <definedName name="RINCIANSEWA">#REF!</definedName>
    <definedName name="RINCIANSEWA2" localSheetId="8">#REF!</definedName>
    <definedName name="RINCIANSEWA2" localSheetId="14">#REF!</definedName>
    <definedName name="RINCIANSEWA2" localSheetId="11">#REF!</definedName>
    <definedName name="RINCIANSEWA2" localSheetId="13">#REF!</definedName>
    <definedName name="RINCIANSEWA2" localSheetId="10">#REF!</definedName>
    <definedName name="RINCIANSEWA2" localSheetId="0">#REF!</definedName>
    <definedName name="RINCIANSEWA2" localSheetId="2">#REF!</definedName>
    <definedName name="RINCIANSEWA2">#REF!</definedName>
    <definedName name="RINCMAL">#REF!</definedName>
    <definedName name="ringbalok001">#REF!</definedName>
    <definedName name="RINSU">#REF!</definedName>
    <definedName name="RIVER_STONE">#REF!</definedName>
    <definedName name="rk">#REF!</definedName>
    <definedName name="rk___0">#REF!</definedName>
    <definedName name="rk___1">#REF!</definedName>
    <definedName name="rk___2">#REF!</definedName>
    <definedName name="rk___3">#REF!</definedName>
    <definedName name="rk100_1">#REF!</definedName>
    <definedName name="rk100_2">#REF!</definedName>
    <definedName name="rk100_3">#REF!</definedName>
    <definedName name="rk200_1">#REF!</definedName>
    <definedName name="rk200_2">#REF!</definedName>
    <definedName name="rk200_3">#REF!</definedName>
    <definedName name="rk300_1">#REF!</definedName>
    <definedName name="rk300_2">#REF!</definedName>
    <definedName name="rk300_3">#REF!</definedName>
    <definedName name="rk600_1">#REF!</definedName>
    <definedName name="rk600_2">#REF!</definedName>
    <definedName name="rk600_3">#REF!</definedName>
    <definedName name="rkl1000___0">#REF!</definedName>
    <definedName name="rkl1000___1">#REF!</definedName>
    <definedName name="rkl1000___2">#REF!</definedName>
    <definedName name="rkl1000___3">#REF!</definedName>
    <definedName name="rkl1000___4">#REF!</definedName>
    <definedName name="rkl1000___5">#REF!</definedName>
    <definedName name="rkl1000_1">#REF!</definedName>
    <definedName name="rkl1000_10">"$#REF!.$#REF!$#REF!"</definedName>
    <definedName name="rkl1000_12">"$#REF!.$#REF!$#REF!"</definedName>
    <definedName name="rkl1000_13">"$#REF!.$#REF!$#REF!"</definedName>
    <definedName name="rkl1000_2" localSheetId="8">#REF!</definedName>
    <definedName name="rkl1000_2" localSheetId="7">#REF!</definedName>
    <definedName name="rkl1000_2" localSheetId="4">#REF!</definedName>
    <definedName name="rkl1000_2" localSheetId="6">#REF!</definedName>
    <definedName name="rkl1000_2" localSheetId="9">#REF!</definedName>
    <definedName name="rkl1000_2" localSheetId="5">#REF!</definedName>
    <definedName name="rkl1000_2" localSheetId="14">#REF!</definedName>
    <definedName name="rkl1000_2" localSheetId="3">#REF!</definedName>
    <definedName name="rkl1000_2" localSheetId="11">#REF!</definedName>
    <definedName name="rkl1000_2" localSheetId="13">#REF!</definedName>
    <definedName name="rkl1000_2" localSheetId="10">#REF!</definedName>
    <definedName name="rkl1000_2" localSheetId="0">#REF!</definedName>
    <definedName name="rkl1000_2" localSheetId="2">#REF!</definedName>
    <definedName name="rkl1000_2">#REF!</definedName>
    <definedName name="rkl1000_4" localSheetId="8">#REF!</definedName>
    <definedName name="rkl1000_4" localSheetId="14">#REF!</definedName>
    <definedName name="rkl1000_4" localSheetId="11">#REF!</definedName>
    <definedName name="rkl1000_4" localSheetId="13">#REF!</definedName>
    <definedName name="rkl1000_4" localSheetId="10">#REF!</definedName>
    <definedName name="rkl1000_4" localSheetId="0">#REF!</definedName>
    <definedName name="rkl1000_4" localSheetId="2">#REF!</definedName>
    <definedName name="rkl1000_4">#REF!</definedName>
    <definedName name="rkl1000_5">"$#REF!.$#REF!$#REF!"</definedName>
    <definedName name="rkl1000_7">"$#REF!.$#REF!$#REF!"</definedName>
    <definedName name="rkl1000_8">"$#REF!.$#REF!$#REF!"</definedName>
    <definedName name="rkl1200_1" localSheetId="8">#REF!</definedName>
    <definedName name="rkl1200_1" localSheetId="7">#REF!</definedName>
    <definedName name="rkl1200_1" localSheetId="4">#REF!</definedName>
    <definedName name="rkl1200_1" localSheetId="6">#REF!</definedName>
    <definedName name="rkl1200_1" localSheetId="9">#REF!</definedName>
    <definedName name="rkl1200_1" localSheetId="5">#REF!</definedName>
    <definedName name="rkl1200_1" localSheetId="14">#REF!</definedName>
    <definedName name="rkl1200_1" localSheetId="3">#REF!</definedName>
    <definedName name="rkl1200_1" localSheetId="11">#REF!</definedName>
    <definedName name="rkl1200_1" localSheetId="13">#REF!</definedName>
    <definedName name="rkl1200_1" localSheetId="10">#REF!</definedName>
    <definedName name="rkl1200_1" localSheetId="0">#REF!</definedName>
    <definedName name="rkl1200_1" localSheetId="2">#REF!</definedName>
    <definedName name="rkl1200_1">#REF!</definedName>
    <definedName name="rkl1200_2" localSheetId="8">#REF!</definedName>
    <definedName name="rkl1200_2" localSheetId="14">#REF!</definedName>
    <definedName name="rkl1200_2" localSheetId="11">#REF!</definedName>
    <definedName name="rkl1200_2" localSheetId="13">#REF!</definedName>
    <definedName name="rkl1200_2" localSheetId="10">#REF!</definedName>
    <definedName name="rkl1200_2" localSheetId="0">#REF!</definedName>
    <definedName name="rkl1200_2" localSheetId="2">#REF!</definedName>
    <definedName name="rkl1200_2">#REF!</definedName>
    <definedName name="rkl1200_3" localSheetId="8">#REF!</definedName>
    <definedName name="rkl1200_3" localSheetId="14">#REF!</definedName>
    <definedName name="rkl1200_3" localSheetId="11">#REF!</definedName>
    <definedName name="rkl1200_3" localSheetId="13">#REF!</definedName>
    <definedName name="rkl1200_3" localSheetId="10">#REF!</definedName>
    <definedName name="rkl1200_3" localSheetId="0">#REF!</definedName>
    <definedName name="rkl1200_3" localSheetId="2">#REF!</definedName>
    <definedName name="rkl1200_3">#REF!</definedName>
    <definedName name="rkl200___0">#REF!</definedName>
    <definedName name="rkl200___1">#REF!</definedName>
    <definedName name="rkl200___2">#REF!</definedName>
    <definedName name="rkl200___3">#REF!</definedName>
    <definedName name="rkl200___4">#REF!</definedName>
    <definedName name="rkl200___5">#REF!</definedName>
    <definedName name="rkl200_1">#REF!</definedName>
    <definedName name="rkl200_10">"$#REF!.$#REF!$#REF!"</definedName>
    <definedName name="rkl200_12">"$#REF!.$#REF!$#REF!"</definedName>
    <definedName name="rkl200_13">"$#REF!.$#REF!$#REF!"</definedName>
    <definedName name="rkl200_2" localSheetId="8">#REF!</definedName>
    <definedName name="rkl200_2" localSheetId="7">#REF!</definedName>
    <definedName name="rkl200_2" localSheetId="4">#REF!</definedName>
    <definedName name="rkl200_2" localSheetId="6">#REF!</definedName>
    <definedName name="rkl200_2" localSheetId="9">#REF!</definedName>
    <definedName name="rkl200_2" localSheetId="5">#REF!</definedName>
    <definedName name="rkl200_2" localSheetId="14">#REF!</definedName>
    <definedName name="rkl200_2" localSheetId="3">#REF!</definedName>
    <definedName name="rkl200_2" localSheetId="11">#REF!</definedName>
    <definedName name="rkl200_2" localSheetId="13">#REF!</definedName>
    <definedName name="rkl200_2" localSheetId="10">#REF!</definedName>
    <definedName name="rkl200_2" localSheetId="0">#REF!</definedName>
    <definedName name="rkl200_2" localSheetId="2">#REF!</definedName>
    <definedName name="rkl200_2">#REF!</definedName>
    <definedName name="rkl200_4" localSheetId="8">#REF!</definedName>
    <definedName name="rkl200_4" localSheetId="14">#REF!</definedName>
    <definedName name="rkl200_4" localSheetId="11">#REF!</definedName>
    <definedName name="rkl200_4" localSheetId="13">#REF!</definedName>
    <definedName name="rkl200_4" localSheetId="10">#REF!</definedName>
    <definedName name="rkl200_4" localSheetId="0">#REF!</definedName>
    <definedName name="rkl200_4" localSheetId="2">#REF!</definedName>
    <definedName name="rkl200_4">#REF!</definedName>
    <definedName name="rkl200_5">"$#REF!.$#REF!$#REF!"</definedName>
    <definedName name="rkl200_7">"$#REF!.$#REF!$#REF!"</definedName>
    <definedName name="rkl200_8">"$#REF!.$#REF!$#REF!"</definedName>
    <definedName name="rkl300___0" localSheetId="8">#REF!</definedName>
    <definedName name="rkl300___0" localSheetId="7">#REF!</definedName>
    <definedName name="rkl300___0" localSheetId="4">#REF!</definedName>
    <definedName name="rkl300___0" localSheetId="6">#REF!</definedName>
    <definedName name="rkl300___0" localSheetId="9">#REF!</definedName>
    <definedName name="rkl300___0" localSheetId="5">#REF!</definedName>
    <definedName name="rkl300___0" localSheetId="14">#REF!</definedName>
    <definedName name="rkl300___0" localSheetId="3">#REF!</definedName>
    <definedName name="rkl300___0" localSheetId="11">#REF!</definedName>
    <definedName name="rkl300___0" localSheetId="13">#REF!</definedName>
    <definedName name="rkl300___0" localSheetId="10">#REF!</definedName>
    <definedName name="rkl300___0" localSheetId="0">#REF!</definedName>
    <definedName name="rkl300___0" localSheetId="2">#REF!</definedName>
    <definedName name="rkl300___0">#REF!</definedName>
    <definedName name="rkl300___1" localSheetId="8">#REF!</definedName>
    <definedName name="rkl300___1" localSheetId="14">#REF!</definedName>
    <definedName name="rkl300___1" localSheetId="11">#REF!</definedName>
    <definedName name="rkl300___1" localSheetId="13">#REF!</definedName>
    <definedName name="rkl300___1" localSheetId="10">#REF!</definedName>
    <definedName name="rkl300___1" localSheetId="0">#REF!</definedName>
    <definedName name="rkl300___1" localSheetId="2">#REF!</definedName>
    <definedName name="rkl300___1">#REF!</definedName>
    <definedName name="rkl300___2" localSheetId="8">#REF!</definedName>
    <definedName name="rkl300___2" localSheetId="14">#REF!</definedName>
    <definedName name="rkl300___2" localSheetId="11">#REF!</definedName>
    <definedName name="rkl300___2" localSheetId="13">#REF!</definedName>
    <definedName name="rkl300___2" localSheetId="10">#REF!</definedName>
    <definedName name="rkl300___2" localSheetId="0">#REF!</definedName>
    <definedName name="rkl300___2" localSheetId="2">#REF!</definedName>
    <definedName name="rkl300___2">#REF!</definedName>
    <definedName name="rkl300___3">#REF!</definedName>
    <definedName name="rkl300___4">#REF!</definedName>
    <definedName name="rkl300___5">#REF!</definedName>
    <definedName name="rkl300_1">#REF!</definedName>
    <definedName name="rkl300_10">"$#REF!.$#REF!$#REF!"</definedName>
    <definedName name="rkl300_12">"$#REF!.$#REF!$#REF!"</definedName>
    <definedName name="rkl300_13">"$#REF!.$#REF!$#REF!"</definedName>
    <definedName name="rkl300_2" localSheetId="8">#REF!</definedName>
    <definedName name="rkl300_2" localSheetId="7">#REF!</definedName>
    <definedName name="rkl300_2" localSheetId="4">#REF!</definedName>
    <definedName name="rkl300_2" localSheetId="6">#REF!</definedName>
    <definedName name="rkl300_2" localSheetId="9">#REF!</definedName>
    <definedName name="rkl300_2" localSheetId="5">#REF!</definedName>
    <definedName name="rkl300_2" localSheetId="14">#REF!</definedName>
    <definedName name="rkl300_2" localSheetId="3">#REF!</definedName>
    <definedName name="rkl300_2" localSheetId="11">#REF!</definedName>
    <definedName name="rkl300_2" localSheetId="13">#REF!</definedName>
    <definedName name="rkl300_2" localSheetId="10">#REF!</definedName>
    <definedName name="rkl300_2" localSheetId="0">#REF!</definedName>
    <definedName name="rkl300_2" localSheetId="2">#REF!</definedName>
    <definedName name="rkl300_2">#REF!</definedName>
    <definedName name="rkl300_4" localSheetId="8">#REF!</definedName>
    <definedName name="rkl300_4" localSheetId="14">#REF!</definedName>
    <definedName name="rkl300_4" localSheetId="11">#REF!</definedName>
    <definedName name="rkl300_4" localSheetId="13">#REF!</definedName>
    <definedName name="rkl300_4" localSheetId="10">#REF!</definedName>
    <definedName name="rkl300_4" localSheetId="0">#REF!</definedName>
    <definedName name="rkl300_4" localSheetId="2">#REF!</definedName>
    <definedName name="rkl300_4">#REF!</definedName>
    <definedName name="rkl300_5">"$#REF!.$#REF!$#REF!"</definedName>
    <definedName name="rkl300_7">"$#REF!.$#REF!$#REF!"</definedName>
    <definedName name="rkl300_8">"$#REF!.$#REF!$#REF!"</definedName>
    <definedName name="rkl400___0" localSheetId="8">#REF!</definedName>
    <definedName name="rkl400___0" localSheetId="7">#REF!</definedName>
    <definedName name="rkl400___0" localSheetId="4">#REF!</definedName>
    <definedName name="rkl400___0" localSheetId="6">#REF!</definedName>
    <definedName name="rkl400___0" localSheetId="9">#REF!</definedName>
    <definedName name="rkl400___0" localSheetId="5">#REF!</definedName>
    <definedName name="rkl400___0" localSheetId="14">#REF!</definedName>
    <definedName name="rkl400___0" localSheetId="3">#REF!</definedName>
    <definedName name="rkl400___0" localSheetId="11">#REF!</definedName>
    <definedName name="rkl400___0" localSheetId="13">#REF!</definedName>
    <definedName name="rkl400___0" localSheetId="10">#REF!</definedName>
    <definedName name="rkl400___0" localSheetId="0">#REF!</definedName>
    <definedName name="rkl400___0" localSheetId="2">#REF!</definedName>
    <definedName name="rkl400___0">#REF!</definedName>
    <definedName name="rkl400___1" localSheetId="8">#REF!</definedName>
    <definedName name="rkl400___1" localSheetId="14">#REF!</definedName>
    <definedName name="rkl400___1" localSheetId="11">#REF!</definedName>
    <definedName name="rkl400___1" localSheetId="13">#REF!</definedName>
    <definedName name="rkl400___1" localSheetId="10">#REF!</definedName>
    <definedName name="rkl400___1" localSheetId="0">#REF!</definedName>
    <definedName name="rkl400___1" localSheetId="2">#REF!</definedName>
    <definedName name="rkl400___1">#REF!</definedName>
    <definedName name="rkl400___2" localSheetId="8">#REF!</definedName>
    <definedName name="rkl400___2" localSheetId="14">#REF!</definedName>
    <definedName name="rkl400___2" localSheetId="11">#REF!</definedName>
    <definedName name="rkl400___2" localSheetId="13">#REF!</definedName>
    <definedName name="rkl400___2" localSheetId="10">#REF!</definedName>
    <definedName name="rkl400___2" localSheetId="0">#REF!</definedName>
    <definedName name="rkl400___2" localSheetId="2">#REF!</definedName>
    <definedName name="rkl400___2">#REF!</definedName>
    <definedName name="rkl400___3">#REF!</definedName>
    <definedName name="rkl400___4">#REF!</definedName>
    <definedName name="rkl400___5">#REF!</definedName>
    <definedName name="rkl400_1">#REF!</definedName>
    <definedName name="rkl400_10">"$#REF!.$#REF!$#REF!"</definedName>
    <definedName name="rkl400_12">"$#REF!.$#REF!$#REF!"</definedName>
    <definedName name="rkl400_13">"$#REF!.$#REF!$#REF!"</definedName>
    <definedName name="rkl400_2" localSheetId="8">#REF!</definedName>
    <definedName name="rkl400_2" localSheetId="7">#REF!</definedName>
    <definedName name="rkl400_2" localSheetId="4">#REF!</definedName>
    <definedName name="rkl400_2" localSheetId="6">#REF!</definedName>
    <definedName name="rkl400_2" localSheetId="9">#REF!</definedName>
    <definedName name="rkl400_2" localSheetId="5">#REF!</definedName>
    <definedName name="rkl400_2" localSheetId="14">#REF!</definedName>
    <definedName name="rkl400_2" localSheetId="3">#REF!</definedName>
    <definedName name="rkl400_2" localSheetId="11">#REF!</definedName>
    <definedName name="rkl400_2" localSheetId="13">#REF!</definedName>
    <definedName name="rkl400_2" localSheetId="10">#REF!</definedName>
    <definedName name="rkl400_2" localSheetId="0">#REF!</definedName>
    <definedName name="rkl400_2" localSheetId="2">#REF!</definedName>
    <definedName name="rkl400_2">#REF!</definedName>
    <definedName name="rkl400_4" localSheetId="8">#REF!</definedName>
    <definedName name="rkl400_4" localSheetId="14">#REF!</definedName>
    <definedName name="rkl400_4" localSheetId="11">#REF!</definedName>
    <definedName name="rkl400_4" localSheetId="13">#REF!</definedName>
    <definedName name="rkl400_4" localSheetId="10">#REF!</definedName>
    <definedName name="rkl400_4" localSheetId="0">#REF!</definedName>
    <definedName name="rkl400_4" localSheetId="2">#REF!</definedName>
    <definedName name="rkl400_4">#REF!</definedName>
    <definedName name="rkl400_5">"$#REF!.$#REF!$#REF!"</definedName>
    <definedName name="rkl400_7">"$#REF!.$#REF!$#REF!"</definedName>
    <definedName name="rkl400_8">"$#REF!.$#REF!$#REF!"</definedName>
    <definedName name="rkl500___0" localSheetId="8">#REF!</definedName>
    <definedName name="rkl500___0" localSheetId="7">#REF!</definedName>
    <definedName name="rkl500___0" localSheetId="4">#REF!</definedName>
    <definedName name="rkl500___0" localSheetId="6">#REF!</definedName>
    <definedName name="rkl500___0" localSheetId="9">#REF!</definedName>
    <definedName name="rkl500___0" localSheetId="5">#REF!</definedName>
    <definedName name="rkl500___0" localSheetId="14">#REF!</definedName>
    <definedName name="rkl500___0" localSheetId="3">#REF!</definedName>
    <definedName name="rkl500___0" localSheetId="11">#REF!</definedName>
    <definedName name="rkl500___0" localSheetId="13">#REF!</definedName>
    <definedName name="rkl500___0" localSheetId="10">#REF!</definedName>
    <definedName name="rkl500___0" localSheetId="0">#REF!</definedName>
    <definedName name="rkl500___0" localSheetId="2">#REF!</definedName>
    <definedName name="rkl500___0">#REF!</definedName>
    <definedName name="rkl500___1" localSheetId="8">#REF!</definedName>
    <definedName name="rkl500___1" localSheetId="14">#REF!</definedName>
    <definedName name="rkl500___1" localSheetId="11">#REF!</definedName>
    <definedName name="rkl500___1" localSheetId="13">#REF!</definedName>
    <definedName name="rkl500___1" localSheetId="10">#REF!</definedName>
    <definedName name="rkl500___1" localSheetId="0">#REF!</definedName>
    <definedName name="rkl500___1" localSheetId="2">#REF!</definedName>
    <definedName name="rkl500___1">#REF!</definedName>
    <definedName name="rkl500___2" localSheetId="8">#REF!</definedName>
    <definedName name="rkl500___2" localSheetId="14">#REF!</definedName>
    <definedName name="rkl500___2" localSheetId="11">#REF!</definedName>
    <definedName name="rkl500___2" localSheetId="13">#REF!</definedName>
    <definedName name="rkl500___2" localSheetId="10">#REF!</definedName>
    <definedName name="rkl500___2" localSheetId="0">#REF!</definedName>
    <definedName name="rkl500___2" localSheetId="2">#REF!</definedName>
    <definedName name="rkl500___2">#REF!</definedName>
    <definedName name="rkl500___3">#REF!</definedName>
    <definedName name="rkl500___4">#REF!</definedName>
    <definedName name="rkl500___5">#REF!</definedName>
    <definedName name="rkl500_1">#REF!</definedName>
    <definedName name="rkl500_10">"$#REF!.$#REF!$#REF!"</definedName>
    <definedName name="rkl500_12">"$#REF!.$#REF!$#REF!"</definedName>
    <definedName name="rkl500_13">"$#REF!.$#REF!$#REF!"</definedName>
    <definedName name="rkl500_2" localSheetId="8">#REF!</definedName>
    <definedName name="rkl500_2" localSheetId="7">#REF!</definedName>
    <definedName name="rkl500_2" localSheetId="4">#REF!</definedName>
    <definedName name="rkl500_2" localSheetId="6">#REF!</definedName>
    <definedName name="rkl500_2" localSheetId="9">#REF!</definedName>
    <definedName name="rkl500_2" localSheetId="5">#REF!</definedName>
    <definedName name="rkl500_2" localSheetId="14">#REF!</definedName>
    <definedName name="rkl500_2" localSheetId="3">#REF!</definedName>
    <definedName name="rkl500_2" localSheetId="11">#REF!</definedName>
    <definedName name="rkl500_2" localSheetId="13">#REF!</definedName>
    <definedName name="rkl500_2" localSheetId="10">#REF!</definedName>
    <definedName name="rkl500_2" localSheetId="0">#REF!</definedName>
    <definedName name="rkl500_2" localSheetId="2">#REF!</definedName>
    <definedName name="rkl500_2">#REF!</definedName>
    <definedName name="rkl500_4" localSheetId="8">#REF!</definedName>
    <definedName name="rkl500_4" localSheetId="14">#REF!</definedName>
    <definedName name="rkl500_4" localSheetId="11">#REF!</definedName>
    <definedName name="rkl500_4" localSheetId="13">#REF!</definedName>
    <definedName name="rkl500_4" localSheetId="10">#REF!</definedName>
    <definedName name="rkl500_4" localSheetId="0">#REF!</definedName>
    <definedName name="rkl500_4" localSheetId="2">#REF!</definedName>
    <definedName name="rkl500_4">#REF!</definedName>
    <definedName name="rkl500_5">"$#REF!.$#REF!$#REF!"</definedName>
    <definedName name="rkl500_7">"$#REF!.$#REF!$#REF!"</definedName>
    <definedName name="rkl500_8">"$#REF!.$#REF!$#REF!"</definedName>
    <definedName name="rkl600___0" localSheetId="8">#REF!</definedName>
    <definedName name="rkl600___0" localSheetId="7">#REF!</definedName>
    <definedName name="rkl600___0" localSheetId="4">#REF!</definedName>
    <definedName name="rkl600___0" localSheetId="6">#REF!</definedName>
    <definedName name="rkl600___0" localSheetId="9">#REF!</definedName>
    <definedName name="rkl600___0" localSheetId="5">#REF!</definedName>
    <definedName name="rkl600___0" localSheetId="14">#REF!</definedName>
    <definedName name="rkl600___0" localSheetId="3">#REF!</definedName>
    <definedName name="rkl600___0" localSheetId="11">#REF!</definedName>
    <definedName name="rkl600___0" localSheetId="13">#REF!</definedName>
    <definedName name="rkl600___0" localSheetId="10">#REF!</definedName>
    <definedName name="rkl600___0" localSheetId="0">#REF!</definedName>
    <definedName name="rkl600___0" localSheetId="2">#REF!</definedName>
    <definedName name="rkl600___0">#REF!</definedName>
    <definedName name="rkl600___1" localSheetId="8">#REF!</definedName>
    <definedName name="rkl600___1" localSheetId="14">#REF!</definedName>
    <definedName name="rkl600___1" localSheetId="11">#REF!</definedName>
    <definedName name="rkl600___1" localSheetId="13">#REF!</definedName>
    <definedName name="rkl600___1" localSheetId="10">#REF!</definedName>
    <definedName name="rkl600___1" localSheetId="0">#REF!</definedName>
    <definedName name="rkl600___1" localSheetId="2">#REF!</definedName>
    <definedName name="rkl600___1">#REF!</definedName>
    <definedName name="rkl600___2" localSheetId="8">#REF!</definedName>
    <definedName name="rkl600___2" localSheetId="14">#REF!</definedName>
    <definedName name="rkl600___2" localSheetId="11">#REF!</definedName>
    <definedName name="rkl600___2" localSheetId="13">#REF!</definedName>
    <definedName name="rkl600___2" localSheetId="10">#REF!</definedName>
    <definedName name="rkl600___2" localSheetId="0">#REF!</definedName>
    <definedName name="rkl600___2" localSheetId="2">#REF!</definedName>
    <definedName name="rkl600___2">#REF!</definedName>
    <definedName name="rkl600___3">#REF!</definedName>
    <definedName name="rkl600___4">#REF!</definedName>
    <definedName name="rkl600___5">#REF!</definedName>
    <definedName name="rkl600_1">#REF!</definedName>
    <definedName name="rkl600_10">"$#REF!.$#REF!$#REF!"</definedName>
    <definedName name="rkl600_12">"$#REF!.$#REF!$#REF!"</definedName>
    <definedName name="rkl600_13">"$#REF!.$#REF!$#REF!"</definedName>
    <definedName name="rkl600_2" localSheetId="8">#REF!</definedName>
    <definedName name="rkl600_2" localSheetId="7">#REF!</definedName>
    <definedName name="rkl600_2" localSheetId="4">#REF!</definedName>
    <definedName name="rkl600_2" localSheetId="6">#REF!</definedName>
    <definedName name="rkl600_2" localSheetId="9">#REF!</definedName>
    <definedName name="rkl600_2" localSheetId="5">#REF!</definedName>
    <definedName name="rkl600_2" localSheetId="14">#REF!</definedName>
    <definedName name="rkl600_2" localSheetId="3">#REF!</definedName>
    <definedName name="rkl600_2" localSheetId="11">#REF!</definedName>
    <definedName name="rkl600_2" localSheetId="13">#REF!</definedName>
    <definedName name="rkl600_2" localSheetId="10">#REF!</definedName>
    <definedName name="rkl600_2" localSheetId="0">#REF!</definedName>
    <definedName name="rkl600_2" localSheetId="2">#REF!</definedName>
    <definedName name="rkl600_2">#REF!</definedName>
    <definedName name="rkl600_4" localSheetId="8">#REF!</definedName>
    <definedName name="rkl600_4" localSheetId="14">#REF!</definedName>
    <definedName name="rkl600_4" localSheetId="11">#REF!</definedName>
    <definedName name="rkl600_4" localSheetId="13">#REF!</definedName>
    <definedName name="rkl600_4" localSheetId="10">#REF!</definedName>
    <definedName name="rkl600_4" localSheetId="0">#REF!</definedName>
    <definedName name="rkl600_4" localSheetId="2">#REF!</definedName>
    <definedName name="rkl600_4">#REF!</definedName>
    <definedName name="rkl600_5">"$#REF!.$#REF!$#REF!"</definedName>
    <definedName name="rkl600_7">"$#REF!.$#REF!$#REF!"</definedName>
    <definedName name="rkl600_8">"$#REF!.$#REF!$#REF!"</definedName>
    <definedName name="rkl700___0" localSheetId="8">#REF!</definedName>
    <definedName name="rkl700___0" localSheetId="7">#REF!</definedName>
    <definedName name="rkl700___0" localSheetId="4">#REF!</definedName>
    <definedName name="rkl700___0" localSheetId="6">#REF!</definedName>
    <definedName name="rkl700___0" localSheetId="9">#REF!</definedName>
    <definedName name="rkl700___0" localSheetId="5">#REF!</definedName>
    <definedName name="rkl700___0" localSheetId="14">#REF!</definedName>
    <definedName name="rkl700___0" localSheetId="3">#REF!</definedName>
    <definedName name="rkl700___0" localSheetId="11">#REF!</definedName>
    <definedName name="rkl700___0" localSheetId="13">#REF!</definedName>
    <definedName name="rkl700___0" localSheetId="10">#REF!</definedName>
    <definedName name="rkl700___0" localSheetId="0">#REF!</definedName>
    <definedName name="rkl700___0" localSheetId="2">#REF!</definedName>
    <definedName name="rkl700___0">#REF!</definedName>
    <definedName name="rkl700___1" localSheetId="8">#REF!</definedName>
    <definedName name="rkl700___1" localSheetId="14">#REF!</definedName>
    <definedName name="rkl700___1" localSheetId="11">#REF!</definedName>
    <definedName name="rkl700___1" localSheetId="13">#REF!</definedName>
    <definedName name="rkl700___1" localSheetId="10">#REF!</definedName>
    <definedName name="rkl700___1" localSheetId="0">#REF!</definedName>
    <definedName name="rkl700___1" localSheetId="2">#REF!</definedName>
    <definedName name="rkl700___1">#REF!</definedName>
    <definedName name="rkl700___2" localSheetId="8">#REF!</definedName>
    <definedName name="rkl700___2" localSheetId="14">#REF!</definedName>
    <definedName name="rkl700___2" localSheetId="11">#REF!</definedName>
    <definedName name="rkl700___2" localSheetId="13">#REF!</definedName>
    <definedName name="rkl700___2" localSheetId="10">#REF!</definedName>
    <definedName name="rkl700___2" localSheetId="0">#REF!</definedName>
    <definedName name="rkl700___2" localSheetId="2">#REF!</definedName>
    <definedName name="rkl700___2">#REF!</definedName>
    <definedName name="rkl700___3">#REF!</definedName>
    <definedName name="rkl700___4">#REF!</definedName>
    <definedName name="rkl700___5">#REF!</definedName>
    <definedName name="rkl700_1">#REF!</definedName>
    <definedName name="rkl700_10">"$#REF!.$#REF!$#REF!"</definedName>
    <definedName name="rkl700_12">"$#REF!.$#REF!$#REF!"</definedName>
    <definedName name="rkl700_13">"$#REF!.$#REF!$#REF!"</definedName>
    <definedName name="rkl700_2" localSheetId="8">#REF!</definedName>
    <definedName name="rkl700_2" localSheetId="7">#REF!</definedName>
    <definedName name="rkl700_2" localSheetId="4">#REF!</definedName>
    <definedName name="rkl700_2" localSheetId="6">#REF!</definedName>
    <definedName name="rkl700_2" localSheetId="9">#REF!</definedName>
    <definedName name="rkl700_2" localSheetId="5">#REF!</definedName>
    <definedName name="rkl700_2" localSheetId="14">#REF!</definedName>
    <definedName name="rkl700_2" localSheetId="3">#REF!</definedName>
    <definedName name="rkl700_2" localSheetId="11">#REF!</definedName>
    <definedName name="rkl700_2" localSheetId="13">#REF!</definedName>
    <definedName name="rkl700_2" localSheetId="10">#REF!</definedName>
    <definedName name="rkl700_2" localSheetId="0">#REF!</definedName>
    <definedName name="rkl700_2" localSheetId="2">#REF!</definedName>
    <definedName name="rkl700_2">#REF!</definedName>
    <definedName name="rkl700_4" localSheetId="8">#REF!</definedName>
    <definedName name="rkl700_4" localSheetId="14">#REF!</definedName>
    <definedName name="rkl700_4" localSheetId="11">#REF!</definedName>
    <definedName name="rkl700_4" localSheetId="13">#REF!</definedName>
    <definedName name="rkl700_4" localSheetId="10">#REF!</definedName>
    <definedName name="rkl700_4" localSheetId="0">#REF!</definedName>
    <definedName name="rkl700_4" localSheetId="2">#REF!</definedName>
    <definedName name="rkl700_4">#REF!</definedName>
    <definedName name="rkl700_5">"$#REF!.$#REF!$#REF!"</definedName>
    <definedName name="rkl700_7">"$#REF!.$#REF!$#REF!"</definedName>
    <definedName name="rkl700_8">"$#REF!.$#REF!$#REF!"</definedName>
    <definedName name="rkl800___0" localSheetId="8">#REF!</definedName>
    <definedName name="rkl800___0" localSheetId="7">#REF!</definedName>
    <definedName name="rkl800___0" localSheetId="4">#REF!</definedName>
    <definedName name="rkl800___0" localSheetId="6">#REF!</definedName>
    <definedName name="rkl800___0" localSheetId="9">#REF!</definedName>
    <definedName name="rkl800___0" localSheetId="5">#REF!</definedName>
    <definedName name="rkl800___0" localSheetId="14">#REF!</definedName>
    <definedName name="rkl800___0" localSheetId="3">#REF!</definedName>
    <definedName name="rkl800___0" localSheetId="11">#REF!</definedName>
    <definedName name="rkl800___0" localSheetId="13">#REF!</definedName>
    <definedName name="rkl800___0" localSheetId="10">#REF!</definedName>
    <definedName name="rkl800___0" localSheetId="0">#REF!</definedName>
    <definedName name="rkl800___0" localSheetId="2">#REF!</definedName>
    <definedName name="rkl800___0">#REF!</definedName>
    <definedName name="rkl800___1" localSheetId="8">#REF!</definedName>
    <definedName name="rkl800___1" localSheetId="14">#REF!</definedName>
    <definedName name="rkl800___1" localSheetId="11">#REF!</definedName>
    <definedName name="rkl800___1" localSheetId="13">#REF!</definedName>
    <definedName name="rkl800___1" localSheetId="10">#REF!</definedName>
    <definedName name="rkl800___1" localSheetId="0">#REF!</definedName>
    <definedName name="rkl800___1" localSheetId="2">#REF!</definedName>
    <definedName name="rkl800___1">#REF!</definedName>
    <definedName name="rkl800___2" localSheetId="8">#REF!</definedName>
    <definedName name="rkl800___2" localSheetId="14">#REF!</definedName>
    <definedName name="rkl800___2" localSheetId="11">#REF!</definedName>
    <definedName name="rkl800___2" localSheetId="13">#REF!</definedName>
    <definedName name="rkl800___2" localSheetId="10">#REF!</definedName>
    <definedName name="rkl800___2" localSheetId="0">#REF!</definedName>
    <definedName name="rkl800___2" localSheetId="2">#REF!</definedName>
    <definedName name="rkl800___2">#REF!</definedName>
    <definedName name="rkl800___3">#REF!</definedName>
    <definedName name="rkl800___4">#REF!</definedName>
    <definedName name="rkl800___5">#REF!</definedName>
    <definedName name="rkl800_1">#REF!</definedName>
    <definedName name="rkl800_10">"$#REF!.$#REF!$#REF!"</definedName>
    <definedName name="rkl800_12">"$#REF!.$#REF!$#REF!"</definedName>
    <definedName name="rkl800_13">"$#REF!.$#REF!$#REF!"</definedName>
    <definedName name="rkl800_2" localSheetId="8">#REF!</definedName>
    <definedName name="rkl800_2" localSheetId="7">#REF!</definedName>
    <definedName name="rkl800_2" localSheetId="4">#REF!</definedName>
    <definedName name="rkl800_2" localSheetId="6">#REF!</definedName>
    <definedName name="rkl800_2" localSheetId="9">#REF!</definedName>
    <definedName name="rkl800_2" localSheetId="5">#REF!</definedName>
    <definedName name="rkl800_2" localSheetId="14">#REF!</definedName>
    <definedName name="rkl800_2" localSheetId="3">#REF!</definedName>
    <definedName name="rkl800_2" localSheetId="11">#REF!</definedName>
    <definedName name="rkl800_2" localSheetId="13">#REF!</definedName>
    <definedName name="rkl800_2" localSheetId="10">#REF!</definedName>
    <definedName name="rkl800_2" localSheetId="0">#REF!</definedName>
    <definedName name="rkl800_2" localSheetId="2">#REF!</definedName>
    <definedName name="rkl800_2">#REF!</definedName>
    <definedName name="rkl800_4" localSheetId="8">#REF!</definedName>
    <definedName name="rkl800_4" localSheetId="14">#REF!</definedName>
    <definedName name="rkl800_4" localSheetId="11">#REF!</definedName>
    <definedName name="rkl800_4" localSheetId="13">#REF!</definedName>
    <definedName name="rkl800_4" localSheetId="10">#REF!</definedName>
    <definedName name="rkl800_4" localSheetId="0">#REF!</definedName>
    <definedName name="rkl800_4" localSheetId="2">#REF!</definedName>
    <definedName name="rkl800_4">#REF!</definedName>
    <definedName name="rkl800_5">"$#REF!.$#REF!$#REF!"</definedName>
    <definedName name="rkl800_7">"$#REF!.$#REF!$#REF!"</definedName>
    <definedName name="rkl800_8">"$#REF!.$#REF!$#REF!"</definedName>
    <definedName name="RLABO" localSheetId="8">#REF!</definedName>
    <definedName name="RLABO" localSheetId="7">#REF!</definedName>
    <definedName name="RLABO" localSheetId="4">#REF!</definedName>
    <definedName name="RLABO" localSheetId="6">#REF!</definedName>
    <definedName name="RLABO" localSheetId="9">#REF!</definedName>
    <definedName name="RLABO" localSheetId="5">#REF!</definedName>
    <definedName name="RLABO" localSheetId="14">#REF!</definedName>
    <definedName name="RLABO" localSheetId="3">#REF!</definedName>
    <definedName name="RLABO" localSheetId="11">#REF!</definedName>
    <definedName name="RLABO" localSheetId="13">#REF!</definedName>
    <definedName name="RLABO" localSheetId="10">#REF!</definedName>
    <definedName name="RLABO" localSheetId="0">#REF!</definedName>
    <definedName name="RLABO" localSheetId="2">#REF!</definedName>
    <definedName name="RLABO">#REF!</definedName>
    <definedName name="RMISC" localSheetId="8">#REF!</definedName>
    <definedName name="RMISC" localSheetId="14">#REF!</definedName>
    <definedName name="RMISC" localSheetId="11">#REF!</definedName>
    <definedName name="RMISC" localSheetId="13">#REF!</definedName>
    <definedName name="RMISC" localSheetId="10">#REF!</definedName>
    <definedName name="RMISC" localSheetId="0">#REF!</definedName>
    <definedName name="RMISC" localSheetId="2">#REF!</definedName>
    <definedName name="RMISC">#REF!</definedName>
    <definedName name="ro" localSheetId="8">#REF!</definedName>
    <definedName name="ro" localSheetId="14">#REF!</definedName>
    <definedName name="ro" localSheetId="11">#REF!</definedName>
    <definedName name="ro" localSheetId="13">#REF!</definedName>
    <definedName name="ro" localSheetId="10">#REF!</definedName>
    <definedName name="ro" localSheetId="0">#REF!</definedName>
    <definedName name="ro" localSheetId="2">#REF!</definedName>
    <definedName name="ro">#REF!</definedName>
    <definedName name="rolct">#REF!</definedName>
    <definedName name="roldoralm">#REF!</definedName>
    <definedName name="roldorstel">#REF!</definedName>
    <definedName name="ROLL">#REF!</definedName>
    <definedName name="rollag">#REF!</definedName>
    <definedName name="Roman">#REF!</definedName>
    <definedName name="roman_2020f">#REF!</definedName>
    <definedName name="roman_2020w">#REF!</definedName>
    <definedName name="roman_3030f">#REF!</definedName>
    <definedName name="roman_3030w">#REF!</definedName>
    <definedName name="roman_4040f">#REF!</definedName>
    <definedName name="roman_4040w">#REF!</definedName>
    <definedName name="ROMAN30">#REF!</definedName>
    <definedName name="ROMAN40">#REF!</definedName>
    <definedName name="Roof001">#REF!</definedName>
    <definedName name="roofmesh">#REF!</definedName>
    <definedName name="rool_meter">#REF!</definedName>
    <definedName name="rooster">#REF!</definedName>
    <definedName name="rorp">#REF!</definedName>
    <definedName name="roster">#REF!</definedName>
    <definedName name="Round">#REF!</definedName>
    <definedName name="ROUND_1">#REF!</definedName>
    <definedName name="ROUND_2">#REF!</definedName>
    <definedName name="ROUND_4">#REF!</definedName>
    <definedName name="round2">#REF!</definedName>
    <definedName name="round2___0">#REF!</definedName>
    <definedName name="round2___1">#REF!</definedName>
    <definedName name="round2___2">#REF!</definedName>
    <definedName name="ROUNDL">#REF!</definedName>
    <definedName name="ROUNDM">#REF!</definedName>
    <definedName name="rousd">#REF!</definedName>
    <definedName name="ROWpost">#REF!</definedName>
    <definedName name="Rp.">#REF!</definedName>
    <definedName name="RPAIN">#REF!</definedName>
    <definedName name="RPRATE">#REF!</definedName>
    <definedName name="rr">#REF!</definedName>
    <definedName name="rr___0">#REF!</definedName>
    <definedName name="RSLEE">#REF!</definedName>
    <definedName name="Rsm_PERUMAHAN">#REF!</definedName>
    <definedName name="RSUBT">#REF!</definedName>
    <definedName name="RSUM1">#REF!</definedName>
    <definedName name="RSUM2">#REF!</definedName>
    <definedName name="RSUM3">#REF!</definedName>
    <definedName name="Rtangga">#REF!</definedName>
    <definedName name="RTEST">#REF!</definedName>
    <definedName name="ruangexpompa">#REF!</definedName>
    <definedName name="RUANGPOMPA">#REF!</definedName>
    <definedName name="Rucika">#REF!</definedName>
    <definedName name="Rucika_Wavin">#REF!</definedName>
    <definedName name="Rucika_Wavin_1">#REF!</definedName>
    <definedName name="Rucika_Wavin_2">#REF!</definedName>
    <definedName name="Rucika_Wavin_4">#REF!</definedName>
    <definedName name="rukan_a___0">#REF!</definedName>
    <definedName name="rukan_a___1">#REF!</definedName>
    <definedName name="rukan_a___2">#REF!</definedName>
    <definedName name="rukan_a___3">#REF!</definedName>
    <definedName name="rukan_a___4">#REF!</definedName>
    <definedName name="rukan_a___5">#REF!</definedName>
    <definedName name="rukan_a_10">"$#REF!.$#REF!$#REF!"</definedName>
    <definedName name="rukan_a_12">"$#REF!.$#REF!$#REF!"</definedName>
    <definedName name="rukan_a_13">"$#REF!.$#REF!$#REF!"</definedName>
    <definedName name="rukan_a_17" localSheetId="8">#REF!</definedName>
    <definedName name="rukan_a_17" localSheetId="7">#REF!</definedName>
    <definedName name="rukan_a_17" localSheetId="4">#REF!</definedName>
    <definedName name="rukan_a_17" localSheetId="6">#REF!</definedName>
    <definedName name="rukan_a_17" localSheetId="9">#REF!</definedName>
    <definedName name="rukan_a_17" localSheetId="5">#REF!</definedName>
    <definedName name="rukan_a_17" localSheetId="14">#REF!</definedName>
    <definedName name="rukan_a_17" localSheetId="3">#REF!</definedName>
    <definedName name="rukan_a_17" localSheetId="11">#REF!</definedName>
    <definedName name="rukan_a_17" localSheetId="13">#REF!</definedName>
    <definedName name="rukan_a_17" localSheetId="10">#REF!</definedName>
    <definedName name="rukan_a_17" localSheetId="0">#REF!</definedName>
    <definedName name="rukan_a_17" localSheetId="2">#REF!</definedName>
    <definedName name="rukan_a_17">#REF!</definedName>
    <definedName name="rukan_a_2" localSheetId="8">#REF!</definedName>
    <definedName name="rukan_a_2" localSheetId="14">#REF!</definedName>
    <definedName name="rukan_a_2" localSheetId="11">#REF!</definedName>
    <definedName name="rukan_a_2" localSheetId="13">#REF!</definedName>
    <definedName name="rukan_a_2" localSheetId="10">#REF!</definedName>
    <definedName name="rukan_a_2" localSheetId="0">#REF!</definedName>
    <definedName name="rukan_a_2" localSheetId="2">#REF!</definedName>
    <definedName name="rukan_a_2">#REF!</definedName>
    <definedName name="rukan_a_3" localSheetId="8">#REF!</definedName>
    <definedName name="rukan_a_3" localSheetId="14">#REF!</definedName>
    <definedName name="rukan_a_3" localSheetId="11">#REF!</definedName>
    <definedName name="rukan_a_3" localSheetId="13">#REF!</definedName>
    <definedName name="rukan_a_3" localSheetId="10">#REF!</definedName>
    <definedName name="rukan_a_3" localSheetId="0">#REF!</definedName>
    <definedName name="rukan_a_3" localSheetId="2">#REF!</definedName>
    <definedName name="rukan_a_3">#REF!</definedName>
    <definedName name="rukan_a_3_1">#REF!</definedName>
    <definedName name="rukan_a_3_4">#REF!</definedName>
    <definedName name="rukan_a_4_1">#REF!</definedName>
    <definedName name="rukan_a_4_1_1">#REF!</definedName>
    <definedName name="rukan_a_4_4">#REF!</definedName>
    <definedName name="rukan_a_5">"$#REF!.$#REF!$#REF!"</definedName>
    <definedName name="rukan_a_7">"$#REF!.$#REF!$#REF!"</definedName>
    <definedName name="rukan_a_8">"$#REF!.$#REF!$#REF!"</definedName>
    <definedName name="rukan_aa___0" localSheetId="8">#REF!</definedName>
    <definedName name="rukan_aa___0" localSheetId="7">#REF!</definedName>
    <definedName name="rukan_aa___0" localSheetId="4">#REF!</definedName>
    <definedName name="rukan_aa___0" localSheetId="6">#REF!</definedName>
    <definedName name="rukan_aa___0" localSheetId="9">#REF!</definedName>
    <definedName name="rukan_aa___0" localSheetId="5">#REF!</definedName>
    <definedName name="rukan_aa___0" localSheetId="14">#REF!</definedName>
    <definedName name="rukan_aa___0" localSheetId="3">#REF!</definedName>
    <definedName name="rukan_aa___0" localSheetId="11">#REF!</definedName>
    <definedName name="rukan_aa___0" localSheetId="13">#REF!</definedName>
    <definedName name="rukan_aa___0" localSheetId="10">#REF!</definedName>
    <definedName name="rukan_aa___0" localSheetId="0">#REF!</definedName>
    <definedName name="rukan_aa___0" localSheetId="2">#REF!</definedName>
    <definedName name="rukan_aa___0">#REF!</definedName>
    <definedName name="rukan_aa___1" localSheetId="8">#REF!</definedName>
    <definedName name="rukan_aa___1" localSheetId="14">#REF!</definedName>
    <definedName name="rukan_aa___1" localSheetId="11">#REF!</definedName>
    <definedName name="rukan_aa___1" localSheetId="13">#REF!</definedName>
    <definedName name="rukan_aa___1" localSheetId="10">#REF!</definedName>
    <definedName name="rukan_aa___1" localSheetId="0">#REF!</definedName>
    <definedName name="rukan_aa___1" localSheetId="2">#REF!</definedName>
    <definedName name="rukan_aa___1">#REF!</definedName>
    <definedName name="rukan_aa___2" localSheetId="8">#REF!</definedName>
    <definedName name="rukan_aa___2" localSheetId="14">#REF!</definedName>
    <definedName name="rukan_aa___2" localSheetId="11">#REF!</definedName>
    <definedName name="rukan_aa___2" localSheetId="13">#REF!</definedName>
    <definedName name="rukan_aa___2" localSheetId="10">#REF!</definedName>
    <definedName name="rukan_aa___2" localSheetId="0">#REF!</definedName>
    <definedName name="rukan_aa___2" localSheetId="2">#REF!</definedName>
    <definedName name="rukan_aa___2">#REF!</definedName>
    <definedName name="rukan_aa___3">#REF!</definedName>
    <definedName name="rukan_aa___4">#REF!</definedName>
    <definedName name="rukan_aa___5">#REF!</definedName>
    <definedName name="rukan_aa_10">"$#REF!.$#REF!$#REF!"</definedName>
    <definedName name="rukan_aa_12">"$#REF!.$#REF!$#REF!"</definedName>
    <definedName name="rukan_aa_13">"$#REF!.$#REF!$#REF!"</definedName>
    <definedName name="rukan_aa_17" localSheetId="8">#REF!</definedName>
    <definedName name="rukan_aa_17" localSheetId="7">#REF!</definedName>
    <definedName name="rukan_aa_17" localSheetId="4">#REF!</definedName>
    <definedName name="rukan_aa_17" localSheetId="6">#REF!</definedName>
    <definedName name="rukan_aa_17" localSheetId="9">#REF!</definedName>
    <definedName name="rukan_aa_17" localSheetId="5">#REF!</definedName>
    <definedName name="rukan_aa_17" localSheetId="14">#REF!</definedName>
    <definedName name="rukan_aa_17" localSheetId="3">#REF!</definedName>
    <definedName name="rukan_aa_17" localSheetId="11">#REF!</definedName>
    <definedName name="rukan_aa_17" localSheetId="13">#REF!</definedName>
    <definedName name="rukan_aa_17" localSheetId="10">#REF!</definedName>
    <definedName name="rukan_aa_17" localSheetId="0">#REF!</definedName>
    <definedName name="rukan_aa_17" localSheetId="2">#REF!</definedName>
    <definedName name="rukan_aa_17">#REF!</definedName>
    <definedName name="rukan_aa_2" localSheetId="8">#REF!</definedName>
    <definedName name="rukan_aa_2" localSheetId="14">#REF!</definedName>
    <definedName name="rukan_aa_2" localSheetId="11">#REF!</definedName>
    <definedName name="rukan_aa_2" localSheetId="13">#REF!</definedName>
    <definedName name="rukan_aa_2" localSheetId="10">#REF!</definedName>
    <definedName name="rukan_aa_2" localSheetId="0">#REF!</definedName>
    <definedName name="rukan_aa_2" localSheetId="2">#REF!</definedName>
    <definedName name="rukan_aa_2">#REF!</definedName>
    <definedName name="rukan_aa_3" localSheetId="8">#REF!</definedName>
    <definedName name="rukan_aa_3" localSheetId="14">#REF!</definedName>
    <definedName name="rukan_aa_3" localSheetId="11">#REF!</definedName>
    <definedName name="rukan_aa_3" localSheetId="13">#REF!</definedName>
    <definedName name="rukan_aa_3" localSheetId="10">#REF!</definedName>
    <definedName name="rukan_aa_3" localSheetId="0">#REF!</definedName>
    <definedName name="rukan_aa_3" localSheetId="2">#REF!</definedName>
    <definedName name="rukan_aa_3">#REF!</definedName>
    <definedName name="rukan_aa_3_1">#REF!</definedName>
    <definedName name="rukan_aa_3_4">#REF!</definedName>
    <definedName name="rukan_aa_4_1">#REF!</definedName>
    <definedName name="rukan_aa_4_1_1">#REF!</definedName>
    <definedName name="rukan_aa_4_4">#REF!</definedName>
    <definedName name="rukan_aa_5">"$#REF!.$#REF!$#REF!"</definedName>
    <definedName name="rukan_aa_7">"$#REF!.$#REF!$#REF!"</definedName>
    <definedName name="rukan_aa_8">"$#REF!.$#REF!$#REF!"</definedName>
    <definedName name="rukan_b___0" localSheetId="8">#REF!</definedName>
    <definedName name="rukan_b___0" localSheetId="7">#REF!</definedName>
    <definedName name="rukan_b___0" localSheetId="4">#REF!</definedName>
    <definedName name="rukan_b___0" localSheetId="6">#REF!</definedName>
    <definedName name="rukan_b___0" localSheetId="9">#REF!</definedName>
    <definedName name="rukan_b___0" localSheetId="5">#REF!</definedName>
    <definedName name="rukan_b___0" localSheetId="14">#REF!</definedName>
    <definedName name="rukan_b___0" localSheetId="3">#REF!</definedName>
    <definedName name="rukan_b___0" localSheetId="11">#REF!</definedName>
    <definedName name="rukan_b___0" localSheetId="13">#REF!</definedName>
    <definedName name="rukan_b___0" localSheetId="10">#REF!</definedName>
    <definedName name="rukan_b___0" localSheetId="0">#REF!</definedName>
    <definedName name="rukan_b___0" localSheetId="2">#REF!</definedName>
    <definedName name="rukan_b___0">#REF!</definedName>
    <definedName name="rukan_b___1" localSheetId="8">#REF!</definedName>
    <definedName name="rukan_b___1" localSheetId="14">#REF!</definedName>
    <definedName name="rukan_b___1" localSheetId="11">#REF!</definedName>
    <definedName name="rukan_b___1" localSheetId="13">#REF!</definedName>
    <definedName name="rukan_b___1" localSheetId="10">#REF!</definedName>
    <definedName name="rukan_b___1" localSheetId="0">#REF!</definedName>
    <definedName name="rukan_b___1" localSheetId="2">#REF!</definedName>
    <definedName name="rukan_b___1">#REF!</definedName>
    <definedName name="rukan_b___2" localSheetId="8">#REF!</definedName>
    <definedName name="rukan_b___2" localSheetId="14">#REF!</definedName>
    <definedName name="rukan_b___2" localSheetId="11">#REF!</definedName>
    <definedName name="rukan_b___2" localSheetId="13">#REF!</definedName>
    <definedName name="rukan_b___2" localSheetId="10">#REF!</definedName>
    <definedName name="rukan_b___2" localSheetId="0">#REF!</definedName>
    <definedName name="rukan_b___2" localSheetId="2">#REF!</definedName>
    <definedName name="rukan_b___2">#REF!</definedName>
    <definedName name="rukan_b___3">#REF!</definedName>
    <definedName name="rukan_b___4">#REF!</definedName>
    <definedName name="rukan_b___5">#REF!</definedName>
    <definedName name="rukan_b_10">"$#REF!.$#REF!$#REF!"</definedName>
    <definedName name="rukan_b_12">"$#REF!.$#REF!$#REF!"</definedName>
    <definedName name="rukan_b_13">"$#REF!.$#REF!$#REF!"</definedName>
    <definedName name="rukan_b_17" localSheetId="8">#REF!</definedName>
    <definedName name="rukan_b_17" localSheetId="7">#REF!</definedName>
    <definedName name="rukan_b_17" localSheetId="4">#REF!</definedName>
    <definedName name="rukan_b_17" localSheetId="6">#REF!</definedName>
    <definedName name="rukan_b_17" localSheetId="9">#REF!</definedName>
    <definedName name="rukan_b_17" localSheetId="5">#REF!</definedName>
    <definedName name="rukan_b_17" localSheetId="14">#REF!</definedName>
    <definedName name="rukan_b_17" localSheetId="3">#REF!</definedName>
    <definedName name="rukan_b_17" localSheetId="11">#REF!</definedName>
    <definedName name="rukan_b_17" localSheetId="13">#REF!</definedName>
    <definedName name="rukan_b_17" localSheetId="10">#REF!</definedName>
    <definedName name="rukan_b_17" localSheetId="0">#REF!</definedName>
    <definedName name="rukan_b_17" localSheetId="2">#REF!</definedName>
    <definedName name="rukan_b_17">#REF!</definedName>
    <definedName name="rukan_b_2" localSheetId="8">#REF!</definedName>
    <definedName name="rukan_b_2" localSheetId="14">#REF!</definedName>
    <definedName name="rukan_b_2" localSheetId="11">#REF!</definedName>
    <definedName name="rukan_b_2" localSheetId="13">#REF!</definedName>
    <definedName name="rukan_b_2" localSheetId="10">#REF!</definedName>
    <definedName name="rukan_b_2" localSheetId="0">#REF!</definedName>
    <definedName name="rukan_b_2" localSheetId="2">#REF!</definedName>
    <definedName name="rukan_b_2">#REF!</definedName>
    <definedName name="rukan_b_3" localSheetId="8">#REF!</definedName>
    <definedName name="rukan_b_3" localSheetId="14">#REF!</definedName>
    <definedName name="rukan_b_3" localSheetId="11">#REF!</definedName>
    <definedName name="rukan_b_3" localSheetId="13">#REF!</definedName>
    <definedName name="rukan_b_3" localSheetId="10">#REF!</definedName>
    <definedName name="rukan_b_3" localSheetId="0">#REF!</definedName>
    <definedName name="rukan_b_3" localSheetId="2">#REF!</definedName>
    <definedName name="rukan_b_3">#REF!</definedName>
    <definedName name="rukan_b_3_1">#REF!</definedName>
    <definedName name="rukan_b_3_4">#REF!</definedName>
    <definedName name="rukan_b_4_1">#REF!</definedName>
    <definedName name="rukan_b_4_1_1">#REF!</definedName>
    <definedName name="rukan_b_4_4">#REF!</definedName>
    <definedName name="rukan_b_5">"$#REF!.$#REF!$#REF!"</definedName>
    <definedName name="rukan_b_7">"$#REF!.$#REF!$#REF!"</definedName>
    <definedName name="rukan_b_8">"$#REF!.$#REF!$#REF!"</definedName>
    <definedName name="rukan_c___0" localSheetId="8">#REF!</definedName>
    <definedName name="rukan_c___0" localSheetId="7">#REF!</definedName>
    <definedName name="rukan_c___0" localSheetId="4">#REF!</definedName>
    <definedName name="rukan_c___0" localSheetId="6">#REF!</definedName>
    <definedName name="rukan_c___0" localSheetId="9">#REF!</definedName>
    <definedName name="rukan_c___0" localSheetId="5">#REF!</definedName>
    <definedName name="rukan_c___0" localSheetId="14">#REF!</definedName>
    <definedName name="rukan_c___0" localSheetId="3">#REF!</definedName>
    <definedName name="rukan_c___0" localSheetId="11">#REF!</definedName>
    <definedName name="rukan_c___0" localSheetId="13">#REF!</definedName>
    <definedName name="rukan_c___0" localSheetId="10">#REF!</definedName>
    <definedName name="rukan_c___0" localSheetId="0">#REF!</definedName>
    <definedName name="rukan_c___0" localSheetId="2">#REF!</definedName>
    <definedName name="rukan_c___0">#REF!</definedName>
    <definedName name="rukan_c___1" localSheetId="8">#REF!</definedName>
    <definedName name="rukan_c___1" localSheetId="14">#REF!</definedName>
    <definedName name="rukan_c___1" localSheetId="11">#REF!</definedName>
    <definedName name="rukan_c___1" localSheetId="13">#REF!</definedName>
    <definedName name="rukan_c___1" localSheetId="10">#REF!</definedName>
    <definedName name="rukan_c___1" localSheetId="0">#REF!</definedName>
    <definedName name="rukan_c___1" localSheetId="2">#REF!</definedName>
    <definedName name="rukan_c___1">#REF!</definedName>
    <definedName name="rukan_c___2" localSheetId="8">#REF!</definedName>
    <definedName name="rukan_c___2" localSheetId="14">#REF!</definedName>
    <definedName name="rukan_c___2" localSheetId="11">#REF!</definedName>
    <definedName name="rukan_c___2" localSheetId="13">#REF!</definedName>
    <definedName name="rukan_c___2" localSheetId="10">#REF!</definedName>
    <definedName name="rukan_c___2" localSheetId="0">#REF!</definedName>
    <definedName name="rukan_c___2" localSheetId="2">#REF!</definedName>
    <definedName name="rukan_c___2">#REF!</definedName>
    <definedName name="rukan_c___3">#REF!</definedName>
    <definedName name="rukan_c___4">#REF!</definedName>
    <definedName name="rukan_c___5">#REF!</definedName>
    <definedName name="rukan_c_10">"$#REF!.$#REF!$#REF!"</definedName>
    <definedName name="rukan_c_12">"$#REF!.$#REF!$#REF!"</definedName>
    <definedName name="rukan_c_13">"$#REF!.$#REF!$#REF!"</definedName>
    <definedName name="rukan_c_17" localSheetId="8">#REF!</definedName>
    <definedName name="rukan_c_17" localSheetId="7">#REF!</definedName>
    <definedName name="rukan_c_17" localSheetId="4">#REF!</definedName>
    <definedName name="rukan_c_17" localSheetId="6">#REF!</definedName>
    <definedName name="rukan_c_17" localSheetId="9">#REF!</definedName>
    <definedName name="rukan_c_17" localSheetId="5">#REF!</definedName>
    <definedName name="rukan_c_17" localSheetId="14">#REF!</definedName>
    <definedName name="rukan_c_17" localSheetId="3">#REF!</definedName>
    <definedName name="rukan_c_17" localSheetId="11">#REF!</definedName>
    <definedName name="rukan_c_17" localSheetId="13">#REF!</definedName>
    <definedName name="rukan_c_17" localSheetId="10">#REF!</definedName>
    <definedName name="rukan_c_17" localSheetId="0">#REF!</definedName>
    <definedName name="rukan_c_17" localSheetId="2">#REF!</definedName>
    <definedName name="rukan_c_17">#REF!</definedName>
    <definedName name="rukan_c_2" localSheetId="8">#REF!</definedName>
    <definedName name="rukan_c_2" localSheetId="14">#REF!</definedName>
    <definedName name="rukan_c_2" localSheetId="11">#REF!</definedName>
    <definedName name="rukan_c_2" localSheetId="13">#REF!</definedName>
    <definedName name="rukan_c_2" localSheetId="10">#REF!</definedName>
    <definedName name="rukan_c_2" localSheetId="0">#REF!</definedName>
    <definedName name="rukan_c_2" localSheetId="2">#REF!</definedName>
    <definedName name="rukan_c_2">#REF!</definedName>
    <definedName name="rukan_c_3" localSheetId="8">#REF!</definedName>
    <definedName name="rukan_c_3" localSheetId="14">#REF!</definedName>
    <definedName name="rukan_c_3" localSheetId="11">#REF!</definedName>
    <definedName name="rukan_c_3" localSheetId="13">#REF!</definedName>
    <definedName name="rukan_c_3" localSheetId="10">#REF!</definedName>
    <definedName name="rukan_c_3" localSheetId="0">#REF!</definedName>
    <definedName name="rukan_c_3" localSheetId="2">#REF!</definedName>
    <definedName name="rukan_c_3">#REF!</definedName>
    <definedName name="rukan_c_3_1">#REF!</definedName>
    <definedName name="rukan_c_3_4">#REF!</definedName>
    <definedName name="rukan_c_4_1">#REF!</definedName>
    <definedName name="rukan_c_4_1_1">#REF!</definedName>
    <definedName name="rukan_c_4_4">#REF!</definedName>
    <definedName name="rukan_c_5">"$#REF!.$#REF!$#REF!"</definedName>
    <definedName name="rukan_c_7">"$#REF!.$#REF!$#REF!"</definedName>
    <definedName name="rukan_c_8">"$#REF!.$#REF!$#REF!"</definedName>
    <definedName name="rukan_cc___0" localSheetId="8">#REF!</definedName>
    <definedName name="rukan_cc___0" localSheetId="7">#REF!</definedName>
    <definedName name="rukan_cc___0" localSheetId="4">#REF!</definedName>
    <definedName name="rukan_cc___0" localSheetId="6">#REF!</definedName>
    <definedName name="rukan_cc___0" localSheetId="9">#REF!</definedName>
    <definedName name="rukan_cc___0" localSheetId="5">#REF!</definedName>
    <definedName name="rukan_cc___0" localSheetId="14">#REF!</definedName>
    <definedName name="rukan_cc___0" localSheetId="3">#REF!</definedName>
    <definedName name="rukan_cc___0" localSheetId="11">#REF!</definedName>
    <definedName name="rukan_cc___0" localSheetId="13">#REF!</definedName>
    <definedName name="rukan_cc___0" localSheetId="10">#REF!</definedName>
    <definedName name="rukan_cc___0" localSheetId="0">#REF!</definedName>
    <definedName name="rukan_cc___0" localSheetId="2">#REF!</definedName>
    <definedName name="rukan_cc___0">#REF!</definedName>
    <definedName name="rukan_cc___1" localSheetId="8">#REF!</definedName>
    <definedName name="rukan_cc___1" localSheetId="14">#REF!</definedName>
    <definedName name="rukan_cc___1" localSheetId="11">#REF!</definedName>
    <definedName name="rukan_cc___1" localSheetId="13">#REF!</definedName>
    <definedName name="rukan_cc___1" localSheetId="10">#REF!</definedName>
    <definedName name="rukan_cc___1" localSheetId="0">#REF!</definedName>
    <definedName name="rukan_cc___1" localSheetId="2">#REF!</definedName>
    <definedName name="rukan_cc___1">#REF!</definedName>
    <definedName name="rukan_cc___2" localSheetId="8">#REF!</definedName>
    <definedName name="rukan_cc___2" localSheetId="14">#REF!</definedName>
    <definedName name="rukan_cc___2" localSheetId="11">#REF!</definedName>
    <definedName name="rukan_cc___2" localSheetId="13">#REF!</definedName>
    <definedName name="rukan_cc___2" localSheetId="10">#REF!</definedName>
    <definedName name="rukan_cc___2" localSheetId="0">#REF!</definedName>
    <definedName name="rukan_cc___2" localSheetId="2">#REF!</definedName>
    <definedName name="rukan_cc___2">#REF!</definedName>
    <definedName name="rukan_cc___3">#REF!</definedName>
    <definedName name="rukan_cc___4">#REF!</definedName>
    <definedName name="rukan_cc___5">#REF!</definedName>
    <definedName name="rukan_cc_10">"$#REF!.$#REF!$#REF!"</definedName>
    <definedName name="rukan_cc_12">"$#REF!.$#REF!$#REF!"</definedName>
    <definedName name="rukan_cc_13">"$#REF!.$#REF!$#REF!"</definedName>
    <definedName name="rukan_cc_17" localSheetId="8">#REF!</definedName>
    <definedName name="rukan_cc_17" localSheetId="7">#REF!</definedName>
    <definedName name="rukan_cc_17" localSheetId="4">#REF!</definedName>
    <definedName name="rukan_cc_17" localSheetId="6">#REF!</definedName>
    <definedName name="rukan_cc_17" localSheetId="9">#REF!</definedName>
    <definedName name="rukan_cc_17" localSheetId="5">#REF!</definedName>
    <definedName name="rukan_cc_17" localSheetId="14">#REF!</definedName>
    <definedName name="rukan_cc_17" localSheetId="3">#REF!</definedName>
    <definedName name="rukan_cc_17" localSheetId="11">#REF!</definedName>
    <definedName name="rukan_cc_17" localSheetId="13">#REF!</definedName>
    <definedName name="rukan_cc_17" localSheetId="10">#REF!</definedName>
    <definedName name="rukan_cc_17" localSheetId="0">#REF!</definedName>
    <definedName name="rukan_cc_17" localSheetId="2">#REF!</definedName>
    <definedName name="rukan_cc_17">#REF!</definedName>
    <definedName name="rukan_cc_2" localSheetId="8">#REF!</definedName>
    <definedName name="rukan_cc_2" localSheetId="14">#REF!</definedName>
    <definedName name="rukan_cc_2" localSheetId="11">#REF!</definedName>
    <definedName name="rukan_cc_2" localSheetId="13">#REF!</definedName>
    <definedName name="rukan_cc_2" localSheetId="10">#REF!</definedName>
    <definedName name="rukan_cc_2" localSheetId="0">#REF!</definedName>
    <definedName name="rukan_cc_2" localSheetId="2">#REF!</definedName>
    <definedName name="rukan_cc_2">#REF!</definedName>
    <definedName name="rukan_cc_3" localSheetId="8">#REF!</definedName>
    <definedName name="rukan_cc_3" localSheetId="14">#REF!</definedName>
    <definedName name="rukan_cc_3" localSheetId="11">#REF!</definedName>
    <definedName name="rukan_cc_3" localSheetId="13">#REF!</definedName>
    <definedName name="rukan_cc_3" localSheetId="10">#REF!</definedName>
    <definedName name="rukan_cc_3" localSheetId="0">#REF!</definedName>
    <definedName name="rukan_cc_3" localSheetId="2">#REF!</definedName>
    <definedName name="rukan_cc_3">#REF!</definedName>
    <definedName name="rukan_cc_3_1">#REF!</definedName>
    <definedName name="rukan_cc_3_4">#REF!</definedName>
    <definedName name="rukan_cc_4_1">#REF!</definedName>
    <definedName name="rukan_cc_4_1_1">#REF!</definedName>
    <definedName name="rukan_cc_4_4">#REF!</definedName>
    <definedName name="rukan_cc_5">"$#REF!.$#REF!$#REF!"</definedName>
    <definedName name="rukan_cc_7">"$#REF!.$#REF!$#REF!"</definedName>
    <definedName name="rukan_cc_8">"$#REF!.$#REF!$#REF!"</definedName>
    <definedName name="rukan_d___0" localSheetId="8">#REF!</definedName>
    <definedName name="rukan_d___0" localSheetId="7">#REF!</definedName>
    <definedName name="rukan_d___0" localSheetId="4">#REF!</definedName>
    <definedName name="rukan_d___0" localSheetId="6">#REF!</definedName>
    <definedName name="rukan_d___0" localSheetId="9">#REF!</definedName>
    <definedName name="rukan_d___0" localSheetId="5">#REF!</definedName>
    <definedName name="rukan_d___0" localSheetId="14">#REF!</definedName>
    <definedName name="rukan_d___0" localSheetId="3">#REF!</definedName>
    <definedName name="rukan_d___0" localSheetId="11">#REF!</definedName>
    <definedName name="rukan_d___0" localSheetId="13">#REF!</definedName>
    <definedName name="rukan_d___0" localSheetId="10">#REF!</definedName>
    <definedName name="rukan_d___0" localSheetId="0">#REF!</definedName>
    <definedName name="rukan_d___0" localSheetId="2">#REF!</definedName>
    <definedName name="rukan_d___0">#REF!</definedName>
    <definedName name="rukan_d___1" localSheetId="8">#REF!</definedName>
    <definedName name="rukan_d___1" localSheetId="14">#REF!</definedName>
    <definedName name="rukan_d___1" localSheetId="11">#REF!</definedName>
    <definedName name="rukan_d___1" localSheetId="13">#REF!</definedName>
    <definedName name="rukan_d___1" localSheetId="10">#REF!</definedName>
    <definedName name="rukan_d___1" localSheetId="0">#REF!</definedName>
    <definedName name="rukan_d___1" localSheetId="2">#REF!</definedName>
    <definedName name="rukan_d___1">#REF!</definedName>
    <definedName name="rukan_d___2" localSheetId="8">#REF!</definedName>
    <definedName name="rukan_d___2" localSheetId="14">#REF!</definedName>
    <definedName name="rukan_d___2" localSheetId="11">#REF!</definedName>
    <definedName name="rukan_d___2" localSheetId="13">#REF!</definedName>
    <definedName name="rukan_d___2" localSheetId="10">#REF!</definedName>
    <definedName name="rukan_d___2" localSheetId="0">#REF!</definedName>
    <definedName name="rukan_d___2" localSheetId="2">#REF!</definedName>
    <definedName name="rukan_d___2">#REF!</definedName>
    <definedName name="rukan_d___3">#REF!</definedName>
    <definedName name="rukan_d___4">#REF!</definedName>
    <definedName name="rukan_d___5">#REF!</definedName>
    <definedName name="rukan_d_10">"$#REF!.$#REF!$#REF!"</definedName>
    <definedName name="rukan_d_12">"$#REF!.$#REF!$#REF!"</definedName>
    <definedName name="rukan_d_13">"$#REF!.$#REF!$#REF!"</definedName>
    <definedName name="rukan_d_17" localSheetId="8">#REF!</definedName>
    <definedName name="rukan_d_17" localSheetId="7">#REF!</definedName>
    <definedName name="rukan_d_17" localSheetId="4">#REF!</definedName>
    <definedName name="rukan_d_17" localSheetId="6">#REF!</definedName>
    <definedName name="rukan_d_17" localSheetId="9">#REF!</definedName>
    <definedName name="rukan_d_17" localSheetId="5">#REF!</definedName>
    <definedName name="rukan_d_17" localSheetId="14">#REF!</definedName>
    <definedName name="rukan_d_17" localSheetId="3">#REF!</definedName>
    <definedName name="rukan_d_17" localSheetId="11">#REF!</definedName>
    <definedName name="rukan_d_17" localSheetId="13">#REF!</definedName>
    <definedName name="rukan_d_17" localSheetId="10">#REF!</definedName>
    <definedName name="rukan_d_17" localSheetId="0">#REF!</definedName>
    <definedName name="rukan_d_17" localSheetId="2">#REF!</definedName>
    <definedName name="rukan_d_17">#REF!</definedName>
    <definedName name="rukan_d_2" localSheetId="8">#REF!</definedName>
    <definedName name="rukan_d_2" localSheetId="14">#REF!</definedName>
    <definedName name="rukan_d_2" localSheetId="11">#REF!</definedName>
    <definedName name="rukan_d_2" localSheetId="13">#REF!</definedName>
    <definedName name="rukan_d_2" localSheetId="10">#REF!</definedName>
    <definedName name="rukan_d_2" localSheetId="0">#REF!</definedName>
    <definedName name="rukan_d_2" localSheetId="2">#REF!</definedName>
    <definedName name="rukan_d_2">#REF!</definedName>
    <definedName name="rukan_d_3" localSheetId="8">#REF!</definedName>
    <definedName name="rukan_d_3" localSheetId="14">#REF!</definedName>
    <definedName name="rukan_d_3" localSheetId="11">#REF!</definedName>
    <definedName name="rukan_d_3" localSheetId="13">#REF!</definedName>
    <definedName name="rukan_d_3" localSheetId="10">#REF!</definedName>
    <definedName name="rukan_d_3" localSheetId="0">#REF!</definedName>
    <definedName name="rukan_d_3" localSheetId="2">#REF!</definedName>
    <definedName name="rukan_d_3">#REF!</definedName>
    <definedName name="rukan_d_3_1">#REF!</definedName>
    <definedName name="rukan_d_3_4">#REF!</definedName>
    <definedName name="rukan_d_4_1">#REF!</definedName>
    <definedName name="rukan_d_4_1_1">#REF!</definedName>
    <definedName name="rukan_d_4_4">#REF!</definedName>
    <definedName name="rukan_d_5">"$#REF!.$#REF!$#REF!"</definedName>
    <definedName name="rukan_d_7">"$#REF!.$#REF!$#REF!"</definedName>
    <definedName name="rukan_d_8">"$#REF!.$#REF!$#REF!"</definedName>
    <definedName name="rukan_dd___0" localSheetId="8">#REF!</definedName>
    <definedName name="rukan_dd___0" localSheetId="7">#REF!</definedName>
    <definedName name="rukan_dd___0" localSheetId="4">#REF!</definedName>
    <definedName name="rukan_dd___0" localSheetId="6">#REF!</definedName>
    <definedName name="rukan_dd___0" localSheetId="9">#REF!</definedName>
    <definedName name="rukan_dd___0" localSheetId="5">#REF!</definedName>
    <definedName name="rukan_dd___0" localSheetId="14">#REF!</definedName>
    <definedName name="rukan_dd___0" localSheetId="3">#REF!</definedName>
    <definedName name="rukan_dd___0" localSheetId="11">#REF!</definedName>
    <definedName name="rukan_dd___0" localSheetId="13">#REF!</definedName>
    <definedName name="rukan_dd___0" localSheetId="10">#REF!</definedName>
    <definedName name="rukan_dd___0" localSheetId="0">#REF!</definedName>
    <definedName name="rukan_dd___0" localSheetId="2">#REF!</definedName>
    <definedName name="rukan_dd___0">#REF!</definedName>
    <definedName name="rukan_dd___1" localSheetId="8">#REF!</definedName>
    <definedName name="rukan_dd___1" localSheetId="14">#REF!</definedName>
    <definedName name="rukan_dd___1" localSheetId="11">#REF!</definedName>
    <definedName name="rukan_dd___1" localSheetId="13">#REF!</definedName>
    <definedName name="rukan_dd___1" localSheetId="10">#REF!</definedName>
    <definedName name="rukan_dd___1" localSheetId="0">#REF!</definedName>
    <definedName name="rukan_dd___1" localSheetId="2">#REF!</definedName>
    <definedName name="rukan_dd___1">#REF!</definedName>
    <definedName name="rukan_dd___2" localSheetId="8">#REF!</definedName>
    <definedName name="rukan_dd___2" localSheetId="14">#REF!</definedName>
    <definedName name="rukan_dd___2" localSheetId="11">#REF!</definedName>
    <definedName name="rukan_dd___2" localSheetId="13">#REF!</definedName>
    <definedName name="rukan_dd___2" localSheetId="10">#REF!</definedName>
    <definedName name="rukan_dd___2" localSheetId="0">#REF!</definedName>
    <definedName name="rukan_dd___2" localSheetId="2">#REF!</definedName>
    <definedName name="rukan_dd___2">#REF!</definedName>
    <definedName name="rukan_dd___3">#REF!</definedName>
    <definedName name="rukan_dd___4">#REF!</definedName>
    <definedName name="rukan_dd___5">#REF!</definedName>
    <definedName name="rukan_dd_10">"$#REF!.$#REF!$#REF!"</definedName>
    <definedName name="rukan_dd_12">"$#REF!.$#REF!$#REF!"</definedName>
    <definedName name="rukan_dd_13">"$#REF!.$#REF!$#REF!"</definedName>
    <definedName name="rukan_dd_17" localSheetId="8">#REF!</definedName>
    <definedName name="rukan_dd_17" localSheetId="7">#REF!</definedName>
    <definedName name="rukan_dd_17" localSheetId="4">#REF!</definedName>
    <definedName name="rukan_dd_17" localSheetId="6">#REF!</definedName>
    <definedName name="rukan_dd_17" localSheetId="9">#REF!</definedName>
    <definedName name="rukan_dd_17" localSheetId="5">#REF!</definedName>
    <definedName name="rukan_dd_17" localSheetId="14">#REF!</definedName>
    <definedName name="rukan_dd_17" localSheetId="3">#REF!</definedName>
    <definedName name="rukan_dd_17" localSheetId="11">#REF!</definedName>
    <definedName name="rukan_dd_17" localSheetId="13">#REF!</definedName>
    <definedName name="rukan_dd_17" localSheetId="10">#REF!</definedName>
    <definedName name="rukan_dd_17" localSheetId="0">#REF!</definedName>
    <definedName name="rukan_dd_17" localSheetId="2">#REF!</definedName>
    <definedName name="rukan_dd_17">#REF!</definedName>
    <definedName name="rukan_dd_2" localSheetId="8">#REF!</definedName>
    <definedName name="rukan_dd_2" localSheetId="14">#REF!</definedName>
    <definedName name="rukan_dd_2" localSheetId="11">#REF!</definedName>
    <definedName name="rukan_dd_2" localSheetId="13">#REF!</definedName>
    <definedName name="rukan_dd_2" localSheetId="10">#REF!</definedName>
    <definedName name="rukan_dd_2" localSheetId="0">#REF!</definedName>
    <definedName name="rukan_dd_2" localSheetId="2">#REF!</definedName>
    <definedName name="rukan_dd_2">#REF!</definedName>
    <definedName name="rukan_dd_3" localSheetId="8">#REF!</definedName>
    <definedName name="rukan_dd_3" localSheetId="14">#REF!</definedName>
    <definedName name="rukan_dd_3" localSheetId="11">#REF!</definedName>
    <definedName name="rukan_dd_3" localSheetId="13">#REF!</definedName>
    <definedName name="rukan_dd_3" localSheetId="10">#REF!</definedName>
    <definedName name="rukan_dd_3" localSheetId="0">#REF!</definedName>
    <definedName name="rukan_dd_3" localSheetId="2">#REF!</definedName>
    <definedName name="rukan_dd_3">#REF!</definedName>
    <definedName name="rukan_dd_3_1">#REF!</definedName>
    <definedName name="rukan_dd_3_4">#REF!</definedName>
    <definedName name="rukan_dd_4_1">#REF!</definedName>
    <definedName name="rukan_dd_4_1_1">#REF!</definedName>
    <definedName name="rukan_dd_4_4">#REF!</definedName>
    <definedName name="rukan_dd_5">"$#REF!.$#REF!$#REF!"</definedName>
    <definedName name="rukan_dd_7">"$#REF!.$#REF!$#REF!"</definedName>
    <definedName name="rukan_dd_8">"$#REF!.$#REF!$#REF!"</definedName>
    <definedName name="rukan_e___0" localSheetId="8">#REF!</definedName>
    <definedName name="rukan_e___0" localSheetId="7">#REF!</definedName>
    <definedName name="rukan_e___0" localSheetId="4">#REF!</definedName>
    <definedName name="rukan_e___0" localSheetId="6">#REF!</definedName>
    <definedName name="rukan_e___0" localSheetId="9">#REF!</definedName>
    <definedName name="rukan_e___0" localSheetId="5">#REF!</definedName>
    <definedName name="rukan_e___0" localSheetId="14">#REF!</definedName>
    <definedName name="rukan_e___0" localSheetId="3">#REF!</definedName>
    <definedName name="rukan_e___0" localSheetId="11">#REF!</definedName>
    <definedName name="rukan_e___0" localSheetId="13">#REF!</definedName>
    <definedName name="rukan_e___0" localSheetId="10">#REF!</definedName>
    <definedName name="rukan_e___0" localSheetId="0">#REF!</definedName>
    <definedName name="rukan_e___0" localSheetId="2">#REF!</definedName>
    <definedName name="rukan_e___0">#REF!</definedName>
    <definedName name="rukan_e___1" localSheetId="8">#REF!</definedName>
    <definedName name="rukan_e___1" localSheetId="14">#REF!</definedName>
    <definedName name="rukan_e___1" localSheetId="11">#REF!</definedName>
    <definedName name="rukan_e___1" localSheetId="13">#REF!</definedName>
    <definedName name="rukan_e___1" localSheetId="10">#REF!</definedName>
    <definedName name="rukan_e___1" localSheetId="0">#REF!</definedName>
    <definedName name="rukan_e___1" localSheetId="2">#REF!</definedName>
    <definedName name="rukan_e___1">#REF!</definedName>
    <definedName name="rukan_e___2" localSheetId="8">#REF!</definedName>
    <definedName name="rukan_e___2" localSheetId="14">#REF!</definedName>
    <definedName name="rukan_e___2" localSheetId="11">#REF!</definedName>
    <definedName name="rukan_e___2" localSheetId="13">#REF!</definedName>
    <definedName name="rukan_e___2" localSheetId="10">#REF!</definedName>
    <definedName name="rukan_e___2" localSheetId="0">#REF!</definedName>
    <definedName name="rukan_e___2" localSheetId="2">#REF!</definedName>
    <definedName name="rukan_e___2">#REF!</definedName>
    <definedName name="rukan_e___3">#REF!</definedName>
    <definedName name="rukan_e___4">#REF!</definedName>
    <definedName name="rukan_e___5">#REF!</definedName>
    <definedName name="rukan_e_10">"$#REF!.$#REF!$#REF!"</definedName>
    <definedName name="rukan_e_12">"$#REF!.$#REF!$#REF!"</definedName>
    <definedName name="rukan_e_13">"$#REF!.$#REF!$#REF!"</definedName>
    <definedName name="rukan_e_17" localSheetId="8">#REF!</definedName>
    <definedName name="rukan_e_17" localSheetId="7">#REF!</definedName>
    <definedName name="rukan_e_17" localSheetId="4">#REF!</definedName>
    <definedName name="rukan_e_17" localSheetId="6">#REF!</definedName>
    <definedName name="rukan_e_17" localSheetId="9">#REF!</definedName>
    <definedName name="rukan_e_17" localSheetId="5">#REF!</definedName>
    <definedName name="rukan_e_17" localSheetId="14">#REF!</definedName>
    <definedName name="rukan_e_17" localSheetId="3">#REF!</definedName>
    <definedName name="rukan_e_17" localSheetId="11">#REF!</definedName>
    <definedName name="rukan_e_17" localSheetId="13">#REF!</definedName>
    <definedName name="rukan_e_17" localSheetId="10">#REF!</definedName>
    <definedName name="rukan_e_17" localSheetId="0">#REF!</definedName>
    <definedName name="rukan_e_17" localSheetId="2">#REF!</definedName>
    <definedName name="rukan_e_17">#REF!</definedName>
    <definedName name="rukan_e_2" localSheetId="8">#REF!</definedName>
    <definedName name="rukan_e_2" localSheetId="14">#REF!</definedName>
    <definedName name="rukan_e_2" localSheetId="11">#REF!</definedName>
    <definedName name="rukan_e_2" localSheetId="13">#REF!</definedName>
    <definedName name="rukan_e_2" localSheetId="10">#REF!</definedName>
    <definedName name="rukan_e_2" localSheetId="0">#REF!</definedName>
    <definedName name="rukan_e_2" localSheetId="2">#REF!</definedName>
    <definedName name="rukan_e_2">#REF!</definedName>
    <definedName name="rukan_e_3" localSheetId="8">#REF!</definedName>
    <definedName name="rukan_e_3" localSheetId="14">#REF!</definedName>
    <definedName name="rukan_e_3" localSheetId="11">#REF!</definedName>
    <definedName name="rukan_e_3" localSheetId="13">#REF!</definedName>
    <definedName name="rukan_e_3" localSheetId="10">#REF!</definedName>
    <definedName name="rukan_e_3" localSheetId="0">#REF!</definedName>
    <definedName name="rukan_e_3" localSheetId="2">#REF!</definedName>
    <definedName name="rukan_e_3">#REF!</definedName>
    <definedName name="rukan_e_3_1">#REF!</definedName>
    <definedName name="rukan_e_3_4">#REF!</definedName>
    <definedName name="rukan_e_4_1">#REF!</definedName>
    <definedName name="rukan_e_4_1_1">#REF!</definedName>
    <definedName name="rukan_e_4_4">#REF!</definedName>
    <definedName name="rukan_e_5">"$#REF!.$#REF!$#REF!"</definedName>
    <definedName name="rukan_e_7">"$#REF!.$#REF!$#REF!"</definedName>
    <definedName name="rukan_e_8">"$#REF!.$#REF!$#REF!"</definedName>
    <definedName name="rukan_ee___0" localSheetId="8">#REF!</definedName>
    <definedName name="rukan_ee___0" localSheetId="7">#REF!</definedName>
    <definedName name="rukan_ee___0" localSheetId="4">#REF!</definedName>
    <definedName name="rukan_ee___0" localSheetId="6">#REF!</definedName>
    <definedName name="rukan_ee___0" localSheetId="9">#REF!</definedName>
    <definedName name="rukan_ee___0" localSheetId="5">#REF!</definedName>
    <definedName name="rukan_ee___0" localSheetId="14">#REF!</definedName>
    <definedName name="rukan_ee___0" localSheetId="3">#REF!</definedName>
    <definedName name="rukan_ee___0" localSheetId="11">#REF!</definedName>
    <definedName name="rukan_ee___0" localSheetId="13">#REF!</definedName>
    <definedName name="rukan_ee___0" localSheetId="10">#REF!</definedName>
    <definedName name="rukan_ee___0" localSheetId="0">#REF!</definedName>
    <definedName name="rukan_ee___0" localSheetId="2">#REF!</definedName>
    <definedName name="rukan_ee___0">#REF!</definedName>
    <definedName name="rukan_ee___1" localSheetId="8">#REF!</definedName>
    <definedName name="rukan_ee___1" localSheetId="14">#REF!</definedName>
    <definedName name="rukan_ee___1" localSheetId="11">#REF!</definedName>
    <definedName name="rukan_ee___1" localSheetId="13">#REF!</definedName>
    <definedName name="rukan_ee___1" localSheetId="10">#REF!</definedName>
    <definedName name="rukan_ee___1" localSheetId="0">#REF!</definedName>
    <definedName name="rukan_ee___1" localSheetId="2">#REF!</definedName>
    <definedName name="rukan_ee___1">#REF!</definedName>
    <definedName name="rukan_ee___2" localSheetId="8">#REF!</definedName>
    <definedName name="rukan_ee___2" localSheetId="14">#REF!</definedName>
    <definedName name="rukan_ee___2" localSheetId="11">#REF!</definedName>
    <definedName name="rukan_ee___2" localSheetId="13">#REF!</definedName>
    <definedName name="rukan_ee___2" localSheetId="10">#REF!</definedName>
    <definedName name="rukan_ee___2" localSheetId="0">#REF!</definedName>
    <definedName name="rukan_ee___2" localSheetId="2">#REF!</definedName>
    <definedName name="rukan_ee___2">#REF!</definedName>
    <definedName name="rukan_ee___3">#REF!</definedName>
    <definedName name="rukan_ee___4">#REF!</definedName>
    <definedName name="rukan_ee___5">#REF!</definedName>
    <definedName name="rukan_ee_10">"$#REF!.$#REF!$#REF!"</definedName>
    <definedName name="rukan_ee_12">"$#REF!.$#REF!$#REF!"</definedName>
    <definedName name="rukan_ee_13">"$#REF!.$#REF!$#REF!"</definedName>
    <definedName name="rukan_ee_17" localSheetId="8">#REF!</definedName>
    <definedName name="rukan_ee_17" localSheetId="7">#REF!</definedName>
    <definedName name="rukan_ee_17" localSheetId="4">#REF!</definedName>
    <definedName name="rukan_ee_17" localSheetId="6">#REF!</definedName>
    <definedName name="rukan_ee_17" localSheetId="9">#REF!</definedName>
    <definedName name="rukan_ee_17" localSheetId="5">#REF!</definedName>
    <definedName name="rukan_ee_17" localSheetId="14">#REF!</definedName>
    <definedName name="rukan_ee_17" localSheetId="3">#REF!</definedName>
    <definedName name="rukan_ee_17" localSheetId="11">#REF!</definedName>
    <definedName name="rukan_ee_17" localSheetId="13">#REF!</definedName>
    <definedName name="rukan_ee_17" localSheetId="10">#REF!</definedName>
    <definedName name="rukan_ee_17" localSheetId="0">#REF!</definedName>
    <definedName name="rukan_ee_17" localSheetId="2">#REF!</definedName>
    <definedName name="rukan_ee_17">#REF!</definedName>
    <definedName name="rukan_ee_2" localSheetId="8">#REF!</definedName>
    <definedName name="rukan_ee_2" localSheetId="14">#REF!</definedName>
    <definedName name="rukan_ee_2" localSheetId="11">#REF!</definedName>
    <definedName name="rukan_ee_2" localSheetId="13">#REF!</definedName>
    <definedName name="rukan_ee_2" localSheetId="10">#REF!</definedName>
    <definedName name="rukan_ee_2" localSheetId="0">#REF!</definedName>
    <definedName name="rukan_ee_2" localSheetId="2">#REF!</definedName>
    <definedName name="rukan_ee_2">#REF!</definedName>
    <definedName name="rukan_ee_3" localSheetId="8">#REF!</definedName>
    <definedName name="rukan_ee_3" localSheetId="14">#REF!</definedName>
    <definedName name="rukan_ee_3" localSheetId="11">#REF!</definedName>
    <definedName name="rukan_ee_3" localSheetId="13">#REF!</definedName>
    <definedName name="rukan_ee_3" localSheetId="10">#REF!</definedName>
    <definedName name="rukan_ee_3" localSheetId="0">#REF!</definedName>
    <definedName name="rukan_ee_3" localSheetId="2">#REF!</definedName>
    <definedName name="rukan_ee_3">#REF!</definedName>
    <definedName name="rukan_ee_3_1">#REF!</definedName>
    <definedName name="rukan_ee_3_4">#REF!</definedName>
    <definedName name="rukan_ee_4_1">#REF!</definedName>
    <definedName name="rukan_ee_4_1_1">#REF!</definedName>
    <definedName name="rukan_ee_4_4">#REF!</definedName>
    <definedName name="rukan_ee_5">"$#REF!.$#REF!$#REF!"</definedName>
    <definedName name="rukan_ee_7">"$#REF!.$#REF!$#REF!"</definedName>
    <definedName name="rukan_ee_8">"$#REF!.$#REF!$#REF!"</definedName>
    <definedName name="Ruko" localSheetId="8">#REF!</definedName>
    <definedName name="Ruko" localSheetId="7">#REF!</definedName>
    <definedName name="Ruko" localSheetId="4">#REF!</definedName>
    <definedName name="Ruko" localSheetId="6">#REF!</definedName>
    <definedName name="Ruko" localSheetId="9">#REF!</definedName>
    <definedName name="Ruko" localSheetId="5">#REF!</definedName>
    <definedName name="Ruko" localSheetId="14">#REF!</definedName>
    <definedName name="Ruko" localSheetId="3">#REF!</definedName>
    <definedName name="Ruko" localSheetId="11">#REF!</definedName>
    <definedName name="Ruko" localSheetId="13">#REF!</definedName>
    <definedName name="Ruko" localSheetId="10">#REF!</definedName>
    <definedName name="Ruko" localSheetId="0">#REF!</definedName>
    <definedName name="Ruko" localSheetId="2">#REF!</definedName>
    <definedName name="Ruko">#REF!</definedName>
    <definedName name="Ruko_14" localSheetId="8">#REF!</definedName>
    <definedName name="Ruko_14" localSheetId="14">#REF!</definedName>
    <definedName name="Ruko_14" localSheetId="11">#REF!</definedName>
    <definedName name="Ruko_14" localSheetId="13">#REF!</definedName>
    <definedName name="Ruko_14" localSheetId="10">#REF!</definedName>
    <definedName name="Ruko_14" localSheetId="0">#REF!</definedName>
    <definedName name="Ruko_14" localSheetId="2">#REF!</definedName>
    <definedName name="Ruko_14">#REF!</definedName>
    <definedName name="Ruko_14_15" localSheetId="8">#REF!</definedName>
    <definedName name="Ruko_14_15" localSheetId="14">#REF!</definedName>
    <definedName name="Ruko_14_15" localSheetId="11">#REF!</definedName>
    <definedName name="Ruko_14_15" localSheetId="13">#REF!</definedName>
    <definedName name="Ruko_14_15" localSheetId="10">#REF!</definedName>
    <definedName name="Ruko_14_15" localSheetId="0">#REF!</definedName>
    <definedName name="Ruko_14_15" localSheetId="2">#REF!</definedName>
    <definedName name="Ruko_14_15">#REF!</definedName>
    <definedName name="Ruko_14_15_1">#REF!</definedName>
    <definedName name="Ruko_14_15_16">#REF!</definedName>
    <definedName name="Ruko_14_15_7">#REF!</definedName>
    <definedName name="Ruko_14_16">#REF!</definedName>
    <definedName name="Ruko_15">#REF!</definedName>
    <definedName name="Ruko_15_1">#REF!</definedName>
    <definedName name="Ruko_15_16">#REF!</definedName>
    <definedName name="Ruko_15_7">#REF!</definedName>
    <definedName name="Ruko_16">#REF!</definedName>
    <definedName name="Ruko_5">#REF!</definedName>
    <definedName name="Ruko_5_15">#REF!</definedName>
    <definedName name="Ruko_5_15_1">#REF!</definedName>
    <definedName name="Ruko_5_15_16">#REF!</definedName>
    <definedName name="Ruko_5_15_7">#REF!</definedName>
    <definedName name="Ruko_5_16">#REF!</definedName>
    <definedName name="Ruko_6">#REF!</definedName>
    <definedName name="Ruko_6_15">#REF!</definedName>
    <definedName name="Ruko_6_15_1">#REF!</definedName>
    <definedName name="Ruko_6_15_16">#REF!</definedName>
    <definedName name="Ruko_6_15_7">#REF!</definedName>
    <definedName name="Ruko_6_16">#REF!</definedName>
    <definedName name="Ruko_7">#REF!</definedName>
    <definedName name="Ruko_7_15">#REF!</definedName>
    <definedName name="Ruko_7_15_1">#REF!</definedName>
    <definedName name="Ruko_7_15_16">#REF!</definedName>
    <definedName name="Ruko_7_15_7">#REF!</definedName>
    <definedName name="Ruko_7_16">#REF!</definedName>
    <definedName name="rumus">#REF!</definedName>
    <definedName name="rumus___0">#REF!</definedName>
    <definedName name="rumus___1">#REF!</definedName>
    <definedName name="rumus___2">#REF!</definedName>
    <definedName name="rumus___3">#REF!</definedName>
    <definedName name="RY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Y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S" localSheetId="8">#REF!</definedName>
    <definedName name="S" localSheetId="7">#REF!</definedName>
    <definedName name="S" localSheetId="4">#REF!</definedName>
    <definedName name="S" localSheetId="6">#REF!</definedName>
    <definedName name="S" localSheetId="9">#REF!</definedName>
    <definedName name="S" localSheetId="5">#REF!</definedName>
    <definedName name="S" localSheetId="14">#REF!</definedName>
    <definedName name="S" localSheetId="3">#REF!</definedName>
    <definedName name="S" localSheetId="11">#REF!</definedName>
    <definedName name="S" localSheetId="13">#REF!</definedName>
    <definedName name="S" localSheetId="10">#REF!</definedName>
    <definedName name="S" localSheetId="0">#REF!</definedName>
    <definedName name="S" localSheetId="2">#REF!</definedName>
    <definedName name="S">#REF!</definedName>
    <definedName name="S___0" localSheetId="14">#REF!</definedName>
    <definedName name="S___0" localSheetId="13">#REF!</definedName>
    <definedName name="S___0">#REF!</definedName>
    <definedName name="S___1" localSheetId="14">#REF!</definedName>
    <definedName name="S___1" localSheetId="13">#REF!</definedName>
    <definedName name="S___1">#REF!</definedName>
    <definedName name="S___2">#REF!</definedName>
    <definedName name="S___3">#REF!</definedName>
    <definedName name="S___5">#REF!</definedName>
    <definedName name="s_0.3">#REF!</definedName>
    <definedName name="S_1">#REF!</definedName>
    <definedName name="S_156">#REF!</definedName>
    <definedName name="S_2">#REF!</definedName>
    <definedName name="S_20">#REF!</definedName>
    <definedName name="S_5">#REF!</definedName>
    <definedName name="S_A___P_A_Tie_In_Feeding_System">#REF!</definedName>
    <definedName name="S.001" localSheetId="8">#REF!</definedName>
    <definedName name="S.001" localSheetId="11">#REF!</definedName>
    <definedName name="S.001" localSheetId="10">#REF!</definedName>
    <definedName name="S.001" localSheetId="0">#REF!</definedName>
    <definedName name="S.001" localSheetId="2">#REF!</definedName>
    <definedName name="S.001">#REF!</definedName>
    <definedName name="S.002" localSheetId="8">#REF!</definedName>
    <definedName name="S.002" localSheetId="11">#REF!</definedName>
    <definedName name="S.002" localSheetId="10">#REF!</definedName>
    <definedName name="S.002" localSheetId="0">#REF!</definedName>
    <definedName name="S.002" localSheetId="2">#REF!</definedName>
    <definedName name="S.002">#REF!</definedName>
    <definedName name="S.003">#REF!</definedName>
    <definedName name="S.004">#REF!</definedName>
    <definedName name="S.005">#REF!</definedName>
    <definedName name="S.006">#REF!</definedName>
    <definedName name="S.007">#REF!</definedName>
    <definedName name="S.008">#REF!</definedName>
    <definedName name="S.009">#REF!</definedName>
    <definedName name="S.010">#REF!</definedName>
    <definedName name="S.011">#REF!</definedName>
    <definedName name="S.012">#REF!</definedName>
    <definedName name="S.013">#REF!</definedName>
    <definedName name="S.021">#REF!</definedName>
    <definedName name="S.022">#REF!</definedName>
    <definedName name="S.023">#REF!</definedName>
    <definedName name="S.024">#REF!</definedName>
    <definedName name="S.025">#REF!</definedName>
    <definedName name="S.21">#REF!</definedName>
    <definedName name="S.21___0">#REF!</definedName>
    <definedName name="S.21___1">#REF!</definedName>
    <definedName name="S.21___2">#REF!</definedName>
    <definedName name="S.21___3">#REF!</definedName>
    <definedName name="S.23">#REF!</definedName>
    <definedName name="S.23___0">#REF!</definedName>
    <definedName name="S.23___1">#REF!</definedName>
    <definedName name="S.23___2">#REF!</definedName>
    <definedName name="S.23___3">#REF!</definedName>
    <definedName name="S.24">#REF!</definedName>
    <definedName name="S.24___0">#REF!</definedName>
    <definedName name="S.24___1">#REF!</definedName>
    <definedName name="S.24___2">#REF!</definedName>
    <definedName name="S.24___3">#REF!</definedName>
    <definedName name="S.25">#REF!</definedName>
    <definedName name="S.25___0">#REF!</definedName>
    <definedName name="S.25___1">#REF!</definedName>
    <definedName name="S.25___2">#REF!</definedName>
    <definedName name="S.25___3">#REF!</definedName>
    <definedName name="S.26">#REF!</definedName>
    <definedName name="S.26___0">#REF!</definedName>
    <definedName name="S.26___1">#REF!</definedName>
    <definedName name="S.26___2">#REF!</definedName>
    <definedName name="S.26___3">#REF!</definedName>
    <definedName name="S.BARU">#REF!</definedName>
    <definedName name="S.BARU___0">#REF!</definedName>
    <definedName name="S.BARU___1">#REF!</definedName>
    <definedName name="S.BARU___2">#REF!</definedName>
    <definedName name="S.BARU___3">#REF!</definedName>
    <definedName name="S.LAMA.A">#REF!</definedName>
    <definedName name="S.LAMA.A___0">#REF!</definedName>
    <definedName name="S.LAMA.A___1">#REF!</definedName>
    <definedName name="S.LAMA.A___2">#REF!</definedName>
    <definedName name="S.LAMA.A___3">#REF!</definedName>
    <definedName name="S.LAMA.B">#REF!</definedName>
    <definedName name="S.LAMA.B___0">#REF!</definedName>
    <definedName name="S.LAMA.B___1">#REF!</definedName>
    <definedName name="S.LAMA.B___2">#REF!</definedName>
    <definedName name="S.LAMA.B___3">#REF!</definedName>
    <definedName name="S.LAMA.C">#REF!</definedName>
    <definedName name="S.LAMA.C___0">#REF!</definedName>
    <definedName name="S.LAMA.C___1">#REF!</definedName>
    <definedName name="S.LAMA.C___2">#REF!</definedName>
    <definedName name="S.LAMA.C___3">#REF!</definedName>
    <definedName name="SA">#N/A</definedName>
    <definedName name="SA___0">#N/A</definedName>
    <definedName name="SA___1">#N/A</definedName>
    <definedName name="SA___2">#N/A</definedName>
    <definedName name="SA_2" localSheetId="8">#REF!</definedName>
    <definedName name="SA_2" localSheetId="7">#REF!</definedName>
    <definedName name="SA_2" localSheetId="4">#REF!</definedName>
    <definedName name="SA_2" localSheetId="6">#REF!</definedName>
    <definedName name="SA_2" localSheetId="9">#REF!</definedName>
    <definedName name="SA_2" localSheetId="5">#REF!</definedName>
    <definedName name="SA_2" localSheetId="14">#REF!</definedName>
    <definedName name="SA_2" localSheetId="3">#REF!</definedName>
    <definedName name="SA_2" localSheetId="11">#REF!</definedName>
    <definedName name="SA_2" localSheetId="13">#REF!</definedName>
    <definedName name="SA_2" localSheetId="10">#REF!</definedName>
    <definedName name="SA_2" localSheetId="0">#REF!</definedName>
    <definedName name="SA_2" localSheetId="2">#REF!</definedName>
    <definedName name="SA_2">#REF!</definedName>
    <definedName name="SA_3" localSheetId="8">#REF!</definedName>
    <definedName name="SA_3" localSheetId="14">#REF!</definedName>
    <definedName name="SA_3" localSheetId="11">#REF!</definedName>
    <definedName name="SA_3" localSheetId="13">#REF!</definedName>
    <definedName name="SA_3" localSheetId="10">#REF!</definedName>
    <definedName name="SA_3" localSheetId="0">#REF!</definedName>
    <definedName name="SA_3" localSheetId="2">#REF!</definedName>
    <definedName name="SA_3">#REF!</definedName>
    <definedName name="SA.1" localSheetId="8">#REF!</definedName>
    <definedName name="SA.1" localSheetId="14">#REF!</definedName>
    <definedName name="SA.1" localSheetId="3">#REF!</definedName>
    <definedName name="SA.1" localSheetId="11">#REF!</definedName>
    <definedName name="SA.1" localSheetId="13">#REF!</definedName>
    <definedName name="SA.1" localSheetId="10">#REF!</definedName>
    <definedName name="SA.1" localSheetId="0">#REF!</definedName>
    <definedName name="SA.1" localSheetId="2">#REF!</definedName>
    <definedName name="SA.1">#REF!</definedName>
    <definedName name="SA.1___0" localSheetId="8">#REF!</definedName>
    <definedName name="SA.1___0" localSheetId="11">#REF!</definedName>
    <definedName name="SA.1___0" localSheetId="10">#REF!</definedName>
    <definedName name="SA.1___0" localSheetId="0">#REF!</definedName>
    <definedName name="SA.1___0" localSheetId="2">#REF!</definedName>
    <definedName name="SA.1___0">#REF!</definedName>
    <definedName name="SA.1___1" localSheetId="8">#REF!</definedName>
    <definedName name="SA.1___1" localSheetId="11">#REF!</definedName>
    <definedName name="SA.1___1" localSheetId="10">#REF!</definedName>
    <definedName name="SA.1___1" localSheetId="0">#REF!</definedName>
    <definedName name="SA.1___1" localSheetId="2">#REF!</definedName>
    <definedName name="SA.1___1">#REF!</definedName>
    <definedName name="SA.1___2">#REF!</definedName>
    <definedName name="SA.1___3">#REF!</definedName>
    <definedName name="SA.10">#REF!</definedName>
    <definedName name="SA.10___0">#REF!</definedName>
    <definedName name="SA.10___1">#REF!</definedName>
    <definedName name="SA.10___2">#REF!</definedName>
    <definedName name="SA.10___3">#REF!</definedName>
    <definedName name="SA.11">#REF!</definedName>
    <definedName name="SA.11___0">#REF!</definedName>
    <definedName name="SA.11___1">#REF!</definedName>
    <definedName name="SA.11___2">#REF!</definedName>
    <definedName name="SA.11___3">#REF!</definedName>
    <definedName name="SA.12">#REF!</definedName>
    <definedName name="SA.12___0">#REF!</definedName>
    <definedName name="SA.12___1">#REF!</definedName>
    <definedName name="SA.12___2">#REF!</definedName>
    <definedName name="SA.12___3">#REF!</definedName>
    <definedName name="SA.13">#REF!</definedName>
    <definedName name="SA.13___0">#REF!</definedName>
    <definedName name="SA.13___1">#REF!</definedName>
    <definedName name="SA.13___2">#REF!</definedName>
    <definedName name="SA.13___3">#REF!</definedName>
    <definedName name="SA.14">#REF!</definedName>
    <definedName name="SA.14___0">#REF!</definedName>
    <definedName name="SA.14___1">#REF!</definedName>
    <definedName name="SA.14___2">#REF!</definedName>
    <definedName name="SA.14___3">#REF!</definedName>
    <definedName name="SA.2">#REF!</definedName>
    <definedName name="SA.2___0">#REF!</definedName>
    <definedName name="SA.2___1">#REF!</definedName>
    <definedName name="SA.2___2">#REF!</definedName>
    <definedName name="SA.2___3">#REF!</definedName>
    <definedName name="SA.3">#REF!</definedName>
    <definedName name="SA.3___0">#REF!</definedName>
    <definedName name="SA.3___1">#REF!</definedName>
    <definedName name="SA.3___2">#REF!</definedName>
    <definedName name="SA.3___3">#REF!</definedName>
    <definedName name="SA.4">#REF!</definedName>
    <definedName name="SA.4___0">#REF!</definedName>
    <definedName name="SA.4___1">#REF!</definedName>
    <definedName name="SA.4___2">#REF!</definedName>
    <definedName name="SA.4___3">#REF!</definedName>
    <definedName name="SA.5">#REF!</definedName>
    <definedName name="SA.5___0">#REF!</definedName>
    <definedName name="SA.5___1">#REF!</definedName>
    <definedName name="SA.5___2">#REF!</definedName>
    <definedName name="SA.5___3">#REF!</definedName>
    <definedName name="SA.6">#REF!</definedName>
    <definedName name="SA.6___0">#REF!</definedName>
    <definedName name="SA.6___1">#REF!</definedName>
    <definedName name="SA.6___2">#REF!</definedName>
    <definedName name="SA.6___3">#REF!</definedName>
    <definedName name="SA.7">#REF!</definedName>
    <definedName name="SA.7___0">#REF!</definedName>
    <definedName name="SA.7___1">#REF!</definedName>
    <definedName name="SA.7___2">#REF!</definedName>
    <definedName name="SA.7___3">#REF!</definedName>
    <definedName name="SA.8">#REF!</definedName>
    <definedName name="SA.8___0">#REF!</definedName>
    <definedName name="SA.8___1">#REF!</definedName>
    <definedName name="SA.8___2">#REF!</definedName>
    <definedName name="SA.8___3">#REF!</definedName>
    <definedName name="SA.9">#REF!</definedName>
    <definedName name="SA.9___0">#REF!</definedName>
    <definedName name="SA.9___1">#REF!</definedName>
    <definedName name="SA.9___2">#REF!</definedName>
    <definedName name="SA.9___3">#REF!</definedName>
    <definedName name="SABUNTOTO" localSheetId="8">#REF!</definedName>
    <definedName name="SABUNTOTO" localSheetId="11">#REF!</definedName>
    <definedName name="SABUNTOTO" localSheetId="10">#REF!</definedName>
    <definedName name="SABUNTOTO" localSheetId="0">#REF!</definedName>
    <definedName name="SABUNTOTO" localSheetId="2">#REF!</definedName>
    <definedName name="SABUNTOTO">#REF!</definedName>
    <definedName name="sad">#REF!</definedName>
    <definedName name="SAFETY_CONTROL">#REF!</definedName>
    <definedName name="SAKELAR">#REF!</definedName>
    <definedName name="sal_k">#REF!</definedName>
    <definedName name="SALARY">#REF!</definedName>
    <definedName name="SALARY___WAGE">#REF!</definedName>
    <definedName name="sald24">#REF!</definedName>
    <definedName name="SALES">#REF!</definedName>
    <definedName name="saluran">#REF!</definedName>
    <definedName name="SAMBGALV">#REF!</definedName>
    <definedName name="sambung450">#REF!</definedName>
    <definedName name="sambung600">#REF!</definedName>
    <definedName name="SAMBUNGAN_LISTRIK">#REF!</definedName>
    <definedName name="sampah">#REF!</definedName>
    <definedName name="SAMPUL">#REF!</definedName>
    <definedName name="San">#REF!</definedName>
    <definedName name="SAND_CONCRETE">#REF!</definedName>
    <definedName name="sandra">#REF!</definedName>
    <definedName name="sandstone">#REF!</definedName>
    <definedName name="SANITAIR1">#REF!</definedName>
    <definedName name="SANYO250">#REF!</definedName>
    <definedName name="SANYO450">#REF!</definedName>
    <definedName name="sap">#REF!</definedName>
    <definedName name="SAS">#REF!</definedName>
    <definedName name="SASE">#REF!</definedName>
    <definedName name="SAT_BAHAN">#REF!</definedName>
    <definedName name="SAT_BVTT">#REF!</definedName>
    <definedName name="SAT_JA1">#REF!</definedName>
    <definedName name="SAT_JA2">#REF!</definedName>
    <definedName name="SAT_JB1">#REF!</definedName>
    <definedName name="SAT_JD1">#REF!</definedName>
    <definedName name="SAT_JD1_">#REF!</definedName>
    <definedName name="SAT_JK1">#REF!</definedName>
    <definedName name="SAT_JK2">#REF!</definedName>
    <definedName name="SAT_JT">#REF!</definedName>
    <definedName name="SAT_JT2">#REF!</definedName>
    <definedName name="SAT_JTT">#REF!</definedName>
    <definedName name="SAT_JTU">#REF!</definedName>
    <definedName name="SAT_PB">#REF!</definedName>
    <definedName name="SAT_PBTM">#REF!</definedName>
    <definedName name="SAT_PD">#REF!</definedName>
    <definedName name="SAT_PD1">#REF!</definedName>
    <definedName name="SAT_PD1_">#REF!</definedName>
    <definedName name="SAT_PD2">#REF!</definedName>
    <definedName name="SAT_PDF">#REF!</definedName>
    <definedName name="SAT_PE">#REF!</definedName>
    <definedName name="SAT_PG1">#REF!</definedName>
    <definedName name="SAT_PG2">#REF!</definedName>
    <definedName name="SAT_PG3">#REF!</definedName>
    <definedName name="SAT_PG4">#REF!</definedName>
    <definedName name="SAT_PG5">#REF!</definedName>
    <definedName name="SAT_PGR">#REF!</definedName>
    <definedName name="SAT_PJK">#REF!</definedName>
    <definedName name="SAT_PJKU">#REF!</definedName>
    <definedName name="SAT_PJM2">#REF!</definedName>
    <definedName name="SAT_PJTM1">#REF!</definedName>
    <definedName name="SAT_PK2">#REF!</definedName>
    <definedName name="SAT_PKTT">#REF!</definedName>
    <definedName name="SAT_PTG">#REF!</definedName>
    <definedName name="SAT_PTT">#REF!</definedName>
    <definedName name="SAT_UPAH">#REF!</definedName>
    <definedName name="satpamarsitek">#REF!</definedName>
    <definedName name="satpamsipil">#REF!</definedName>
    <definedName name="Satu">#REF!</definedName>
    <definedName name="SATUA">#REF!</definedName>
    <definedName name="satuan">#REF!</definedName>
    <definedName name="sayan">#REF!</definedName>
    <definedName name="SB">#REF!</definedName>
    <definedName name="SB_2">#REF!</definedName>
    <definedName name="SB_3">#REF!</definedName>
    <definedName name="SB.1">#REF!</definedName>
    <definedName name="SB.1___0">#REF!</definedName>
    <definedName name="SB.1___1">#REF!</definedName>
    <definedName name="SB.1___2">#REF!</definedName>
    <definedName name="SB.1___3">#REF!</definedName>
    <definedName name="SB.2">#REF!</definedName>
    <definedName name="SB.2___0">#REF!</definedName>
    <definedName name="SB.2___1">#REF!</definedName>
    <definedName name="SB.2___2">#REF!</definedName>
    <definedName name="SB.2___3">#REF!</definedName>
    <definedName name="SB.3">#REF!</definedName>
    <definedName name="SB.3___0">#REF!</definedName>
    <definedName name="SB.3___1">#REF!</definedName>
    <definedName name="SB.3___2">#REF!</definedName>
    <definedName name="SB.3___3">#REF!</definedName>
    <definedName name="SB.4">#REF!</definedName>
    <definedName name="SB.4___0">#REF!</definedName>
    <definedName name="SB.4___1">#REF!</definedName>
    <definedName name="SB.4___2">#REF!</definedName>
    <definedName name="SB.4___3">#REF!</definedName>
    <definedName name="SB.5">#REF!</definedName>
    <definedName name="SB.5___0">#REF!</definedName>
    <definedName name="SB.5___1">#REF!</definedName>
    <definedName name="SB.5___2">#REF!</definedName>
    <definedName name="SB.5___3">#REF!</definedName>
    <definedName name="sban10">#REF!</definedName>
    <definedName name="sban11">#REF!</definedName>
    <definedName name="sban12">#REF!</definedName>
    <definedName name="sban18">#REF!</definedName>
    <definedName name="sban20">#REF!</definedName>
    <definedName name="sban21">#REF!</definedName>
    <definedName name="sban22">#REF!</definedName>
    <definedName name="sban23">#REF!</definedName>
    <definedName name="sban31">#REF!</definedName>
    <definedName name="SBASE">#REF!</definedName>
    <definedName name="sber52">#REF!</definedName>
    <definedName name="sber55">#REF!</definedName>
    <definedName name="sber62">#REF!</definedName>
    <definedName name="sc">#REF!</definedName>
    <definedName name="sc_0.03">#REF!</definedName>
    <definedName name="sc_0.51">#REF!</definedName>
    <definedName name="SC.1">#REF!</definedName>
    <definedName name="SC.1___0">#REF!</definedName>
    <definedName name="SC.1___1">#REF!</definedName>
    <definedName name="SC.1___2">#REF!</definedName>
    <definedName name="SC.1___3">#REF!</definedName>
    <definedName name="SC.BASE">#REF!</definedName>
    <definedName name="scaf1">#REF!</definedName>
    <definedName name="SCAFFOLDING">#REF!</definedName>
    <definedName name="scafolding">#REF!</definedName>
    <definedName name="scc">#REF!</definedName>
    <definedName name="scedu">#REF!</definedName>
    <definedName name="SCH_0">#REF!</definedName>
    <definedName name="SCH_0_R1">#REF!</definedName>
    <definedName name="sch_0_r2">#REF!</definedName>
    <definedName name="SCH_1">#REF!</definedName>
    <definedName name="SCH_25">#REF!</definedName>
    <definedName name="SCH_63">#REF!</definedName>
    <definedName name="SCH_BS">#REF!</definedName>
    <definedName name="SCH_GG">#REF!</definedName>
    <definedName name="SCH_S">#REF!</definedName>
    <definedName name="sch40w0.5">#REF!</definedName>
    <definedName name="schedule">#REF!</definedName>
    <definedName name="SCI">#REF!</definedName>
    <definedName name="SCI.2">#REF!</definedName>
    <definedName name="SCII">#REF!</definedName>
    <definedName name="SCIII">#REF!</definedName>
    <definedName name="SCIV">#REF!</definedName>
    <definedName name="SCP">#REF!</definedName>
    <definedName name="scred">#REF!</definedName>
    <definedName name="SCREED10">#REF!</definedName>
    <definedName name="SCREED5">#REF!</definedName>
    <definedName name="SCREEN">#REF!</definedName>
    <definedName name="Scrubbing_System">#REF!</definedName>
    <definedName name="SCV.1">#REF!</definedName>
    <definedName name="SCV.2">#REF!</definedName>
    <definedName name="SCV.3">#REF!</definedName>
    <definedName name="SCV.4">#REF!</definedName>
    <definedName name="SCV.5">#REF!</definedName>
    <definedName name="SCX">#REF!</definedName>
    <definedName name="sd">#REF!</definedName>
    <definedName name="sd_1">#REF!</definedName>
    <definedName name="sd_2">#REF!</definedName>
    <definedName name="sd_3">#REF!</definedName>
    <definedName name="sd_4">#REF!</definedName>
    <definedName name="sda" hidden="1">#REF!</definedName>
    <definedName name="sdatu">#REF!</definedName>
    <definedName name="sdfsd">#REF!</definedName>
    <definedName name="SDMONG">#REF!</definedName>
    <definedName name="SDP">#REF!</definedName>
    <definedName name="SDWG">#REF!</definedName>
    <definedName name="SEAL">#REF!</definedName>
    <definedName name="sealent">#REF!</definedName>
    <definedName name="SEALTAPE">#REF!</definedName>
    <definedName name="SEALTOP">#REF!</definedName>
    <definedName name="SEC.C1" hidden="1">#REF!</definedName>
    <definedName name="Section_1_Title">#REF!</definedName>
    <definedName name="Section_8_Title">#REF!</definedName>
    <definedName name="sed">#REF!</definedName>
    <definedName name="sedia">#REF!</definedName>
    <definedName name="sekgnd">#REF!</definedName>
    <definedName name="sektgl">#REF!</definedName>
    <definedName name="selfaddhitivemembran">#REF!</definedName>
    <definedName name="Selimut">#REF!</definedName>
    <definedName name="Selimut___0">#REF!</definedName>
    <definedName name="selisih">#REF!</definedName>
    <definedName name="selo">#REF!</definedName>
    <definedName name="semen">#REF!</definedName>
    <definedName name="Semen_Batu_Raja_50_kg">#REF!</definedName>
    <definedName name="semen_grouting">#REF!</definedName>
    <definedName name="Semen_Kujang_50_kg">#REF!</definedName>
    <definedName name="Semen_Padang_50_kg">#REF!</definedName>
    <definedName name="Semen_PC">#REF!</definedName>
    <definedName name="Semen_Tiga_roda__50_kg">#REF!</definedName>
    <definedName name="semen_warna">#REF!</definedName>
    <definedName name="semen3r">#REF!</definedName>
    <definedName name="semen50">#REF!</definedName>
    <definedName name="semenGr">#REF!</definedName>
    <definedName name="semenpc">#REF!</definedName>
    <definedName name="seng">#REF!</definedName>
    <definedName name="Seng_BJLS_20_gelombang">#REF!</definedName>
    <definedName name="seng_pagar">#REF!</definedName>
    <definedName name="Seng_plat_lebar_50_cm__panjang_50_m">#REF!</definedName>
    <definedName name="sengbjls30">#REF!</definedName>
    <definedName name="SENGGL">#REF!</definedName>
    <definedName name="SENGPL5">#REF!</definedName>
    <definedName name="SENGPL9">#REF!</definedName>
    <definedName name="sengplat">#REF!</definedName>
    <definedName name="septick1.5">#REF!</definedName>
    <definedName name="septick2">#REF!</definedName>
    <definedName name="septick4">#REF!</definedName>
    <definedName name="septick5">#REF!</definedName>
    <definedName name="serbagunaa">#REF!</definedName>
    <definedName name="serbagunab1">#REF!</definedName>
    <definedName name="serbagunab2">#REF!</definedName>
    <definedName name="serbagunac">#REF!</definedName>
    <definedName name="serbagunad">#REF!</definedName>
    <definedName name="Services">#REF!</definedName>
    <definedName name="set">#REF!</definedName>
    <definedName name="setgbr">#REF!</definedName>
    <definedName name="SetPlate">#REF!</definedName>
    <definedName name="sewaluar">#REF!</definedName>
    <definedName name="SF">#REF!</definedName>
    <definedName name="sfcon_idr">#REF!</definedName>
    <definedName name="sfcon_usd">#REF!</definedName>
    <definedName name="sfd">#REF!</definedName>
    <definedName name="sfdism">#REF!</definedName>
    <definedName name="sfearthing_idr">#REF!</definedName>
    <definedName name="sfearthing_usd">#REF!</definedName>
    <definedName name="sfew_usd">#REF!</definedName>
    <definedName name="sffew_idr">#REF!</definedName>
    <definedName name="sffitting_idr">#REF!</definedName>
    <definedName name="sffitting_usd">#REF!</definedName>
    <definedName name="sfinsul_idr">#REF!</definedName>
    <definedName name="sfinsul_usd">#REF!</definedName>
    <definedName name="SFL">#REF!</definedName>
    <definedName name="sfmisc">#REF!</definedName>
    <definedName name="sfmisce_idr">#REF!</definedName>
    <definedName name="sfnumplate_idr">#REF!</definedName>
    <definedName name="SFT">#REF!</definedName>
    <definedName name="sftest_usd">#REF!</definedName>
    <definedName name="sfv150___0">#REF!</definedName>
    <definedName name="sfv150___1">#REF!</definedName>
    <definedName name="sfv150___2">#REF!</definedName>
    <definedName name="sfv150___3">#REF!</definedName>
    <definedName name="sfv150_1">#REF!</definedName>
    <definedName name="sfv150_2">#REF!</definedName>
    <definedName name="sfv150_3">#REF!</definedName>
    <definedName name="sfv150_5">#REF!</definedName>
    <definedName name="sfvd100">#REF!</definedName>
    <definedName name="sfvd100_1">#REF!</definedName>
    <definedName name="sfvd100_2">#REF!</definedName>
    <definedName name="sfvd100_3">#REF!</definedName>
    <definedName name="sfvd100_5">#REF!</definedName>
    <definedName name="sg">#REF!</definedName>
    <definedName name="sg___0">#REF!</definedName>
    <definedName name="sg___1">#REF!</definedName>
    <definedName name="sg___2">#REF!</definedName>
    <definedName name="sg___3">#REF!</definedName>
    <definedName name="sg_1">#REF!</definedName>
    <definedName name="sg_10">"$#REF!.$#REF!$#REF!"</definedName>
    <definedName name="sg_12">"$#REF!.$#REF!$#REF!"</definedName>
    <definedName name="sg_13">"$#REF!.$#REF!$#REF!"</definedName>
    <definedName name="sg_2" localSheetId="8">#REF!</definedName>
    <definedName name="sg_2" localSheetId="7">#REF!</definedName>
    <definedName name="sg_2" localSheetId="4">#REF!</definedName>
    <definedName name="sg_2" localSheetId="6">#REF!</definedName>
    <definedName name="sg_2" localSheetId="9">#REF!</definedName>
    <definedName name="sg_2" localSheetId="5">#REF!</definedName>
    <definedName name="sg_2" localSheetId="14">#REF!</definedName>
    <definedName name="sg_2" localSheetId="3">#REF!</definedName>
    <definedName name="sg_2" localSheetId="11">#REF!</definedName>
    <definedName name="sg_2" localSheetId="13">#REF!</definedName>
    <definedName name="sg_2" localSheetId="10">#REF!</definedName>
    <definedName name="sg_2" localSheetId="0">#REF!</definedName>
    <definedName name="sg_2" localSheetId="2">#REF!</definedName>
    <definedName name="sg_2">#REF!</definedName>
    <definedName name="sg_4" localSheetId="8">#REF!</definedName>
    <definedName name="sg_4" localSheetId="14">#REF!</definedName>
    <definedName name="sg_4" localSheetId="11">#REF!</definedName>
    <definedName name="sg_4" localSheetId="13">#REF!</definedName>
    <definedName name="sg_4" localSheetId="10">#REF!</definedName>
    <definedName name="sg_4" localSheetId="0">#REF!</definedName>
    <definedName name="sg_4" localSheetId="2">#REF!</definedName>
    <definedName name="sg_4">#REF!</definedName>
    <definedName name="sg_5">"$#REF!.$#REF!$#REF!"</definedName>
    <definedName name="sg_7">"$#REF!.$#REF!$#REF!"</definedName>
    <definedName name="sg_8">"$#REF!.$#REF!$#REF!"</definedName>
    <definedName name="SGD" localSheetId="8">#REF!</definedName>
    <definedName name="SGD" localSheetId="7">#REF!</definedName>
    <definedName name="SGD" localSheetId="4">#REF!</definedName>
    <definedName name="SGD" localSheetId="6">#REF!</definedName>
    <definedName name="SGD" localSheetId="9">#REF!</definedName>
    <definedName name="SGD" localSheetId="5">#REF!</definedName>
    <definedName name="SGD" localSheetId="14">#REF!</definedName>
    <definedName name="SGD" localSheetId="3">#REF!</definedName>
    <definedName name="SGD" localSheetId="11">#REF!</definedName>
    <definedName name="SGD" localSheetId="13">#REF!</definedName>
    <definedName name="SGD" localSheetId="10">#REF!</definedName>
    <definedName name="SGD" localSheetId="0">#REF!</definedName>
    <definedName name="SGD" localSheetId="2">#REF!</definedName>
    <definedName name="SGD">#REF!</definedName>
    <definedName name="SGD___0" localSheetId="8">#REF!</definedName>
    <definedName name="SGD___0" localSheetId="14">#REF!</definedName>
    <definedName name="SGD___0" localSheetId="11">#REF!</definedName>
    <definedName name="SGD___0" localSheetId="13">#REF!</definedName>
    <definedName name="SGD___0" localSheetId="10">#REF!</definedName>
    <definedName name="SGD___0" localSheetId="0">#REF!</definedName>
    <definedName name="SGD___0" localSheetId="2">#REF!</definedName>
    <definedName name="SGD___0">#REF!</definedName>
    <definedName name="SHC_GG" localSheetId="8">#REF!</definedName>
    <definedName name="SHC_GG" localSheetId="14">#REF!</definedName>
    <definedName name="SHC_GG" localSheetId="11">#REF!</definedName>
    <definedName name="SHC_GG" localSheetId="13">#REF!</definedName>
    <definedName name="SHC_GG" localSheetId="10">#REF!</definedName>
    <definedName name="SHC_GG" localSheetId="0">#REF!</definedName>
    <definedName name="SHC_GG" localSheetId="2">#REF!</definedName>
    <definedName name="SHC_GG">#REF!</definedName>
    <definedName name="Shear_Conector">#REF!</definedName>
    <definedName name="sheet">#REF!</definedName>
    <definedName name="Sheetpile">#REF!</definedName>
    <definedName name="SHEN">#REF!</definedName>
    <definedName name="SHF">#REF!</definedName>
    <definedName name="SHOT">#REF!</definedName>
    <definedName name="shp">#REF!</definedName>
    <definedName name="SIAP">#REF!</definedName>
    <definedName name="SIGARAN20">#REF!</definedName>
    <definedName name="SIGARAN30">#REF!</definedName>
    <definedName name="SIGNATURE">#REF!</definedName>
    <definedName name="silosipil">#REF!</definedName>
    <definedName name="SIM">#REF!</definedName>
    <definedName name="Sin">#REF!</definedName>
    <definedName name="Sin___0">#REF!</definedName>
    <definedName name="Sin___1">#REF!</definedName>
    <definedName name="Sin___2">#REF!</definedName>
    <definedName name="sing">#REF!</definedName>
    <definedName name="siphon">#REF!</definedName>
    <definedName name="SIPIL">#REF!</definedName>
    <definedName name="SIPIL_6">#REF!</definedName>
    <definedName name="SIPIL_8">#REF!</definedName>
    <definedName name="SIPIL_8_6">#REF!</definedName>
    <definedName name="sirbatu">#REF!</definedName>
    <definedName name="SIRIP">#REF!</definedName>
    <definedName name="SIRIP10">#REF!</definedName>
    <definedName name="sirlak">#REF!</definedName>
    <definedName name="sirsang">#REF!</definedName>
    <definedName name="SIRT">#REF!</definedName>
    <definedName name="sirton">#REF!</definedName>
    <definedName name="sirtu">#REF!</definedName>
    <definedName name="sirurug">#REF!</definedName>
    <definedName name="sisa">#REF!</definedName>
    <definedName name="sisa1">#REF!</definedName>
    <definedName name="sisa2">#REF!</definedName>
    <definedName name="SITE">#REF!</definedName>
    <definedName name="sk">#REF!</definedName>
    <definedName name="Skg.umum">#REF!</definedName>
    <definedName name="Skg.umum___0">#REF!</definedName>
    <definedName name="skh">#REF!</definedName>
    <definedName name="skhd">#REF!</definedName>
    <definedName name="skhds">#REF!</definedName>
    <definedName name="skk">#REF!</definedName>
    <definedName name="skl">#REF!</definedName>
    <definedName name="sklrgnd">#REF!</definedName>
    <definedName name="sklrtgl">#REF!</definedName>
    <definedName name="Skrup_Key">#REF!</definedName>
    <definedName name="sky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2030b210">#REF!</definedName>
    <definedName name="sl2540b220">#REF!</definedName>
    <definedName name="sl3050b200">#REF!</definedName>
    <definedName name="slab">#REF!</definedName>
    <definedName name="slabfw">#REF!</definedName>
    <definedName name="slank">#REF!</definedName>
    <definedName name="slb">#REF!</definedName>
    <definedName name="SLEE">#REF!</definedName>
    <definedName name="SLING_STEEL">#REF!</definedName>
    <definedName name="sloof">#REF!</definedName>
    <definedName name="sloof1">#REF!</definedName>
    <definedName name="sloof1520">#REF!</definedName>
    <definedName name="sloof2">#REF!</definedName>
    <definedName name="sloof2030">#REF!</definedName>
    <definedName name="sloof2540">#REF!</definedName>
    <definedName name="sloof3">#REF!</definedName>
    <definedName name="sloof3050">#REF!</definedName>
    <definedName name="sloop001">#REF!</definedName>
    <definedName name="SLOTING">#REF!</definedName>
    <definedName name="SMFI">#REF!</definedName>
    <definedName name="SMFI.2">#REF!</definedName>
    <definedName name="SMFII">#REF!</definedName>
    <definedName name="SMFIII">#REF!</definedName>
    <definedName name="SMFIV">#REF!</definedName>
    <definedName name="SMFX">#REF!</definedName>
    <definedName name="SMLI">#REF!</definedName>
    <definedName name="SMLI.2">#REF!</definedName>
    <definedName name="SMLII">#REF!</definedName>
    <definedName name="SMLIII">#REF!</definedName>
    <definedName name="SMLIV">#REF!</definedName>
    <definedName name="SMLV.1">#REF!</definedName>
    <definedName name="SMLV.2">#REF!</definedName>
    <definedName name="SMLV.3">#REF!</definedName>
    <definedName name="SMLV.4">#REF!</definedName>
    <definedName name="SMLV.5">#REF!</definedName>
    <definedName name="SMLX">#REF!</definedName>
    <definedName name="smob01">#REF!</definedName>
    <definedName name="smob10">#REF!</definedName>
    <definedName name="smob11">#REF!</definedName>
    <definedName name="SMOF">#REF!</definedName>
    <definedName name="SMOL">#REF!</definedName>
    <definedName name="sn">#REF!</definedName>
    <definedName name="sn___0">#REF!</definedName>
    <definedName name="sn___1">#REF!</definedName>
    <definedName name="sn___2">#REF!</definedName>
    <definedName name="sn___3">#REF!</definedName>
    <definedName name="SN1A.6.10">#REF!</definedName>
    <definedName name="SN1A.6.11">#REF!</definedName>
    <definedName name="SN1A.6.13">#REF!</definedName>
    <definedName name="SN1A.6.14">#REF!</definedName>
    <definedName name="SN1A.6.4">#REF!</definedName>
    <definedName name="SN1A.6.4a">#REF!</definedName>
    <definedName name="SN1A.6.6">#REF!</definedName>
    <definedName name="SN1A.6.6a">#REF!</definedName>
    <definedName name="SN1A.6.7">#REF!</definedName>
    <definedName name="SN1A.6.7a">#REF!</definedName>
    <definedName name="SN1A.6.8">#REF!</definedName>
    <definedName name="SN1B.6.1">#REF!</definedName>
    <definedName name="SN1B.6.10">#REF!</definedName>
    <definedName name="SN1B.6.11">#REF!</definedName>
    <definedName name="SN1B.6.12">#REF!</definedName>
    <definedName name="SN1B.6.13">#REF!</definedName>
    <definedName name="SN1B.6.14">#REF!</definedName>
    <definedName name="SN1B.6.15">#REF!</definedName>
    <definedName name="SN1B.6.2">#REF!</definedName>
    <definedName name="SN1B.6.3">#REF!</definedName>
    <definedName name="SN1B.6.4">#REF!</definedName>
    <definedName name="SN1B.6.5">#REF!</definedName>
    <definedName name="SN1B.6.6">#REF!</definedName>
    <definedName name="SN1B.6.7">#REF!</definedName>
    <definedName name="SN1B.6.8">#REF!</definedName>
    <definedName name="SN1B.6.9">#REF!</definedName>
    <definedName name="SN1C.6.1">#REF!</definedName>
    <definedName name="SN1C.6.10">#REF!</definedName>
    <definedName name="SN1C.6.11">#REF!</definedName>
    <definedName name="SN1C.6.2">#REF!</definedName>
    <definedName name="SN1C.6.3">#REF!</definedName>
    <definedName name="SN1C.6.4">#REF!</definedName>
    <definedName name="SN1C.6.5">#REF!</definedName>
    <definedName name="SN1C.6.6">#REF!</definedName>
    <definedName name="SN1C.6.7">#REF!</definedName>
    <definedName name="SN1C.6.8">#REF!</definedName>
    <definedName name="SN1C.6.9">#REF!</definedName>
    <definedName name="SN1D.6.1">#REF!</definedName>
    <definedName name="SN1D.6.10">#REF!</definedName>
    <definedName name="SN1D.6.11">#REF!</definedName>
    <definedName name="SN1D.6.12">#REF!</definedName>
    <definedName name="SN1D.6.13">#REF!</definedName>
    <definedName name="SN1D.6.14">#REF!</definedName>
    <definedName name="SN1D.6.15">#REF!</definedName>
    <definedName name="SN1D.6.16">#REF!</definedName>
    <definedName name="SN1D.6.17">#REF!</definedName>
    <definedName name="SN1D.6.18">#REF!</definedName>
    <definedName name="SN1D.6.19">#REF!</definedName>
    <definedName name="SN1D.6.2">#REF!</definedName>
    <definedName name="SN1D.6.20">#REF!</definedName>
    <definedName name="SN1D.6.21">#REF!</definedName>
    <definedName name="SN1D.6.22">#REF!</definedName>
    <definedName name="SN1D.6.23">#REF!</definedName>
    <definedName name="SN1D.6.24">#REF!</definedName>
    <definedName name="SN1D.6.3">#REF!</definedName>
    <definedName name="SN1D.6.4">#REF!</definedName>
    <definedName name="SN1D.6.5">#REF!</definedName>
    <definedName name="SN1D.6.6">#REF!</definedName>
    <definedName name="SN1D.6.7">#REF!</definedName>
    <definedName name="SN1D.6.8">#REF!</definedName>
    <definedName name="SN1D.6.9">#REF!</definedName>
    <definedName name="SN1E.6.1">#REF!</definedName>
    <definedName name="SN1E.6.10">#REF!</definedName>
    <definedName name="SN1E.6.10a">#REF!</definedName>
    <definedName name="SN1E.6.11">#REF!</definedName>
    <definedName name="SN1E.6.12">#REF!</definedName>
    <definedName name="SN1E.6.13">#REF!</definedName>
    <definedName name="SN1E.6.14">#REF!</definedName>
    <definedName name="SN1E.6.15">#REF!</definedName>
    <definedName name="SN1E.6.16">#REF!</definedName>
    <definedName name="SN1E.6.17">#REF!</definedName>
    <definedName name="SN1E.6.18">#REF!</definedName>
    <definedName name="SN1E.6.19">#REF!</definedName>
    <definedName name="SN1E.6.2">#REF!</definedName>
    <definedName name="SN1E.6.20">#REF!</definedName>
    <definedName name="SN1E.6.21">#REF!</definedName>
    <definedName name="SN1E.6.22">#REF!</definedName>
    <definedName name="SN1E.6.23">#REF!</definedName>
    <definedName name="SN1E.6.24">#REF!</definedName>
    <definedName name="SN1E.6.25">#REF!</definedName>
    <definedName name="SN1E.6.26">#REF!</definedName>
    <definedName name="SN1E.6.27">#REF!</definedName>
    <definedName name="SN1E.6.3">#REF!</definedName>
    <definedName name="SN1E.6.4">#REF!</definedName>
    <definedName name="SN1E.6.5">#REF!</definedName>
    <definedName name="SN1E.6.6">#REF!</definedName>
    <definedName name="SN1E.6.7">#REF!</definedName>
    <definedName name="SN1E.6.8">#REF!</definedName>
    <definedName name="SN1E.6.9">#REF!</definedName>
    <definedName name="SN1F.6.1">#REF!</definedName>
    <definedName name="SN1F.6.10">#REF!</definedName>
    <definedName name="SN1F.6.10a">#REF!</definedName>
    <definedName name="SN1F.6.10b">#REF!</definedName>
    <definedName name="SN1F.6.11">#REF!</definedName>
    <definedName name="SN1F.6.11a">#REF!</definedName>
    <definedName name="SN1F.6.11b">#REF!</definedName>
    <definedName name="SN1F.6.12">#REF!</definedName>
    <definedName name="SN1F.6.13">#REF!</definedName>
    <definedName name="SN1F.6.13a">#REF!</definedName>
    <definedName name="SN1F.6.13b">#REF!</definedName>
    <definedName name="SN1F.6.13c">#REF!</definedName>
    <definedName name="SN1F.6.14">#REF!</definedName>
    <definedName name="SN1F.6.14a">#REF!</definedName>
    <definedName name="SN1F.6.14b">#REF!</definedName>
    <definedName name="SN1F.6.14c">#REF!</definedName>
    <definedName name="SN1F.6.15">#REF!</definedName>
    <definedName name="SN1F.6.15a">#REF!</definedName>
    <definedName name="SN1F.6.16">#REF!</definedName>
    <definedName name="SN1F.6.16a">#REF!</definedName>
    <definedName name="SN1F.6.16b">#REF!</definedName>
    <definedName name="SN1F.6.17">#REF!</definedName>
    <definedName name="SN1F.6.17a">#REF!</definedName>
    <definedName name="SN1F.6.17b">#REF!</definedName>
    <definedName name="SN1F.6.17c">#REF!</definedName>
    <definedName name="SN1F.6.17d">#REF!</definedName>
    <definedName name="SN1F.6.18">#REF!</definedName>
    <definedName name="SN1F.6.18a">#REF!</definedName>
    <definedName name="SN1F.6.18b">#REF!</definedName>
    <definedName name="SN1F.6.18c">#REF!</definedName>
    <definedName name="SN1F.6.18d">#REF!</definedName>
    <definedName name="SN1F.6.19">#REF!</definedName>
    <definedName name="SN1F.6.19a">#REF!</definedName>
    <definedName name="SN1F.6.19b">#REF!</definedName>
    <definedName name="SN1F.6.2">#REF!</definedName>
    <definedName name="SN1F.6.20">#REF!</definedName>
    <definedName name="SN1F.6.20a">#REF!</definedName>
    <definedName name="SN1F.6.20b">#REF!</definedName>
    <definedName name="SN1F.6.20c">#REF!</definedName>
    <definedName name="SN1F.6.21">#REF!</definedName>
    <definedName name="SN1F.6.21a">#REF!</definedName>
    <definedName name="SN1F.6.21b">#REF!</definedName>
    <definedName name="SN1F.6.22">#REF!</definedName>
    <definedName name="SN1F.6.22a">#REF!</definedName>
    <definedName name="SN1F.6.22b">#REF!</definedName>
    <definedName name="SN1F.6.22c">#REF!</definedName>
    <definedName name="SN1F.6.22d">#REF!</definedName>
    <definedName name="SN1F.6.23">#REF!</definedName>
    <definedName name="SN1F.6.23a">#REF!</definedName>
    <definedName name="SN1F.6.23b">#REF!</definedName>
    <definedName name="SN1F.6.23c">#REF!</definedName>
    <definedName name="SN1F.6.24">#REF!</definedName>
    <definedName name="SN1F.6.24a">#REF!</definedName>
    <definedName name="SN1F.6.24b">#REF!</definedName>
    <definedName name="SN1F.6.24c">#REF!</definedName>
    <definedName name="SN1F.6.25">#REF!</definedName>
    <definedName name="SN1F.6.25a">#REF!</definedName>
    <definedName name="SN1F.6.25b">#REF!</definedName>
    <definedName name="SN1F.6.25c">#REF!</definedName>
    <definedName name="SN1F.6.26">#REF!</definedName>
    <definedName name="SN1F.6.26a">#REF!</definedName>
    <definedName name="SN1F.6.27">#REF!</definedName>
    <definedName name="SN1F.6.27a">#REF!</definedName>
    <definedName name="SN1F.6.27b">#REF!</definedName>
    <definedName name="SN1F.6.27c">#REF!</definedName>
    <definedName name="SN1F.6.28">#REF!</definedName>
    <definedName name="SN1F.6.28a">#REF!</definedName>
    <definedName name="SN1F.6.28b">#REF!</definedName>
    <definedName name="SN1F.6.28c">#REF!</definedName>
    <definedName name="SN1F.6.29">#REF!</definedName>
    <definedName name="SN1F.6.29a">#REF!</definedName>
    <definedName name="SN1F.6.29b">#REF!</definedName>
    <definedName name="SN1F.6.29c">#REF!</definedName>
    <definedName name="SN1F.6.2a">#REF!</definedName>
    <definedName name="SN1F.6.2b">#REF!</definedName>
    <definedName name="SN1F.6.2c">#REF!</definedName>
    <definedName name="SN1F.6.3">#REF!</definedName>
    <definedName name="SN1F.6.30">#REF!</definedName>
    <definedName name="SN1F.6.30a">#REF!</definedName>
    <definedName name="SN1F.6.31">#REF!</definedName>
    <definedName name="SN1F.6.31a">#REF!</definedName>
    <definedName name="SN1F.6.31b">#REF!</definedName>
    <definedName name="SN1F.6.32">#REF!</definedName>
    <definedName name="SN1F.6.32a">#REF!</definedName>
    <definedName name="SN1F.6.32b">#REF!</definedName>
    <definedName name="SN1F.6.33">#REF!</definedName>
    <definedName name="SN1F.6.33a">#REF!</definedName>
    <definedName name="SN1F.6.33b">#REF!</definedName>
    <definedName name="SN1F.6.34">#REF!</definedName>
    <definedName name="SN1F.6.35">#REF!</definedName>
    <definedName name="SN1F.6.3a">#REF!</definedName>
    <definedName name="SN1F.6.3b">#REF!</definedName>
    <definedName name="SN1F.6.4">#REF!</definedName>
    <definedName name="SN1F.6.4a">#REF!</definedName>
    <definedName name="SN1F.6.5">#REF!</definedName>
    <definedName name="SN1F.6.5a">#REF!</definedName>
    <definedName name="SN1F.6.5b">#REF!</definedName>
    <definedName name="SN1F.6.5c">#REF!</definedName>
    <definedName name="SN1F.6.6">#REF!</definedName>
    <definedName name="SN1F.6.6a">#REF!</definedName>
    <definedName name="SN1F.6.6b">#REF!</definedName>
    <definedName name="SN1F.6.6c">#REF!</definedName>
    <definedName name="SN1F.6.7">#REF!</definedName>
    <definedName name="SN1F.6.7a">#REF!</definedName>
    <definedName name="SN1F.6.7b">#REF!</definedName>
    <definedName name="SN1F.6.7c">#REF!</definedName>
    <definedName name="SN1F.6.8">#REF!</definedName>
    <definedName name="SN1F.6.8a">#REF!</definedName>
    <definedName name="SN1F.6.8b">#REF!</definedName>
    <definedName name="SN1F.6.8c">#REF!</definedName>
    <definedName name="SN1F.6.9">#REF!</definedName>
    <definedName name="SN1F.6.9a">#REF!</definedName>
    <definedName name="SN1F.6.9b">#REF!</definedName>
    <definedName name="SN1F.6.9c">#REF!</definedName>
    <definedName name="SN1F.6.9d">#REF!</definedName>
    <definedName name="SN1G.6.1">#REF!</definedName>
    <definedName name="SN1G.6.13">#REF!</definedName>
    <definedName name="SN1G.6.139">#REF!</definedName>
    <definedName name="SN1G.6.25">#REF!</definedName>
    <definedName name="SN1G.6.25a">#REF!</definedName>
    <definedName name="SN1G.6.26">#REF!</definedName>
    <definedName name="SN1G.6.27">#REF!</definedName>
    <definedName name="SN1G.6.28">#REF!</definedName>
    <definedName name="SN1G.6.29">#REF!</definedName>
    <definedName name="SN1G.6.30">#REF!</definedName>
    <definedName name="SN1G.6.31">#REF!</definedName>
    <definedName name="SN1G.6.32">#REF!</definedName>
    <definedName name="SN1G.6.33">#REF!</definedName>
    <definedName name="SN1G.6.34">#REF!</definedName>
    <definedName name="SN1G.6.35">#REF!</definedName>
    <definedName name="SN1G.6.36">#REF!</definedName>
    <definedName name="SN1G.6.37">#REF!</definedName>
    <definedName name="SN1G.6.38">#REF!</definedName>
    <definedName name="SN1G.6.39">#REF!</definedName>
    <definedName name="SN1G.6.4">#REF!</definedName>
    <definedName name="SN1G.6.40">#REF!</definedName>
    <definedName name="SN1G.6.41">#REF!</definedName>
    <definedName name="SN1G.6.42">#REF!</definedName>
    <definedName name="SN1G.6.43">#REF!</definedName>
    <definedName name="SN1G.6.44">#REF!</definedName>
    <definedName name="SN1G.6.45">#REF!</definedName>
    <definedName name="SN1G.6.46">#REF!</definedName>
    <definedName name="SN1G.6.47">#REF!</definedName>
    <definedName name="SN1G.6.48">#REF!</definedName>
    <definedName name="SN1G.6.49">#REF!</definedName>
    <definedName name="SN1G.6.50">#REF!</definedName>
    <definedName name="SN1G.6.51">#REF!</definedName>
    <definedName name="SN1G.6.52">#REF!</definedName>
    <definedName name="SN1G.6.53">#REF!</definedName>
    <definedName name="SN1G.6.54">#REF!</definedName>
    <definedName name="SN1G.6.55">#REF!</definedName>
    <definedName name="SN1G.6.56">#REF!</definedName>
    <definedName name="SN1G.6.57">#REF!</definedName>
    <definedName name="SN1G.6.58">#REF!</definedName>
    <definedName name="SN1G.6.59">#REF!</definedName>
    <definedName name="SN1G.6.60">#REF!</definedName>
    <definedName name="SN1G.6.7">#REF!</definedName>
    <definedName name="SN1H.6.1">#REF!</definedName>
    <definedName name="SN1H.6.10">#REF!</definedName>
    <definedName name="SN1H.6.11">#REF!</definedName>
    <definedName name="SN1H.6.12">#REF!</definedName>
    <definedName name="SN1H.6.13">#REF!</definedName>
    <definedName name="SN1H.6.14">#REF!</definedName>
    <definedName name="SN1H.6.15">#REF!</definedName>
    <definedName name="SN1H.6.16">#REF!</definedName>
    <definedName name="SN1H.6.16a">#REF!</definedName>
    <definedName name="SN1H.6.2">#REF!</definedName>
    <definedName name="SN1H.6.23">#REF!</definedName>
    <definedName name="SN1H.6.30">#REF!</definedName>
    <definedName name="SN1H.6.31">#REF!</definedName>
    <definedName name="SN1H.6.38">#REF!</definedName>
    <definedName name="SN1H.6.39">#REF!</definedName>
    <definedName name="SN1H.6.4">#REF!</definedName>
    <definedName name="SN1H.6.40">#REF!</definedName>
    <definedName name="SN1H.6.40a">#REF!</definedName>
    <definedName name="SN1H.6.41">#REF!</definedName>
    <definedName name="SN1H.6.41a">#REF!</definedName>
    <definedName name="SN1H.6.42">#REF!</definedName>
    <definedName name="SN1H.6.43">#REF!</definedName>
    <definedName name="SN1H.6.43a">#REF!</definedName>
    <definedName name="SN1H.6.5">#REF!</definedName>
    <definedName name="SN1H.6.6">#REF!</definedName>
    <definedName name="SN1H.6.7">#REF!</definedName>
    <definedName name="SN1H.6.8">#REF!</definedName>
    <definedName name="SN1H.6.9">#REF!</definedName>
    <definedName name="SN1I.6.1">#REF!</definedName>
    <definedName name="SN1I.6.19">#REF!</definedName>
    <definedName name="SN1I.6.19a">#REF!</definedName>
    <definedName name="SN1I.6.2">#REF!</definedName>
    <definedName name="SN1I.6.20">#REF!</definedName>
    <definedName name="SN1I.6.20a">#REF!</definedName>
    <definedName name="SN1I.6.20b">#REF!</definedName>
    <definedName name="SN1I.6.20c">#REF!</definedName>
    <definedName name="SN1I.6.20d">#REF!</definedName>
    <definedName name="SN1I.6.20e">#REF!</definedName>
    <definedName name="SN1I.6.21">#REF!</definedName>
    <definedName name="SN1I.6.3">#REF!</definedName>
    <definedName name="SN1I.6.4">#REF!</definedName>
    <definedName name="SN1I.6.5">#REF!</definedName>
    <definedName name="SN1I.6.6">#REF!</definedName>
    <definedName name="SN1I.6.6a">#REF!</definedName>
    <definedName name="SN1I.6.8">#REF!</definedName>
    <definedName name="SN1J.6.1">#REF!</definedName>
    <definedName name="SN1J.6.11">#REF!</definedName>
    <definedName name="SN1J.6.16">#REF!</definedName>
    <definedName name="SN1J.6.17">#REF!</definedName>
    <definedName name="SN1J.6.18">#REF!</definedName>
    <definedName name="SN1J.6.19">#REF!</definedName>
    <definedName name="SN1J.6.2">#REF!</definedName>
    <definedName name="SN1J.6.20">#REF!</definedName>
    <definedName name="SN1J.6.21">#REF!</definedName>
    <definedName name="SN1J.6.22">#REF!</definedName>
    <definedName name="SN1J.6.22a">#REF!</definedName>
    <definedName name="SN1J.6.23">#REF!</definedName>
    <definedName name="SN1J.6.24">#REF!</definedName>
    <definedName name="SN1J.6.25">#REF!</definedName>
    <definedName name="SN1J.6.26">#REF!</definedName>
    <definedName name="SN1J.6.27">#REF!</definedName>
    <definedName name="SN1J.6.28">#REF!</definedName>
    <definedName name="SN1J.6.29">#REF!</definedName>
    <definedName name="SN1J.6.31">#REF!</definedName>
    <definedName name="SN1J.6.32">#REF!</definedName>
    <definedName name="SN1J.6.33">#REF!</definedName>
    <definedName name="SN1J.6.35">#REF!</definedName>
    <definedName name="SN1J.6.35a">#REF!</definedName>
    <definedName name="SN1J.6.36">#REF!</definedName>
    <definedName name="SN1J.6.4">#REF!</definedName>
    <definedName name="SN1J.6.5">#REF!</definedName>
    <definedName name="SN1J.6.7">#REF!</definedName>
    <definedName name="SN1J.6.8">#REF!</definedName>
    <definedName name="SN1J.6.9">#REF!</definedName>
    <definedName name="SN1K.6.1">#REF!</definedName>
    <definedName name="SN1K.6.10">#REF!</definedName>
    <definedName name="SN1K.6.11">#REF!</definedName>
    <definedName name="SN1K.6.12">#REF!</definedName>
    <definedName name="SN1K.6.13">#REF!</definedName>
    <definedName name="SN1K.6.14">#REF!</definedName>
    <definedName name="SN1K.6.16">#REF!</definedName>
    <definedName name="SN1K.6.17">#REF!</definedName>
    <definedName name="SN1K.6.18">#REF!</definedName>
    <definedName name="SN1K.6.2">#REF!</definedName>
    <definedName name="SN1K.6.20">#REF!</definedName>
    <definedName name="SN1K.6.3">#REF!</definedName>
    <definedName name="SN1K.6.5">#REF!</definedName>
    <definedName name="SN1K.6.6">#REF!</definedName>
    <definedName name="SN1K.6.7">#REF!</definedName>
    <definedName name="SN1K.6.9">#REF!</definedName>
    <definedName name="SN1K.6.9a">#REF!</definedName>
    <definedName name="SN1L.6.1">#REF!</definedName>
    <definedName name="SN1L.6.10">#REF!</definedName>
    <definedName name="SN1L.6.11">#REF!</definedName>
    <definedName name="SN1L.6.12">#REF!</definedName>
    <definedName name="SN1L.6.13">#REF!</definedName>
    <definedName name="SN1L.6.14">#REF!</definedName>
    <definedName name="SN1L.6.15">#REF!</definedName>
    <definedName name="SN1L.6.16">#REF!</definedName>
    <definedName name="SN1L.6.17">#REF!</definedName>
    <definedName name="SN1L.6.18">#REF!</definedName>
    <definedName name="SN1L.6.19">#REF!</definedName>
    <definedName name="SN1L.6.2">#REF!</definedName>
    <definedName name="SN1L.6.20">#REF!</definedName>
    <definedName name="SN1L.6.21">#REF!</definedName>
    <definedName name="SN1L.6.22">#REF!</definedName>
    <definedName name="SN1L.6.23">#REF!</definedName>
    <definedName name="SN1L.6.24">#REF!</definedName>
    <definedName name="SN1L.6.25">#REF!</definedName>
    <definedName name="SN1L.6.26">#REF!</definedName>
    <definedName name="SN1L.6.27">#REF!</definedName>
    <definedName name="SN1L.6.28">#REF!</definedName>
    <definedName name="SN1L.6.29">#REF!</definedName>
    <definedName name="SN1L.6.3">#REF!</definedName>
    <definedName name="SN1L.6.30">#REF!</definedName>
    <definedName name="SN1L.6.31">#REF!</definedName>
    <definedName name="SN1L.6.32">#REF!</definedName>
    <definedName name="SN1L.6.33">#REF!</definedName>
    <definedName name="SN1L.6.37">#REF!</definedName>
    <definedName name="SN1L.6.38">#REF!</definedName>
    <definedName name="SN1L.6.39">#REF!</definedName>
    <definedName name="SN1L.6.4">#REF!</definedName>
    <definedName name="SN1L.6.40">#REF!</definedName>
    <definedName name="SN1L.6.41">#REF!</definedName>
    <definedName name="SN1L.6.42">#REF!</definedName>
    <definedName name="SN1L.6.43">#REF!</definedName>
    <definedName name="SN1L.6.43a">#REF!</definedName>
    <definedName name="SN1L.6.43b">#REF!</definedName>
    <definedName name="SN1L.6.43c">#REF!</definedName>
    <definedName name="SN1L.6.44">#REF!</definedName>
    <definedName name="SN1L.6.44a">#REF!</definedName>
    <definedName name="SN1L.6.44b">#REF!</definedName>
    <definedName name="SN1L.6.45">#REF!</definedName>
    <definedName name="SN1L.6.47">#REF!</definedName>
    <definedName name="SN1L.6.47a">#REF!</definedName>
    <definedName name="SN1L.6.47b">#REF!</definedName>
    <definedName name="SN1L.6.47c">#REF!</definedName>
    <definedName name="SN1L.6.47d">#REF!</definedName>
    <definedName name="SN1L.6.47e">#REF!</definedName>
    <definedName name="SN1L.6.47f">#REF!</definedName>
    <definedName name="SN1L.6.47g">#REF!</definedName>
    <definedName name="SN1L.6.47h">#REF!</definedName>
    <definedName name="SN1L.6.48">#REF!</definedName>
    <definedName name="SN1L.6.48a">#REF!</definedName>
    <definedName name="SN1L.6.48b">#REF!</definedName>
    <definedName name="SN1L.6.48c">#REF!</definedName>
    <definedName name="SN1L.6.48d">#REF!</definedName>
    <definedName name="SN1L.6.48e">#REF!</definedName>
    <definedName name="SN1L.6.48f">#REF!</definedName>
    <definedName name="SN1L.6.48g">#REF!</definedName>
    <definedName name="SN1L.6.48h">#REF!</definedName>
    <definedName name="SN1L.6.49">#REF!</definedName>
    <definedName name="SN1L.6.5">#REF!</definedName>
    <definedName name="SN1L.6.51">#REF!</definedName>
    <definedName name="SN1L.6.52">#REF!</definedName>
    <definedName name="SN1L.6.53">#REF!</definedName>
    <definedName name="SN1L.6.54">#REF!</definedName>
    <definedName name="SN1L.6.55">#REF!</definedName>
    <definedName name="SN1L.6.56">#REF!</definedName>
    <definedName name="SN1L.6.57">#REF!</definedName>
    <definedName name="SN1L.6.58">#REF!</definedName>
    <definedName name="SN1L.6.59">#REF!</definedName>
    <definedName name="SN1L.6.6">#REF!</definedName>
    <definedName name="SN1L.6.60">#REF!</definedName>
    <definedName name="SN1L.6.61">#REF!</definedName>
    <definedName name="SN1L.6.62">#REF!</definedName>
    <definedName name="SN1L.6.63">#REF!</definedName>
    <definedName name="SN1L.6.68">#REF!</definedName>
    <definedName name="SN1L.6.68a">#REF!</definedName>
    <definedName name="SN1L.6.68b">#REF!</definedName>
    <definedName name="SN1L.6.68c">#REF!</definedName>
    <definedName name="SN1L.6.68d">#REF!</definedName>
    <definedName name="SN1L.6.68e">#REF!</definedName>
    <definedName name="SN1L.6.7">#REF!</definedName>
    <definedName name="SN1L.6.8">#REF!</definedName>
    <definedName name="SN1L.6.9">#REF!</definedName>
    <definedName name="SN1M.6.1">#REF!</definedName>
    <definedName name="SN1M.6.11">#REF!</definedName>
    <definedName name="SN1M.6.11a">#REF!</definedName>
    <definedName name="SN1M.6.12">#REF!</definedName>
    <definedName name="SN1M.6.14">#REF!</definedName>
    <definedName name="SN1M.6.14a">#REF!</definedName>
    <definedName name="SN1M.6.14b">#REF!</definedName>
    <definedName name="SN1M.6.14c">#REF!</definedName>
    <definedName name="SN1M.6.14d">#REF!</definedName>
    <definedName name="SN1M.6.15">#REF!</definedName>
    <definedName name="SN1M.6.15a">#REF!</definedName>
    <definedName name="SN1M.6.15b">#REF!</definedName>
    <definedName name="SN1M.6.15c">#REF!</definedName>
    <definedName name="SN1M.6.15d">#REF!</definedName>
    <definedName name="SN1M.6.17">#REF!</definedName>
    <definedName name="SN1M.6.18">#REF!</definedName>
    <definedName name="SN1M.6.20">#REF!</definedName>
    <definedName name="SN1M.6.21">#REF!</definedName>
    <definedName name="SN1M.6.24">#REF!</definedName>
    <definedName name="SN1M.6.6">#REF!</definedName>
    <definedName name="SN1M.6.7">#REF!</definedName>
    <definedName name="SN1M.6.8">#REF!</definedName>
    <definedName name="SN1M.6.8a">#REF!</definedName>
    <definedName name="SN1M.6.9">#REF!</definedName>
    <definedName name="SN1M.6.9a">#REF!</definedName>
    <definedName name="SN1N.6.1">#REF!</definedName>
    <definedName name="SN1N.6.10">#REF!</definedName>
    <definedName name="SN1N.6.11">#REF!</definedName>
    <definedName name="SN1N.6.11a">#REF!</definedName>
    <definedName name="SN1N.6.11b">#REF!</definedName>
    <definedName name="SN1N.6.11c">#REF!</definedName>
    <definedName name="SN1N.6.12">#REF!</definedName>
    <definedName name="SN1N.6.13">#REF!</definedName>
    <definedName name="SN1N.6.14">#REF!</definedName>
    <definedName name="SN1N.6.14a">#REF!</definedName>
    <definedName name="SN1N.6.15">#REF!</definedName>
    <definedName name="SN1N.6.16">#REF!</definedName>
    <definedName name="SN1N.6.17">#REF!</definedName>
    <definedName name="SN1N.6.18">#REF!</definedName>
    <definedName name="SN1N.6.19">#REF!</definedName>
    <definedName name="SN1N.6.2">#REF!</definedName>
    <definedName name="SN1N.6.3">#REF!</definedName>
    <definedName name="SN1N.6.4">#REF!</definedName>
    <definedName name="SN1N.6.5">#REF!</definedName>
    <definedName name="SN1N.6.6">#REF!</definedName>
    <definedName name="SN1N.6.7">#REF!</definedName>
    <definedName name="SN1N.6.8">#REF!</definedName>
    <definedName name="SN1N.6.8a">#REF!</definedName>
    <definedName name="SN1N.6.8b">#REF!</definedName>
    <definedName name="SN1N.6.9">#REF!</definedName>
    <definedName name="SN2.A.6.4">#REF!</definedName>
    <definedName name="SN2A.6.10">#REF!</definedName>
    <definedName name="SN2A.6.11">#REF!</definedName>
    <definedName name="SN2A.6.13">#REF!</definedName>
    <definedName name="SN2A.6.14">#REF!</definedName>
    <definedName name="SN2A.6.4">#REF!</definedName>
    <definedName name="SN2A.6.4a">#REF!</definedName>
    <definedName name="SN2A.6.6">#REF!</definedName>
    <definedName name="SN2A.6.6a">#REF!</definedName>
    <definedName name="SN2A.6.7">#REF!</definedName>
    <definedName name="SN2A.6.7a">#REF!</definedName>
    <definedName name="SN2A.6.8">#REF!</definedName>
    <definedName name="SN2B.6.1">#REF!</definedName>
    <definedName name="SN2B.6.10">#REF!</definedName>
    <definedName name="SN2B.6.11">#REF!</definedName>
    <definedName name="SN2B.6.12">#REF!</definedName>
    <definedName name="SN2B.6.13">#REF!</definedName>
    <definedName name="SN2B.6.14">#REF!</definedName>
    <definedName name="SN2B.6.15">#REF!</definedName>
    <definedName name="SN2B.6.2">#REF!</definedName>
    <definedName name="SN2B.6.3">#REF!</definedName>
    <definedName name="SN2B.6.4">#REF!</definedName>
    <definedName name="SN2B.6.5">#REF!</definedName>
    <definedName name="SN2B.6.6">#REF!</definedName>
    <definedName name="SN2B.6.7">#REF!</definedName>
    <definedName name="SN2B.6.8">#REF!</definedName>
    <definedName name="SN2B.6.9">#REF!</definedName>
    <definedName name="SN2C.6.1">#REF!</definedName>
    <definedName name="SN2C.6.10">#REF!</definedName>
    <definedName name="SN2C.6.11">#REF!</definedName>
    <definedName name="SN2C.6.12">#REF!</definedName>
    <definedName name="SN2C.6.14">#REF!</definedName>
    <definedName name="SN2C.6.2">#REF!</definedName>
    <definedName name="SN2C.6.3">#REF!</definedName>
    <definedName name="SN2C.6.4">#REF!</definedName>
    <definedName name="SN2C.6.5">#REF!</definedName>
    <definedName name="SN2C.6.6">#REF!</definedName>
    <definedName name="SN2C.6.7">#REF!</definedName>
    <definedName name="SN2C.6.8">#REF!</definedName>
    <definedName name="SN2C.6.9">#REF!</definedName>
    <definedName name="SN2D.6.1">#REF!</definedName>
    <definedName name="SN2D.6.10">#REF!</definedName>
    <definedName name="SN2D.6.11">#REF!</definedName>
    <definedName name="SN2D.6.12">#REF!</definedName>
    <definedName name="SN2D.6.13">#REF!</definedName>
    <definedName name="SN2D.6.14">#REF!</definedName>
    <definedName name="SN2D.6.15">#REF!</definedName>
    <definedName name="SN2D.6.16">#REF!</definedName>
    <definedName name="SN2D.6.17">#REF!</definedName>
    <definedName name="SN2D.6.18">#REF!</definedName>
    <definedName name="SN2D.6.19">#REF!</definedName>
    <definedName name="SN2D.6.2">#REF!</definedName>
    <definedName name="SN2D.6.20">#REF!</definedName>
    <definedName name="SN2D.6.21">#REF!</definedName>
    <definedName name="SN2D.6.22">#REF!</definedName>
    <definedName name="SN2D.6.23">#REF!</definedName>
    <definedName name="SN2D.6.24">#REF!</definedName>
    <definedName name="SN2D.6.3">#REF!</definedName>
    <definedName name="SN2D.6.4">#REF!</definedName>
    <definedName name="SN2D.6.5">#REF!</definedName>
    <definedName name="SN2D.6.6">#REF!</definedName>
    <definedName name="SN2D.6.7">#REF!</definedName>
    <definedName name="SN2D.6.8">#REF!</definedName>
    <definedName name="SN2D.6.9">#REF!</definedName>
    <definedName name="SN2E.6.1">#REF!</definedName>
    <definedName name="SN2E.6.10">#REF!</definedName>
    <definedName name="SN2E.6.10a">#REF!</definedName>
    <definedName name="SN2E.6.13">#REF!</definedName>
    <definedName name="SN2E.6.14">#REF!</definedName>
    <definedName name="SN2E.6.15">#REF!</definedName>
    <definedName name="SN2E.6.16">#REF!</definedName>
    <definedName name="SN2E.6.17">#REF!</definedName>
    <definedName name="SN2E.6.19">#REF!</definedName>
    <definedName name="SN2E.6.2">#REF!</definedName>
    <definedName name="SN2E.6.20">#REF!</definedName>
    <definedName name="SN2E.6.23">#REF!</definedName>
    <definedName name="SN2E.6.24">#REF!</definedName>
    <definedName name="SN2E.6.25">#REF!</definedName>
    <definedName name="SN2E.6.26">#REF!</definedName>
    <definedName name="SN2E.6.27">#REF!</definedName>
    <definedName name="SN2E.6.28">#REF!</definedName>
    <definedName name="SN2E.6.3">#REF!</definedName>
    <definedName name="SN2E.6.30">#REF!</definedName>
    <definedName name="SN2E.6.31">#REF!</definedName>
    <definedName name="SN2E.6.35">#REF!</definedName>
    <definedName name="SN2E.6.4">#REF!</definedName>
    <definedName name="SN2E.6.5">#REF!</definedName>
    <definedName name="SN2E.6.6">#REF!</definedName>
    <definedName name="SN2E.6.7">#REF!</definedName>
    <definedName name="SN2E.6.8">#REF!</definedName>
    <definedName name="SN2E.6.9">#REF!</definedName>
    <definedName name="SN2F.28b">#REF!</definedName>
    <definedName name="SN2F.6.1">#REF!</definedName>
    <definedName name="SN2F.6.10">#REF!</definedName>
    <definedName name="SN2F.6.10a">#REF!</definedName>
    <definedName name="SN2F.6.10b">#REF!</definedName>
    <definedName name="SN2F.6.11">#REF!</definedName>
    <definedName name="SN2F.6.11a">#REF!</definedName>
    <definedName name="SN2F.6.11b">#REF!</definedName>
    <definedName name="SN2F.6.12">#REF!</definedName>
    <definedName name="SN2F.6.13">#REF!</definedName>
    <definedName name="SN2F.6.13a">#REF!</definedName>
    <definedName name="SN2F.6.13b">#REF!</definedName>
    <definedName name="SN2F.6.13c">#REF!</definedName>
    <definedName name="SN2F.6.14">#REF!</definedName>
    <definedName name="SN2F.6.14a">#REF!</definedName>
    <definedName name="SN2F.6.14b">#REF!</definedName>
    <definedName name="SN2F.6.14c">#REF!</definedName>
    <definedName name="SN2F.6.15">#REF!</definedName>
    <definedName name="SN2F.6.15a">#REF!</definedName>
    <definedName name="SN2F.6.16">#REF!</definedName>
    <definedName name="SN2F.6.16a">#REF!</definedName>
    <definedName name="SN2F.6.16b">#REF!</definedName>
    <definedName name="SN2F.6.17">#REF!</definedName>
    <definedName name="SN2F.6.17a">#REF!</definedName>
    <definedName name="SN2F.6.17b">#REF!</definedName>
    <definedName name="SN2F.6.17c">#REF!</definedName>
    <definedName name="SN2F.6.17d">#REF!</definedName>
    <definedName name="SN2F.6.18">#REF!</definedName>
    <definedName name="SN2F.6.18a">#REF!</definedName>
    <definedName name="SN2F.6.18b">#REF!</definedName>
    <definedName name="SN2F.6.18c">#REF!</definedName>
    <definedName name="SN2F.6.18d">#REF!</definedName>
    <definedName name="SN2F.6.19">#REF!</definedName>
    <definedName name="SN2F.6.19a">#REF!</definedName>
    <definedName name="SN2F.6.19b">#REF!</definedName>
    <definedName name="SN2F.6.2">#REF!</definedName>
    <definedName name="SN2F.6.20">#REF!</definedName>
    <definedName name="SN2F.6.20a">#REF!</definedName>
    <definedName name="SN2F.6.20b">#REF!</definedName>
    <definedName name="SN2F.6.20c">#REF!</definedName>
    <definedName name="SN2F.6.20d">#REF!</definedName>
    <definedName name="SN2F.6.20e">#REF!</definedName>
    <definedName name="SN2F.6.21">#REF!</definedName>
    <definedName name="SN2F.6.21a">#REF!</definedName>
    <definedName name="SN2F.6.21b">#REF!</definedName>
    <definedName name="SN2F.6.22">#REF!</definedName>
    <definedName name="SN2F.6.22a">#REF!</definedName>
    <definedName name="SN2F.6.22b">#REF!</definedName>
    <definedName name="SN2F.6.22c">#REF!</definedName>
    <definedName name="SN2F.6.22d">#REF!</definedName>
    <definedName name="SN2F.6.23">#REF!</definedName>
    <definedName name="SN2F.6.23a">#REF!</definedName>
    <definedName name="SN2F.6.23b">#REF!</definedName>
    <definedName name="SN2F.6.23c">#REF!</definedName>
    <definedName name="SN2F.6.24">#REF!</definedName>
    <definedName name="SN2F.6.24a">#REF!</definedName>
    <definedName name="SN2F.6.24b">#REF!</definedName>
    <definedName name="SN2F.6.24c">#REF!</definedName>
    <definedName name="SN2F.6.25">#REF!</definedName>
    <definedName name="SN2F.6.25a">#REF!</definedName>
    <definedName name="SN2F.6.25b">#REF!</definedName>
    <definedName name="SN2F.6.25c">#REF!</definedName>
    <definedName name="SN2F.6.26">#REF!</definedName>
    <definedName name="SN2F.6.26a">#REF!</definedName>
    <definedName name="SN2F.6.27">#REF!</definedName>
    <definedName name="SN2F.6.27a">#REF!</definedName>
    <definedName name="SN2F.6.27b">#REF!</definedName>
    <definedName name="SN2F.6.27c">#REF!</definedName>
    <definedName name="SN2F.6.28">#REF!</definedName>
    <definedName name="SN2F.6.28a">#REF!</definedName>
    <definedName name="SN2F.6.28b">#REF!</definedName>
    <definedName name="SN2F.6.28c">#REF!</definedName>
    <definedName name="SN2F.6.29">#REF!</definedName>
    <definedName name="SN2F.6.29a">#REF!</definedName>
    <definedName name="SN2F.6.29b">#REF!</definedName>
    <definedName name="SN2F.6.29c">#REF!</definedName>
    <definedName name="SN2F.6.29d">#REF!</definedName>
    <definedName name="SN2F.6.2a">#REF!</definedName>
    <definedName name="SN2F.6.2b">#REF!</definedName>
    <definedName name="SN2F.6.2c">#REF!</definedName>
    <definedName name="SN2F.6.2D">#REF!</definedName>
    <definedName name="SN2F.6.2E">#REF!</definedName>
    <definedName name="SN2F.6.2f">#REF!</definedName>
    <definedName name="SN2F.6.3">#REF!</definedName>
    <definedName name="SN2F.6.30">#REF!</definedName>
    <definedName name="SN2F.6.30a">#REF!</definedName>
    <definedName name="SN2F.6.31">#REF!</definedName>
    <definedName name="SN2F.6.31.a">#REF!</definedName>
    <definedName name="SN2F.6.31a">#REF!</definedName>
    <definedName name="SN2F.6.31b">#REF!</definedName>
    <definedName name="SN2F.6.31c">#REF!</definedName>
    <definedName name="SN2F.6.31d">#REF!</definedName>
    <definedName name="SN2F.6.32">#REF!</definedName>
    <definedName name="SN2F.6.32a">#REF!</definedName>
    <definedName name="SN2F.6.32b">#REF!</definedName>
    <definedName name="SN2F.6.32c">#REF!</definedName>
    <definedName name="SN2F.6.33">#REF!</definedName>
    <definedName name="SN2F.6.33a">#REF!</definedName>
    <definedName name="SN2F.6.33b">#REF!</definedName>
    <definedName name="SN2F.6.34">#REF!</definedName>
    <definedName name="SN2F.6.35">#REF!</definedName>
    <definedName name="SN2F.6.35a">#REF!</definedName>
    <definedName name="SN2F.6.35b">#REF!</definedName>
    <definedName name="SN2F.6.35c">#REF!</definedName>
    <definedName name="SN2F.6.35d">#REF!</definedName>
    <definedName name="SN2F.6.35e">#REF!</definedName>
    <definedName name="SN2F.6.35f">#REF!</definedName>
    <definedName name="SN2F.6.38">#REF!</definedName>
    <definedName name="SN2F.6.38a">#REF!</definedName>
    <definedName name="SN2F.6.39">#REF!</definedName>
    <definedName name="SN2F.6.39a">#REF!</definedName>
    <definedName name="SN2F.6.39b">#REF!</definedName>
    <definedName name="SN2F.6.39c">#REF!</definedName>
    <definedName name="SN2F.6.39d">#REF!</definedName>
    <definedName name="SN2F.6.3a">#REF!</definedName>
    <definedName name="SN2F.6.3b">#REF!</definedName>
    <definedName name="SN2F.6.4">#REF!</definedName>
    <definedName name="SN2F.6.44">#REF!</definedName>
    <definedName name="SN2F.6.44a">#REF!</definedName>
    <definedName name="SN2F.6.44b">#REF!</definedName>
    <definedName name="SN2F.6.44c">#REF!</definedName>
    <definedName name="SN2F.6.47">#REF!</definedName>
    <definedName name="SN2F.6.47a">#REF!</definedName>
    <definedName name="SN2F.6.48">#REF!</definedName>
    <definedName name="SN2F.6.48a">#REF!</definedName>
    <definedName name="SN2F.6.48b">#REF!</definedName>
    <definedName name="SN2F.6.48c">#REF!</definedName>
    <definedName name="SN2F.6.4a">#REF!</definedName>
    <definedName name="SN2F.6.5">#REF!</definedName>
    <definedName name="SN2F.6.52">#REF!</definedName>
    <definedName name="SN2F.6.52a">#REF!</definedName>
    <definedName name="SN2F.6.52b">#REF!</definedName>
    <definedName name="SN2F.6.52c">#REF!</definedName>
    <definedName name="SN2F.6.5a">#REF!</definedName>
    <definedName name="SN2F.6.5b">#REF!</definedName>
    <definedName name="SN2F.6.5c">#REF!</definedName>
    <definedName name="SN2F.6.6">#REF!</definedName>
    <definedName name="SN2F.6.6a">#REF!</definedName>
    <definedName name="SN2F.6.6b">#REF!</definedName>
    <definedName name="SN2F.6.6c">#REF!</definedName>
    <definedName name="SN2F.6.7">#REF!</definedName>
    <definedName name="SN2F.6.7a">#REF!</definedName>
    <definedName name="SN2F.6.7b">#REF!</definedName>
    <definedName name="SN2F.6.7c">#REF!</definedName>
    <definedName name="SN2F.6.8">#REF!</definedName>
    <definedName name="SN2F.6.8a">#REF!</definedName>
    <definedName name="SN2F.6.8b">#REF!</definedName>
    <definedName name="SN2F.6.8c">#REF!</definedName>
    <definedName name="SN2F.6.9">#REF!</definedName>
    <definedName name="SN2F.6.9a">#REF!</definedName>
    <definedName name="SN2F.6.9b">#REF!</definedName>
    <definedName name="SN2F.6.9c">#REF!</definedName>
    <definedName name="SN2F.6.9d">#REF!</definedName>
    <definedName name="SN2G.6.1">#REF!</definedName>
    <definedName name="SN2G.6.13">#REF!</definedName>
    <definedName name="SN2G.6.25">#REF!</definedName>
    <definedName name="SN2G.6.25a">#REF!</definedName>
    <definedName name="SN2G.6.25b">#REF!</definedName>
    <definedName name="SN2G.6.26">#REF!</definedName>
    <definedName name="SN2G.6.27">#REF!</definedName>
    <definedName name="SN2G.6.28">#REF!</definedName>
    <definedName name="SN2G.6.29">#REF!</definedName>
    <definedName name="SN2G.6.30">#REF!</definedName>
    <definedName name="SN2G.6.31">#REF!</definedName>
    <definedName name="SN2G.6.32">#REF!</definedName>
    <definedName name="SN2G.6.33">#REF!</definedName>
    <definedName name="SN2G.6.34">#REF!</definedName>
    <definedName name="SN2G.6.35">#REF!</definedName>
    <definedName name="SN2G.6.36">#REF!</definedName>
    <definedName name="SN2G.6.37">#REF!</definedName>
    <definedName name="SN2G.6.38">#REF!</definedName>
    <definedName name="SN2G.6.39">#REF!</definedName>
    <definedName name="SN2G.6.4">#REF!</definedName>
    <definedName name="SN2G.6.40">#REF!</definedName>
    <definedName name="SN2G.6.41">#REF!</definedName>
    <definedName name="SN2G.6.42">#REF!</definedName>
    <definedName name="SN2G.6.43">#REF!</definedName>
    <definedName name="SN2G.6.44">#REF!</definedName>
    <definedName name="SN2G.6.45">#REF!</definedName>
    <definedName name="SN2G.6.46">#REF!</definedName>
    <definedName name="SN2G.6.47">#REF!</definedName>
    <definedName name="SN2G.6.48">#REF!</definedName>
    <definedName name="SN2G.6.53">#REF!</definedName>
    <definedName name="SN2G.6.54">#REF!</definedName>
    <definedName name="SN2G.6.55">#REF!</definedName>
    <definedName name="SN2G.6.56">#REF!</definedName>
    <definedName name="SN2G.6.57">#REF!</definedName>
    <definedName name="SN2G.6.58">#REF!</definedName>
    <definedName name="SN2G.6.59">#REF!</definedName>
    <definedName name="SN2G.6.60">#REF!</definedName>
    <definedName name="SN2G.6.7">#REF!</definedName>
    <definedName name="SN2H.16a">#REF!</definedName>
    <definedName name="SN2H.6.1">#REF!</definedName>
    <definedName name="SN2H.6.10">#REF!</definedName>
    <definedName name="SN2H.6.11">#REF!</definedName>
    <definedName name="SN2H.6.12">#REF!</definedName>
    <definedName name="SN2H.6.13">#REF!</definedName>
    <definedName name="SN2H.6.14">#REF!</definedName>
    <definedName name="SN2H.6.15">#REF!</definedName>
    <definedName name="SN2H.6.16">#REF!</definedName>
    <definedName name="SN2H.6.16.a">#REF!</definedName>
    <definedName name="SN2H.6.16a">#REF!</definedName>
    <definedName name="SN2H.6.2">#REF!</definedName>
    <definedName name="SN2H.6.23">#REF!</definedName>
    <definedName name="SN2H.6.30">#REF!</definedName>
    <definedName name="SN2H.6.30a">#REF!</definedName>
    <definedName name="SN2H.6.31">#REF!</definedName>
    <definedName name="SN2H.6.34">#REF!</definedName>
    <definedName name="SN2H.6.34a">#REF!</definedName>
    <definedName name="SN2H.6.38">#REF!</definedName>
    <definedName name="SN2H.6.39">#REF!</definedName>
    <definedName name="SN2H.6.4">#REF!</definedName>
    <definedName name="SN2H.6.40">#REF!</definedName>
    <definedName name="SN2H.6.40a">#REF!</definedName>
    <definedName name="SN2H.6.41">#REF!</definedName>
    <definedName name="SN2H.6.41a">#REF!</definedName>
    <definedName name="SN2H.6.42">#REF!</definedName>
    <definedName name="SN2H.6.43">#REF!</definedName>
    <definedName name="SN2H.6.43a">#REF!</definedName>
    <definedName name="SN2H.6.5">#REF!</definedName>
    <definedName name="SN2H.6.6">#REF!</definedName>
    <definedName name="SN2H.6.7">#REF!</definedName>
    <definedName name="SN2H.6.8">#REF!</definedName>
    <definedName name="SN2H.6.9">#REF!</definedName>
    <definedName name="SN2I.6.19">#REF!</definedName>
    <definedName name="SN2I.6.19a">#REF!</definedName>
    <definedName name="SN2I.6.20">#REF!</definedName>
    <definedName name="SN2I.6.20a">#REF!</definedName>
    <definedName name="SN2I.6.20b">#REF!</definedName>
    <definedName name="SN2I.6.20c">#REF!</definedName>
    <definedName name="SN2I.6.20d">#REF!</definedName>
    <definedName name="SN2I.6.20e">#REF!</definedName>
    <definedName name="SN2I.6.21">#REF!</definedName>
    <definedName name="SN2I.6.24">#REF!</definedName>
    <definedName name="SN2I.6.4">#REF!</definedName>
    <definedName name="SN2I.6.5">#REF!</definedName>
    <definedName name="SN2I.6.6">#REF!</definedName>
    <definedName name="SN2I.6.6a">#REF!</definedName>
    <definedName name="SN2I.6.8">#REF!</definedName>
    <definedName name="SN2IH.6.42">#REF!</definedName>
    <definedName name="SN2J.6.1">#REF!</definedName>
    <definedName name="SN2J.6.11">#REF!</definedName>
    <definedName name="SN2J.6.16">#REF!</definedName>
    <definedName name="SN2J.6.17">#REF!</definedName>
    <definedName name="SN2J.6.18">#REF!</definedName>
    <definedName name="SN2J.6.19">#REF!</definedName>
    <definedName name="SN2J.6.2">#REF!</definedName>
    <definedName name="SN2J.6.20">#REF!</definedName>
    <definedName name="SN2J.6.21">#REF!</definedName>
    <definedName name="SN2J.6.22">#REF!</definedName>
    <definedName name="SN2J.6.22a">#REF!</definedName>
    <definedName name="SN2J.6.23">#REF!</definedName>
    <definedName name="SN2J.6.24">#REF!</definedName>
    <definedName name="SN2J.6.25">#REF!</definedName>
    <definedName name="SN2J.6.26">#REF!</definedName>
    <definedName name="SN2J.6.27">#REF!</definedName>
    <definedName name="SN2J.6.28">#REF!</definedName>
    <definedName name="SN2J.6.29">#REF!</definedName>
    <definedName name="SN2J.6.31">#REF!</definedName>
    <definedName name="SN2J.6.32">#REF!</definedName>
    <definedName name="SN2J.6.33">#REF!</definedName>
    <definedName name="SN2J.6.35">#REF!</definedName>
    <definedName name="SN2J.6.35a">#REF!</definedName>
    <definedName name="SN2J.6.36">#REF!</definedName>
    <definedName name="SN2J.6.4">#REF!</definedName>
    <definedName name="SN2J.6.5">#REF!</definedName>
    <definedName name="SN2J.6.7">#REF!</definedName>
    <definedName name="SN2J.6.8">#REF!</definedName>
    <definedName name="SN2J.6.9">#REF!</definedName>
    <definedName name="SN2K.6.1">#REF!</definedName>
    <definedName name="SN2K.6.10">#REF!</definedName>
    <definedName name="SN2K.6.11">#REF!</definedName>
    <definedName name="SN2K.6.12">#REF!</definedName>
    <definedName name="SN2K.6.13">#REF!</definedName>
    <definedName name="SN2K.6.14">#REF!</definedName>
    <definedName name="SN2K.6.16">#REF!</definedName>
    <definedName name="SN2K.6.17">#REF!</definedName>
    <definedName name="SN2K.6.18">#REF!</definedName>
    <definedName name="SN2K.6.2">#REF!</definedName>
    <definedName name="SN2K.6.20">#REF!</definedName>
    <definedName name="SN2K.6.3">#REF!</definedName>
    <definedName name="SN2K.6.5">#REF!</definedName>
    <definedName name="SN2K.6.6">#REF!</definedName>
    <definedName name="SN2K.6.7">#REF!</definedName>
    <definedName name="SN2K.6.9">#REF!</definedName>
    <definedName name="SN2K.6.9a">#REF!</definedName>
    <definedName name="SN2L.6.1">#REF!</definedName>
    <definedName name="SN2L.6.2">#REF!</definedName>
    <definedName name="SN2L.6.3">#REF!</definedName>
    <definedName name="SN2L.6.4">#REF!</definedName>
    <definedName name="SN2L.6.42">#REF!</definedName>
    <definedName name="SN2L.6.43">#REF!</definedName>
    <definedName name="SN2L.6.43a">#REF!</definedName>
    <definedName name="SN2L.6.43b">#REF!</definedName>
    <definedName name="SN2L.6.43c">#REF!</definedName>
    <definedName name="SN2L.6.44">#REF!</definedName>
    <definedName name="SN2L.6.44a">#REF!</definedName>
    <definedName name="SN2L.6.44b">#REF!</definedName>
    <definedName name="SN2L.6.47">#REF!</definedName>
    <definedName name="SN2L.6.47a">#REF!</definedName>
    <definedName name="SN2L.6.47b">#REF!</definedName>
    <definedName name="SN2L.6.47c">#REF!</definedName>
    <definedName name="SN2L.6.47d">#REF!</definedName>
    <definedName name="SN2L.6.47e">#REF!</definedName>
    <definedName name="SN2L.6.47f">#REF!</definedName>
    <definedName name="SN2L.6.47g">#REF!</definedName>
    <definedName name="SN2L.6.47h">#REF!</definedName>
    <definedName name="SN2L.6.48">#REF!</definedName>
    <definedName name="SN2L.6.48a">#REF!</definedName>
    <definedName name="SN2L.6.48b">#REF!</definedName>
    <definedName name="SN2L.6.48c">#REF!</definedName>
    <definedName name="SN2L.6.48d">#REF!</definedName>
    <definedName name="SN2L.6.48e">#REF!</definedName>
    <definedName name="SN2L.6.48f">#REF!</definedName>
    <definedName name="SN2L.6.48g">#REF!</definedName>
    <definedName name="SN2L.6.48h">#REF!</definedName>
    <definedName name="SN2L.6.5">#REF!</definedName>
    <definedName name="SN2L.6.6">#REF!</definedName>
    <definedName name="SN2L.6.68">#REF!</definedName>
    <definedName name="SN2L.6.68a">#REF!</definedName>
    <definedName name="SN2L.6.68b">#REF!</definedName>
    <definedName name="SN2L.6.68c">#REF!</definedName>
    <definedName name="SN2L.6.68d">#REF!</definedName>
    <definedName name="SN2L.6.68e">#REF!</definedName>
    <definedName name="SN2M.6.1">#REF!</definedName>
    <definedName name="SN2M.6.11">#REF!</definedName>
    <definedName name="SN2M.6.11a">#REF!</definedName>
    <definedName name="SN2M.6.12">#REF!</definedName>
    <definedName name="SN2M.6.14">#REF!</definedName>
    <definedName name="SN2M.6.14a">#REF!</definedName>
    <definedName name="SN2M.6.14b">#REF!</definedName>
    <definedName name="SN2M.6.14c">#REF!</definedName>
    <definedName name="SN2M.6.14d">#REF!</definedName>
    <definedName name="SN2M.6.15">#REF!</definedName>
    <definedName name="SN2M.6.15a">#REF!</definedName>
    <definedName name="SN2M.6.15b">#REF!</definedName>
    <definedName name="SN2M.6.15c">#REF!</definedName>
    <definedName name="SN2M.6.15d">#REF!</definedName>
    <definedName name="SN2M.6.17">#REF!</definedName>
    <definedName name="SN2M.6.18">#REF!</definedName>
    <definedName name="SN2M.6.20">#REF!</definedName>
    <definedName name="SN2M.6.21">#REF!</definedName>
    <definedName name="SN2M.6.24">#REF!</definedName>
    <definedName name="SN2M.6.6">#REF!</definedName>
    <definedName name="SN2M.6.7">#REF!</definedName>
    <definedName name="SN2M.6.8">#REF!</definedName>
    <definedName name="SN2M.6.8a">#REF!</definedName>
    <definedName name="SN2M.6.9">#REF!</definedName>
    <definedName name="SN2M.6.9a">#REF!</definedName>
    <definedName name="SN2N.6.1">#REF!</definedName>
    <definedName name="SN2N.6.10">#REF!</definedName>
    <definedName name="SN2N.6.11">#REF!</definedName>
    <definedName name="SN2N.6.11a">#REF!</definedName>
    <definedName name="SN2N.6.11b">#REF!</definedName>
    <definedName name="SN2N.6.11c">#REF!</definedName>
    <definedName name="SN2N.6.12">#REF!</definedName>
    <definedName name="SN2N.6.14">#REF!</definedName>
    <definedName name="SN2N.6.14a">#REF!</definedName>
    <definedName name="SN2N.6.15">#REF!</definedName>
    <definedName name="SN2N.6.16">#REF!</definedName>
    <definedName name="SN2N.6.18">#REF!</definedName>
    <definedName name="SN2N.6.19">#REF!</definedName>
    <definedName name="SN2N.6.2">#REF!</definedName>
    <definedName name="SN2N.6.3">#REF!</definedName>
    <definedName name="SN2N.6.4">#REF!</definedName>
    <definedName name="SN2N.6.5">#REF!</definedName>
    <definedName name="SN2N.6.6">#REF!</definedName>
    <definedName name="SN2N.6.7">#REF!</definedName>
    <definedName name="SN2N.6.8">#REF!</definedName>
    <definedName name="SN2N.6.8a">#REF!</definedName>
    <definedName name="SN2N.6.8b">#REF!</definedName>
    <definedName name="SNIA.6.10">#REF!</definedName>
    <definedName name="SNIA.6.11">#REF!</definedName>
    <definedName name="SNIA.6.13">#REF!</definedName>
    <definedName name="SNIA.6.14">#REF!</definedName>
    <definedName name="SNIA.6.4">#REF!</definedName>
    <definedName name="SNIA.6.4a">#REF!</definedName>
    <definedName name="SNIA.6.6">#REF!</definedName>
    <definedName name="SNIA.6.6a">#REF!</definedName>
    <definedName name="SNIA.6.7">#REF!</definedName>
    <definedName name="SNIA.6.7a">#REF!</definedName>
    <definedName name="SNIA.6.8">#REF!</definedName>
    <definedName name="SNIB.6.1">#REF!</definedName>
    <definedName name="SNIB.6.10">#REF!</definedName>
    <definedName name="SNIB.6.11">#REF!</definedName>
    <definedName name="SNIB.6.12">#REF!</definedName>
    <definedName name="SNIB.6.13">#REF!</definedName>
    <definedName name="SNIB.6.14">#REF!</definedName>
    <definedName name="SNIB.6.15">#REF!</definedName>
    <definedName name="SNIB.6.2">#REF!</definedName>
    <definedName name="SNIB.6.3">#REF!</definedName>
    <definedName name="SNIB.6.4">#REF!</definedName>
    <definedName name="SNIB.6.5">#REF!</definedName>
    <definedName name="SNIB.6.6">#REF!</definedName>
    <definedName name="SNIB.6.7">#REF!</definedName>
    <definedName name="SNIB.6.8">#REF!</definedName>
    <definedName name="SNIB.6.9">#REF!</definedName>
    <definedName name="SNIC.6.1">#REF!</definedName>
    <definedName name="SNIC.6.10">#REF!</definedName>
    <definedName name="SNIC.6.11">#REF!</definedName>
    <definedName name="SNIC.6.12">#REF!</definedName>
    <definedName name="SNIC.6.14">#REF!</definedName>
    <definedName name="SNIC.6.2">#REF!</definedName>
    <definedName name="SNIC.6.3">#REF!</definedName>
    <definedName name="SNIC.6.4">#REF!</definedName>
    <definedName name="SNIC.6.5">#REF!</definedName>
    <definedName name="SNIC.6.6">#REF!</definedName>
    <definedName name="SNIC.6.7">#REF!</definedName>
    <definedName name="SNIC.6.8">#REF!</definedName>
    <definedName name="SNIC.6.9">#REF!</definedName>
    <definedName name="SNID.6.1">#REF!</definedName>
    <definedName name="SNID.6.10">#REF!</definedName>
    <definedName name="SNID.6.11">#REF!</definedName>
    <definedName name="SNID.6.12">#REF!</definedName>
    <definedName name="SNID.6.13">#REF!</definedName>
    <definedName name="SNID.6.14">#REF!</definedName>
    <definedName name="SNID.6.15">#REF!</definedName>
    <definedName name="SNID.6.16">#REF!</definedName>
    <definedName name="SNID.6.17">#REF!</definedName>
    <definedName name="SNID.6.18">#REF!</definedName>
    <definedName name="SNID.6.19">#REF!</definedName>
    <definedName name="SNID.6.2">#REF!</definedName>
    <definedName name="SNID.6.20">#REF!</definedName>
    <definedName name="SNID.6.21">#REF!</definedName>
    <definedName name="SNID.6.22">#REF!</definedName>
    <definedName name="SNID.6.23">#REF!</definedName>
    <definedName name="SNID.6.24">#REF!</definedName>
    <definedName name="SNID.6.3">#REF!</definedName>
    <definedName name="SNID.6.4">#REF!</definedName>
    <definedName name="SNID.6.5">#REF!</definedName>
    <definedName name="SNID.6.6">#REF!</definedName>
    <definedName name="SNID.6.7">#REF!</definedName>
    <definedName name="SNID.6.8">#REF!</definedName>
    <definedName name="SNID.6.9">#REF!</definedName>
    <definedName name="SNIE.6.1">#REF!</definedName>
    <definedName name="SNIE.6.10">#REF!</definedName>
    <definedName name="SNIE.6.10a">#REF!</definedName>
    <definedName name="SNIE.6.13">#REF!</definedName>
    <definedName name="SNIE.6.14">#REF!</definedName>
    <definedName name="SNIE.6.15">#REF!</definedName>
    <definedName name="SNIE.6.16">#REF!</definedName>
    <definedName name="SNIE.6.17">#REF!</definedName>
    <definedName name="SNIE.6.19">#REF!</definedName>
    <definedName name="SNIE.6.2">#REF!</definedName>
    <definedName name="SNIE.6.20">#REF!</definedName>
    <definedName name="SNIE.6.23">#REF!</definedName>
    <definedName name="SNIE.6.24">#REF!</definedName>
    <definedName name="SNIE.6.25">#REF!</definedName>
    <definedName name="SNIE.6.26">#REF!</definedName>
    <definedName name="SNIE.6.27">#REF!</definedName>
    <definedName name="SNIE.6.28">#REF!</definedName>
    <definedName name="SNIE.6.3">#REF!</definedName>
    <definedName name="SNIE.6.30">#REF!</definedName>
    <definedName name="SNIE.6.31">#REF!</definedName>
    <definedName name="SNIE.6.35">#REF!</definedName>
    <definedName name="SNIE.6.4">#REF!</definedName>
    <definedName name="SNIE.6.5">#REF!</definedName>
    <definedName name="SNIE.6.6">#REF!</definedName>
    <definedName name="SNIE.6.7">#REF!</definedName>
    <definedName name="SNIE.6.8">#REF!</definedName>
    <definedName name="SNIE.6.9">#REF!</definedName>
    <definedName name="SNIF.6.1">#REF!</definedName>
    <definedName name="SNIF.6.10">#REF!</definedName>
    <definedName name="SNIF.6.10a">#REF!</definedName>
    <definedName name="SNIF.6.10b">#REF!</definedName>
    <definedName name="SNIF.6.11">#REF!</definedName>
    <definedName name="SNIF.6.11a">#REF!</definedName>
    <definedName name="SNIF.6.11b">#REF!</definedName>
    <definedName name="SNIF.6.12">#REF!</definedName>
    <definedName name="SNIF.6.13">#REF!</definedName>
    <definedName name="SNIF.6.13a">#REF!</definedName>
    <definedName name="SNIF.6.13b">#REF!</definedName>
    <definedName name="SNIF.6.13c">#REF!</definedName>
    <definedName name="SNIF.6.14">#REF!</definedName>
    <definedName name="SNIF.6.14a">#REF!</definedName>
    <definedName name="SNIF.6.14b">#REF!</definedName>
    <definedName name="SNIF.6.14c">#REF!</definedName>
    <definedName name="SNIF.6.15">#REF!</definedName>
    <definedName name="SNIF.6.15a">#REF!</definedName>
    <definedName name="SNIF.6.16">#REF!</definedName>
    <definedName name="SNIF.6.16a">#REF!</definedName>
    <definedName name="SNIF.6.16b">#REF!</definedName>
    <definedName name="SNIF.6.17">#REF!</definedName>
    <definedName name="SNIF.6.17a">#REF!</definedName>
    <definedName name="SNIF.6.17b">#REF!</definedName>
    <definedName name="SNIF.6.17c">#REF!</definedName>
    <definedName name="SNIF.6.17d">#REF!</definedName>
    <definedName name="SNIF.6.18">#REF!</definedName>
    <definedName name="SNIF.6.18a">#REF!</definedName>
    <definedName name="SNIF.6.18b">#REF!</definedName>
    <definedName name="SNIF.6.18c">#REF!</definedName>
    <definedName name="SNIF.6.18d">#REF!</definedName>
    <definedName name="SNIF.6.19">#REF!</definedName>
    <definedName name="SNIF.6.19a">#REF!</definedName>
    <definedName name="SNIF.6.19b">#REF!</definedName>
    <definedName name="SNIF.6.2">#REF!</definedName>
    <definedName name="SNIF.6.20">#REF!</definedName>
    <definedName name="SNIF.6.20a">#REF!</definedName>
    <definedName name="SNIF.6.20b">#REF!</definedName>
    <definedName name="SNIF.6.20c">#REF!</definedName>
    <definedName name="SNIF.6.20d">#REF!</definedName>
    <definedName name="SNIF.6.20e">#REF!</definedName>
    <definedName name="SNIF.6.21">#REF!</definedName>
    <definedName name="SNIF.6.21a">#REF!</definedName>
    <definedName name="SNIF.6.21b">#REF!</definedName>
    <definedName name="SNIF.6.22">#REF!</definedName>
    <definedName name="SNIF.6.22a">#REF!</definedName>
    <definedName name="SNIF.6.22b">#REF!</definedName>
    <definedName name="SNIF.6.22c">#REF!</definedName>
    <definedName name="SNIF.6.22d">#REF!</definedName>
    <definedName name="SNIF.6.23">#REF!</definedName>
    <definedName name="SNIF.6.23a">#REF!</definedName>
    <definedName name="SNIF.6.23b">#REF!</definedName>
    <definedName name="SNIF.6.23c">#REF!</definedName>
    <definedName name="SNIF.6.24">#REF!</definedName>
    <definedName name="SNIF.6.24a">#REF!</definedName>
    <definedName name="SNIF.6.24b">#REF!</definedName>
    <definedName name="SNIF.6.24c">#REF!</definedName>
    <definedName name="SNIF.6.25">#REF!</definedName>
    <definedName name="SNIF.6.25a">#REF!</definedName>
    <definedName name="SNIF.6.25b">#REF!</definedName>
    <definedName name="SNIF.6.25c">#REF!</definedName>
    <definedName name="SNIF.6.26">#REF!</definedName>
    <definedName name="SNIF.6.26a">#REF!</definedName>
    <definedName name="SNIF.6.27">#REF!</definedName>
    <definedName name="SNIF.6.27a">#REF!</definedName>
    <definedName name="SNIF.6.27b">#REF!</definedName>
    <definedName name="SNIF.6.27c">#REF!</definedName>
    <definedName name="SNIF.6.28">#REF!</definedName>
    <definedName name="SNIF.6.28a">#REF!</definedName>
    <definedName name="SNIF.6.28b">#REF!</definedName>
    <definedName name="SNIF.6.28c">#REF!</definedName>
    <definedName name="SNIF.6.29">#REF!</definedName>
    <definedName name="SNIF.6.29a">#REF!</definedName>
    <definedName name="SNIF.6.29b">#REF!</definedName>
    <definedName name="SNIF.6.29c">#REF!</definedName>
    <definedName name="SNIF.6.29d">#REF!</definedName>
    <definedName name="SNIF.6.2a">#REF!</definedName>
    <definedName name="SNIF.6.2b">#REF!</definedName>
    <definedName name="SNIF.6.2c">#REF!</definedName>
    <definedName name="SNIF.6.2D">#REF!</definedName>
    <definedName name="SNIF.6.2E">#REF!</definedName>
    <definedName name="SNIF.6.2f">#REF!</definedName>
    <definedName name="SNIF.6.3">#REF!</definedName>
    <definedName name="SNIF.6.30">#REF!</definedName>
    <definedName name="SNIF.6.30a">#REF!</definedName>
    <definedName name="SNIF.6.31">#REF!</definedName>
    <definedName name="SNIF.6.31a">#REF!</definedName>
    <definedName name="SNIF.6.31b">#REF!</definedName>
    <definedName name="SNIF.6.31c">#REF!</definedName>
    <definedName name="SNIF.6.31d">#REF!</definedName>
    <definedName name="SNIF.6.32">#REF!</definedName>
    <definedName name="SNIF.6.32a">#REF!</definedName>
    <definedName name="SNIF.6.32b">#REF!</definedName>
    <definedName name="SNIF.6.32c">#REF!</definedName>
    <definedName name="SNIF.6.33">#REF!</definedName>
    <definedName name="SNIF.6.33a">#REF!</definedName>
    <definedName name="SNIF.6.33b">#REF!</definedName>
    <definedName name="SNIF.6.34">#REF!</definedName>
    <definedName name="SNIF.6.35">#REF!</definedName>
    <definedName name="SNIF.6.35a">#REF!</definedName>
    <definedName name="SNIF.6.35b">#REF!</definedName>
    <definedName name="SNIF.6.35c">#REF!</definedName>
    <definedName name="SNIF.6.35d">#REF!</definedName>
    <definedName name="SNIF.6.35e">#REF!</definedName>
    <definedName name="SNIF.6.35f">#REF!</definedName>
    <definedName name="SNIF.6.38">#REF!</definedName>
    <definedName name="SNIF.6.38a">#REF!</definedName>
    <definedName name="SNIF.6.39">#REF!</definedName>
    <definedName name="SNIF.6.39a">#REF!</definedName>
    <definedName name="SNIF.6.39b">#REF!</definedName>
    <definedName name="SNIF.6.39c">#REF!</definedName>
    <definedName name="SNIF.6.39d">#REF!</definedName>
    <definedName name="SNIF.6.3a">#REF!</definedName>
    <definedName name="SNIF.6.3b">#REF!</definedName>
    <definedName name="SNIF.6.4">#REF!</definedName>
    <definedName name="SNIF.6.44">#REF!</definedName>
    <definedName name="SNIF.6.44a">#REF!</definedName>
    <definedName name="SNIF.6.44b">#REF!</definedName>
    <definedName name="SNIF.6.44c">#REF!</definedName>
    <definedName name="SNIF.6.47">#REF!</definedName>
    <definedName name="SNIF.6.47a">#REF!</definedName>
    <definedName name="SNIF.6.48">#REF!</definedName>
    <definedName name="SNIF.6.48a">#REF!</definedName>
    <definedName name="SNIF.6.48b">#REF!</definedName>
    <definedName name="SNIF.6.48c">#REF!</definedName>
    <definedName name="SNIF.6.4a">#REF!</definedName>
    <definedName name="SNIF.6.5">#REF!</definedName>
    <definedName name="SNIF.6.52">#REF!</definedName>
    <definedName name="SNIF.6.52a">#REF!</definedName>
    <definedName name="SNIF.6.52b">#REF!</definedName>
    <definedName name="SNIF.6.52c">#REF!</definedName>
    <definedName name="SNIF.6.5a">#REF!</definedName>
    <definedName name="SNIF.6.5b">#REF!</definedName>
    <definedName name="SNIF.6.5c">#REF!</definedName>
    <definedName name="SNIF.6.6">#REF!</definedName>
    <definedName name="SNIF.6.6a">#REF!</definedName>
    <definedName name="SNIF.6.6b">#REF!</definedName>
    <definedName name="SNIF.6.6c">#REF!</definedName>
    <definedName name="SNIF.6.7">#REF!</definedName>
    <definedName name="SNIF.6.7a">#REF!</definedName>
    <definedName name="SNIF.6.7b">#REF!</definedName>
    <definedName name="SNIF.6.7c">#REF!</definedName>
    <definedName name="SNIF.6.8">#REF!</definedName>
    <definedName name="SNIF.6.8a">#REF!</definedName>
    <definedName name="SNIF.6.8b">#REF!</definedName>
    <definedName name="SNIF.6.8c">#REF!</definedName>
    <definedName name="SNIF.6.9">#REF!</definedName>
    <definedName name="SNIF.6.9a">#REF!</definedName>
    <definedName name="SNIF.6.9b">#REF!</definedName>
    <definedName name="SNIF.6.9c">#REF!</definedName>
    <definedName name="SNIF.6.9d">#REF!</definedName>
    <definedName name="SNIG.6.1">#REF!</definedName>
    <definedName name="SNIG.6.13">#REF!</definedName>
    <definedName name="SNIG.6.25">#REF!</definedName>
    <definedName name="SNIG.6.25a">#REF!</definedName>
    <definedName name="SNIG.6.25b">#REF!</definedName>
    <definedName name="SNIG.6.26">#REF!</definedName>
    <definedName name="SNIG.6.27">#REF!</definedName>
    <definedName name="SNIG.6.28">#REF!</definedName>
    <definedName name="SNIG.6.29">#REF!</definedName>
    <definedName name="SNIG.6.30">#REF!</definedName>
    <definedName name="SNIG.6.31">#REF!</definedName>
    <definedName name="SNIG.6.32">#REF!</definedName>
    <definedName name="SNIG.6.33">#REF!</definedName>
    <definedName name="SNIG.6.34">#REF!</definedName>
    <definedName name="SNIG.6.35">#REF!</definedName>
    <definedName name="SNIG.6.36">#REF!</definedName>
    <definedName name="SNIG.6.37">#REF!</definedName>
    <definedName name="SNIG.6.38">#REF!</definedName>
    <definedName name="SNIG.6.39">#REF!</definedName>
    <definedName name="SNIG.6.4">#REF!</definedName>
    <definedName name="SNIG.6.40">#REF!</definedName>
    <definedName name="SNIG.6.41">#REF!</definedName>
    <definedName name="SNIG.6.42">#REF!</definedName>
    <definedName name="SNIG.6.43">#REF!</definedName>
    <definedName name="SNIG.6.44">#REF!</definedName>
    <definedName name="SNIG.6.45">#REF!</definedName>
    <definedName name="SNIG.6.46">#REF!</definedName>
    <definedName name="SNIG.6.47">#REF!</definedName>
    <definedName name="SNIG.6.48">#REF!</definedName>
    <definedName name="SNIG.6.53">#REF!</definedName>
    <definedName name="SNIG.6.54">#REF!</definedName>
    <definedName name="SNIG.6.55">#REF!</definedName>
    <definedName name="SNIG.6.56">#REF!</definedName>
    <definedName name="SNIG.6.57">#REF!</definedName>
    <definedName name="SNIG.6.58">#REF!</definedName>
    <definedName name="SNIG.6.59">#REF!</definedName>
    <definedName name="SNIG.6.60">#REF!</definedName>
    <definedName name="SNIG.6.7">#REF!</definedName>
    <definedName name="SNIH.6.1">#REF!</definedName>
    <definedName name="SNIH.6.10">#REF!</definedName>
    <definedName name="SNIH.6.11">#REF!</definedName>
    <definedName name="SNIH.6.12">#REF!</definedName>
    <definedName name="SNIH.6.13">#REF!</definedName>
    <definedName name="SNIH.6.14">#REF!</definedName>
    <definedName name="SNIH.6.15">#REF!</definedName>
    <definedName name="SNIH.6.16">#REF!</definedName>
    <definedName name="SNIH.6.16a">#REF!</definedName>
    <definedName name="SNIH.6.2">#REF!</definedName>
    <definedName name="SNIH.6.20c">#REF!</definedName>
    <definedName name="SNIH.6.23">#REF!</definedName>
    <definedName name="SNIH.6.30">#REF!</definedName>
    <definedName name="SNIH.6.30a">#REF!</definedName>
    <definedName name="SNIH.6.31">#REF!</definedName>
    <definedName name="SNIH.6.34">#REF!</definedName>
    <definedName name="SNIH.6.34a">#REF!</definedName>
    <definedName name="SNIH.6.38">#REF!</definedName>
    <definedName name="SNIH.6.39">#REF!</definedName>
    <definedName name="SNIH.6.4">#REF!</definedName>
    <definedName name="SNIH.6.40">#REF!</definedName>
    <definedName name="SNIH.6.40a">#REF!</definedName>
    <definedName name="SNIH.6.41">#REF!</definedName>
    <definedName name="SNIH.6.41a">#REF!</definedName>
    <definedName name="SNIH.6.42">#REF!</definedName>
    <definedName name="SNIH.6.43">#REF!</definedName>
    <definedName name="SNIH.6.43a">#REF!</definedName>
    <definedName name="SNIH.6.5">#REF!</definedName>
    <definedName name="SNIH.6.6">#REF!</definedName>
    <definedName name="SNIH.6.7">#REF!</definedName>
    <definedName name="SNIH.6.8">#REF!</definedName>
    <definedName name="SNIH.6.9">#REF!</definedName>
    <definedName name="SNII.6.19">#REF!</definedName>
    <definedName name="SNII.6.19a">#REF!</definedName>
    <definedName name="SNII.6.20">#REF!</definedName>
    <definedName name="SNII.6.20a">#REF!</definedName>
    <definedName name="SNII.6.20b">#REF!</definedName>
    <definedName name="SNII.6.20c">#REF!</definedName>
    <definedName name="SNII.6.20d">#REF!</definedName>
    <definedName name="SNII.6.20e">#REF!</definedName>
    <definedName name="SNII.6.21">#REF!</definedName>
    <definedName name="SNII.6.24">#REF!</definedName>
    <definedName name="SNII.6.4">#REF!</definedName>
    <definedName name="SNII.6.5">#REF!</definedName>
    <definedName name="SNII.6.6">#REF!</definedName>
    <definedName name="SNII.6.6a">#REF!</definedName>
    <definedName name="SNII.6.8">#REF!</definedName>
    <definedName name="SNIJ.6.1">#REF!</definedName>
    <definedName name="SNIJ.6.11">#REF!</definedName>
    <definedName name="SNIJ.6.16">#REF!</definedName>
    <definedName name="SNIJ.6.17">#REF!</definedName>
    <definedName name="SNIJ.6.18">#REF!</definedName>
    <definedName name="SNIJ.6.19">#REF!</definedName>
    <definedName name="SNIJ.6.2">#REF!</definedName>
    <definedName name="SNIJ.6.20">#REF!</definedName>
    <definedName name="SNIJ.6.21">#REF!</definedName>
    <definedName name="SNIJ.6.22">#REF!</definedName>
    <definedName name="SNIJ.6.22a">#REF!</definedName>
    <definedName name="SNIJ.6.23">#REF!</definedName>
    <definedName name="SNIJ.6.24">#REF!</definedName>
    <definedName name="SNIJ.6.25">#REF!</definedName>
    <definedName name="SNIJ.6.26">#REF!</definedName>
    <definedName name="SNIJ.6.27">#REF!</definedName>
    <definedName name="SNIJ.6.28">#REF!</definedName>
    <definedName name="SNIJ.6.29">#REF!</definedName>
    <definedName name="SNIJ.6.31">#REF!</definedName>
    <definedName name="SNIJ.6.32">#REF!</definedName>
    <definedName name="SNIJ.6.33">#REF!</definedName>
    <definedName name="SNIJ.6.35">#REF!</definedName>
    <definedName name="SNIJ.6.35.1">#REF!</definedName>
    <definedName name="SNIJ.6.35a">#REF!</definedName>
    <definedName name="SNIJ.6.36">#REF!</definedName>
    <definedName name="SNIJ.6.4">#REF!</definedName>
    <definedName name="SNIJ.6.5">#REF!</definedName>
    <definedName name="SNIJ.6.7">#REF!</definedName>
    <definedName name="SNIJ.6.8">#REF!</definedName>
    <definedName name="SNIJ.6.9">#REF!</definedName>
    <definedName name="SNIK.6.1">#REF!</definedName>
    <definedName name="SNIK.6.10">#REF!</definedName>
    <definedName name="SNIK.6.11">#REF!</definedName>
    <definedName name="SNIK.6.12">#REF!</definedName>
    <definedName name="SNIK.6.13">#REF!</definedName>
    <definedName name="SNIK.6.14">#REF!</definedName>
    <definedName name="SNIK.6.16">#REF!</definedName>
    <definedName name="SNIK.6.17">#REF!</definedName>
    <definedName name="SNIK.6.18">#REF!</definedName>
    <definedName name="SNIK.6.2">#REF!</definedName>
    <definedName name="SNIK.6.20">#REF!</definedName>
    <definedName name="SNIK.6.3">#REF!</definedName>
    <definedName name="SNIK.6.5">#REF!</definedName>
    <definedName name="SNIK.6.6">#REF!</definedName>
    <definedName name="SNIK.6.7">#REF!</definedName>
    <definedName name="SNIK.6.9">#REF!</definedName>
    <definedName name="SNIK.6.9a">#REF!</definedName>
    <definedName name="SNIL.6.1">#REF!</definedName>
    <definedName name="SNIL.6.2">#REF!</definedName>
    <definedName name="SNIL.6.3">#REF!</definedName>
    <definedName name="SNIL.6.4">#REF!</definedName>
    <definedName name="SNIL.6.42">#REF!</definedName>
    <definedName name="SNIL.6.43">#REF!</definedName>
    <definedName name="SNIL.6.43a">#REF!</definedName>
    <definedName name="SNIL.6.43b">#REF!</definedName>
    <definedName name="SNIL.6.43c">#REF!</definedName>
    <definedName name="SNIL.6.44">#REF!</definedName>
    <definedName name="SNIL.6.44a">#REF!</definedName>
    <definedName name="SNIL.6.44b">#REF!</definedName>
    <definedName name="SNIL.6.47">#REF!</definedName>
    <definedName name="SNIL.6.47a">#REF!</definedName>
    <definedName name="SNIL.6.47b">#REF!</definedName>
    <definedName name="SNIL.6.47c">#REF!</definedName>
    <definedName name="SNIL.6.47d">#REF!</definedName>
    <definedName name="SNIL.6.47e">#REF!</definedName>
    <definedName name="SNIL.6.47f">#REF!</definedName>
    <definedName name="SNIL.6.47g">#REF!</definedName>
    <definedName name="SNIL.6.47h">#REF!</definedName>
    <definedName name="SNIL.6.48">#REF!</definedName>
    <definedName name="SNIL.6.48a">#REF!</definedName>
    <definedName name="SNIL.6.48b">#REF!</definedName>
    <definedName name="SNIL.6.48c">#REF!</definedName>
    <definedName name="SNIL.6.48d">#REF!</definedName>
    <definedName name="SNIL.6.48e">#REF!</definedName>
    <definedName name="SNIL.6.48f">#REF!</definedName>
    <definedName name="SNIL.6.48g">#REF!</definedName>
    <definedName name="SNIL.6.48h">#REF!</definedName>
    <definedName name="SNIL.6.5">#REF!</definedName>
    <definedName name="SNIL.6.6">#REF!</definedName>
    <definedName name="SNIL.6.68">#REF!</definedName>
    <definedName name="SNIL.6.68a">#REF!</definedName>
    <definedName name="SNIL.6.68b">#REF!</definedName>
    <definedName name="SNIL.6.68c">#REF!</definedName>
    <definedName name="SNIL.6.68d">#REF!</definedName>
    <definedName name="SNIL.6.68e">#REF!</definedName>
    <definedName name="SNIM.6.1">#REF!</definedName>
    <definedName name="SNIM.6.11">#REF!</definedName>
    <definedName name="SNIM.6.11a">#REF!</definedName>
    <definedName name="SNIM.6.12">#REF!</definedName>
    <definedName name="SNIM.6.14">#REF!</definedName>
    <definedName name="SNIM.6.14a">#REF!</definedName>
    <definedName name="SNIM.6.14b">#REF!</definedName>
    <definedName name="SNIM.6.14c">#REF!</definedName>
    <definedName name="SNIM.6.14d">#REF!</definedName>
    <definedName name="SNIM.6.15">#REF!</definedName>
    <definedName name="SNIM.6.15a">#REF!</definedName>
    <definedName name="SNIM.6.15b">#REF!</definedName>
    <definedName name="SNIM.6.15c">#REF!</definedName>
    <definedName name="SNIM.6.15d">#REF!</definedName>
    <definedName name="SNIM.6.17">#REF!</definedName>
    <definedName name="SNIM.6.18">#REF!</definedName>
    <definedName name="SNIM.6.20">#REF!</definedName>
    <definedName name="SNIM.6.21">#REF!</definedName>
    <definedName name="SNIM.6.24">#REF!</definedName>
    <definedName name="SNIM.6.6">#REF!</definedName>
    <definedName name="SNIM.6.7">#REF!</definedName>
    <definedName name="SNIM.6.8">#REF!</definedName>
    <definedName name="SNIM.6.8a">#REF!</definedName>
    <definedName name="SNIM.6.9">#REF!</definedName>
    <definedName name="SNIM.6.9a">#REF!</definedName>
    <definedName name="SNIN.6.1">#REF!</definedName>
    <definedName name="SNIN.6.10">#REF!</definedName>
    <definedName name="SNIN.6.11">#REF!</definedName>
    <definedName name="SNIN.6.11a">#REF!</definedName>
    <definedName name="SNIN.6.11b">#REF!</definedName>
    <definedName name="SNIN.6.11c">#REF!</definedName>
    <definedName name="SNIN.6.12">#REF!</definedName>
    <definedName name="SNIN.6.12a">#REF!</definedName>
    <definedName name="SNIN.6.12b">#REF!</definedName>
    <definedName name="SNIN.6.12c">#REF!</definedName>
    <definedName name="SNIN.6.12d">#REF!</definedName>
    <definedName name="SNIN.6.14">#REF!</definedName>
    <definedName name="SNIN.6.14a">#REF!</definedName>
    <definedName name="SNIN.6.15">#REF!</definedName>
    <definedName name="SNIN.6.16">#REF!</definedName>
    <definedName name="SNIN.6.18">#REF!</definedName>
    <definedName name="SNIN.6.19">#REF!</definedName>
    <definedName name="SNIN.6.2">#REF!</definedName>
    <definedName name="SNIN.6.3">#REF!</definedName>
    <definedName name="SNIN.6.4">#REF!</definedName>
    <definedName name="SNIN.6.5">#REF!</definedName>
    <definedName name="SNIN.6.7">#REF!</definedName>
    <definedName name="SNIN.6.8">#REF!</definedName>
    <definedName name="SNIN.6.8a">#REF!</definedName>
    <definedName name="SNIN.6.8b">#REF!</definedName>
    <definedName name="SNISN.6.12a">#REF!</definedName>
    <definedName name="SNISN.6.12b">#REF!</definedName>
    <definedName name="SNISN.6.12c">#REF!</definedName>
    <definedName name="SNISN.6.12d">#REF!</definedName>
    <definedName name="SNS.6.7a">#REF!</definedName>
    <definedName name="SNSA.6.10">#REF!</definedName>
    <definedName name="SNSA.6.11">#REF!</definedName>
    <definedName name="SNSA.6.13">#REF!</definedName>
    <definedName name="SNSA.6.14">#REF!</definedName>
    <definedName name="SNSA.6.4">#REF!</definedName>
    <definedName name="SNSA.6.4a">#REF!</definedName>
    <definedName name="SNSA.6.6">#REF!</definedName>
    <definedName name="SNSA.6.6a">#REF!</definedName>
    <definedName name="SNSA.6.7">#REF!</definedName>
    <definedName name="SNSA.6.7a">#REF!</definedName>
    <definedName name="SNSA.6.8">#REF!</definedName>
    <definedName name="SNSB.6.1">#REF!</definedName>
    <definedName name="SNSB.6.10">#REF!</definedName>
    <definedName name="SNSB.6.11">#REF!</definedName>
    <definedName name="SNSB.6.12">#REF!</definedName>
    <definedName name="SNSB.6.13">#REF!</definedName>
    <definedName name="SNSB.6.14">#REF!</definedName>
    <definedName name="SNSB.6.15">#REF!</definedName>
    <definedName name="SNSB.6.2">#REF!</definedName>
    <definedName name="SNSB.6.3">#REF!</definedName>
    <definedName name="SNSB.6.4">#REF!</definedName>
    <definedName name="SNSB.6.5">#REF!</definedName>
    <definedName name="SNSB.6.6">#REF!</definedName>
    <definedName name="SNSB.6.7">#REF!</definedName>
    <definedName name="SNSB.6.8">#REF!</definedName>
    <definedName name="SNSB.6.9">#REF!</definedName>
    <definedName name="SNSC.6.1">#REF!</definedName>
    <definedName name="SNSC.6.10">#REF!</definedName>
    <definedName name="SNSC.6.11">#REF!</definedName>
    <definedName name="SNSC.6.12">#REF!</definedName>
    <definedName name="SNSC.6.14">#REF!</definedName>
    <definedName name="SNSC.6.2">#REF!</definedName>
    <definedName name="SNSC.6.3">#REF!</definedName>
    <definedName name="SNSC.6.4">#REF!</definedName>
    <definedName name="SNSC.6.5">#REF!</definedName>
    <definedName name="SNSC.6.6">#REF!</definedName>
    <definedName name="SNSC.6.7">#REF!</definedName>
    <definedName name="SNSC.6.8">#REF!</definedName>
    <definedName name="SNSC.6.9">#REF!</definedName>
    <definedName name="SNSD.6.1">#REF!</definedName>
    <definedName name="SNSD.6.10">#REF!</definedName>
    <definedName name="SNSD.6.11">#REF!</definedName>
    <definedName name="SNSD.6.12">#REF!</definedName>
    <definedName name="SNSD.6.13">#REF!</definedName>
    <definedName name="SNSD.6.14">#REF!</definedName>
    <definedName name="SNSD.6.15">#REF!</definedName>
    <definedName name="SNSD.6.16">#REF!</definedName>
    <definedName name="SNSD.6.17">#REF!</definedName>
    <definedName name="SNSD.6.18">#REF!</definedName>
    <definedName name="SNSD.6.19">#REF!</definedName>
    <definedName name="SNSD.6.2">#REF!</definedName>
    <definedName name="SNSD.6.20">#REF!</definedName>
    <definedName name="SNSD.6.21">#REF!</definedName>
    <definedName name="SNSD.6.22">#REF!</definedName>
    <definedName name="SNSD.6.23">#REF!</definedName>
    <definedName name="SNSD.6.24">#REF!</definedName>
    <definedName name="SNSD.6.3">#REF!</definedName>
    <definedName name="SNSD.6.4">#REF!</definedName>
    <definedName name="SNSD.6.5">#REF!</definedName>
    <definedName name="SNSD.6.6">#REF!</definedName>
    <definedName name="SNSD.6.7">#REF!</definedName>
    <definedName name="SNSD.6.8">#REF!</definedName>
    <definedName name="SNSD.6.9">#REF!</definedName>
    <definedName name="SNSE.6.1">#REF!</definedName>
    <definedName name="SNSE.6.10">#REF!</definedName>
    <definedName name="SNSE.6.10a">#REF!</definedName>
    <definedName name="SNSE.6.13">#REF!</definedName>
    <definedName name="SNSE.6.14">#REF!</definedName>
    <definedName name="SNSE.6.15">#REF!</definedName>
    <definedName name="SNSE.6.16">#REF!</definedName>
    <definedName name="SNSE.6.17">#REF!</definedName>
    <definedName name="SNSE.6.19">#REF!</definedName>
    <definedName name="SNSE.6.2">#REF!</definedName>
    <definedName name="SNSE.6.20">#REF!</definedName>
    <definedName name="SNSE.6.23">#REF!</definedName>
    <definedName name="SNSE.6.24">#REF!</definedName>
    <definedName name="SNSE.6.25">#REF!</definedName>
    <definedName name="SNSE.6.26">#REF!</definedName>
    <definedName name="SNSE.6.27">#REF!</definedName>
    <definedName name="SNSE.6.28">#REF!</definedName>
    <definedName name="SNSE.6.3">#REF!</definedName>
    <definedName name="SNSE.6.30">#REF!</definedName>
    <definedName name="SNSE.6.31">#REF!</definedName>
    <definedName name="SNSE.6.35">#REF!</definedName>
    <definedName name="SNSE.6.4">#REF!</definedName>
    <definedName name="SNSE.6.5">#REF!</definedName>
    <definedName name="SNSE.6.6">#REF!</definedName>
    <definedName name="SNSE.6.7">#REF!</definedName>
    <definedName name="SNSE.6.8">#REF!</definedName>
    <definedName name="SNSE.6.9">#REF!</definedName>
    <definedName name="SNSF.28b">#REF!</definedName>
    <definedName name="SNSF.6.1">#REF!</definedName>
    <definedName name="SNSF.6.10">#REF!</definedName>
    <definedName name="SNSF.6.10a">#REF!</definedName>
    <definedName name="SNSF.6.10b">#REF!</definedName>
    <definedName name="SNSF.6.11">#REF!</definedName>
    <definedName name="SNSF.6.11a">#REF!</definedName>
    <definedName name="SNSF.6.11b">#REF!</definedName>
    <definedName name="SNSF.6.12">#REF!</definedName>
    <definedName name="SNSF.6.13">#REF!</definedName>
    <definedName name="SNSF.6.13a">#REF!</definedName>
    <definedName name="SNSF.6.13b">#REF!</definedName>
    <definedName name="SNSF.6.13c">#REF!</definedName>
    <definedName name="SNSF.6.14">#REF!</definedName>
    <definedName name="SNSF.6.14a">#REF!</definedName>
    <definedName name="SNSF.6.14b">#REF!</definedName>
    <definedName name="SNSF.6.14c">#REF!</definedName>
    <definedName name="SNSF.6.15">#REF!</definedName>
    <definedName name="SNSF.6.15a">#REF!</definedName>
    <definedName name="SNSF.6.16">#REF!</definedName>
    <definedName name="SNSF.6.16a">#REF!</definedName>
    <definedName name="SNSF.6.16b">#REF!</definedName>
    <definedName name="SNSF.6.17">#REF!</definedName>
    <definedName name="SNSF.6.17a">#REF!</definedName>
    <definedName name="SNSF.6.17b">#REF!</definedName>
    <definedName name="SNSF.6.17c">#REF!</definedName>
    <definedName name="SNSF.6.17d">#REF!</definedName>
    <definedName name="SNSF.6.18">#REF!</definedName>
    <definedName name="SNSF.6.18a">#REF!</definedName>
    <definedName name="SNSF.6.18b">#REF!</definedName>
    <definedName name="SNSF.6.18c">#REF!</definedName>
    <definedName name="SNSF.6.18d">#REF!</definedName>
    <definedName name="SNSF.6.19">#REF!</definedName>
    <definedName name="SNSF.6.19a">#REF!</definedName>
    <definedName name="SNSF.6.19b">#REF!</definedName>
    <definedName name="SNSF.6.2">#REF!</definedName>
    <definedName name="SNSF.6.20">#REF!</definedName>
    <definedName name="SNSF.6.20a">#REF!</definedName>
    <definedName name="SNSF.6.20b">#REF!</definedName>
    <definedName name="SNSF.6.20c">#REF!</definedName>
    <definedName name="SNSF.6.20d">#REF!</definedName>
    <definedName name="SNSF.6.20e">#REF!</definedName>
    <definedName name="SNSF.6.21">#REF!</definedName>
    <definedName name="SNSF.6.21a">#REF!</definedName>
    <definedName name="SNSF.6.21b">#REF!</definedName>
    <definedName name="SNSF.6.22">#REF!</definedName>
    <definedName name="SNSF.6.22a">#REF!</definedName>
    <definedName name="SNSF.6.22b">#REF!</definedName>
    <definedName name="SNSF.6.22c">#REF!</definedName>
    <definedName name="SNSF.6.22d">#REF!</definedName>
    <definedName name="SNSF.6.23">#REF!</definedName>
    <definedName name="SNSF.6.23a">#REF!</definedName>
    <definedName name="SNSF.6.23b">#REF!</definedName>
    <definedName name="SNSF.6.23c">#REF!</definedName>
    <definedName name="SNSF.6.24">#REF!</definedName>
    <definedName name="SNSF.6.24a">#REF!</definedName>
    <definedName name="SNSF.6.24b">#REF!</definedName>
    <definedName name="SNSF.6.24c">#REF!</definedName>
    <definedName name="SNSF.6.25">#REF!</definedName>
    <definedName name="SNSF.6.25a">#REF!</definedName>
    <definedName name="SNSF.6.25b">#REF!</definedName>
    <definedName name="SNSF.6.25c">#REF!</definedName>
    <definedName name="SNSF.6.26">#REF!</definedName>
    <definedName name="SNSF.6.26a">#REF!</definedName>
    <definedName name="SNSF.6.27">#REF!</definedName>
    <definedName name="SNSF.6.27a">#REF!</definedName>
    <definedName name="SNSF.6.27b">#REF!</definedName>
    <definedName name="SNSF.6.27c">#REF!</definedName>
    <definedName name="SNSF.6.28">#REF!</definedName>
    <definedName name="SNSF.6.28a">#REF!</definedName>
    <definedName name="SNSF.6.28b">#REF!</definedName>
    <definedName name="SNSF.6.28c">#REF!</definedName>
    <definedName name="SNSF.6.29">#REF!</definedName>
    <definedName name="SNSF.6.29a">#REF!</definedName>
    <definedName name="SNSF.6.29b">#REF!</definedName>
    <definedName name="SNSF.6.29c">#REF!</definedName>
    <definedName name="SNSF.6.29d">#REF!</definedName>
    <definedName name="SNSF.6.2a">#REF!</definedName>
    <definedName name="SNSF.6.2b">#REF!</definedName>
    <definedName name="SNSF.6.2c">#REF!</definedName>
    <definedName name="SNSF.6.2D">#REF!</definedName>
    <definedName name="SNSF.6.2E">#REF!</definedName>
    <definedName name="SNSF.6.2f">#REF!</definedName>
    <definedName name="SNSF.6.3">#REF!</definedName>
    <definedName name="SNSF.6.30">#REF!</definedName>
    <definedName name="SNSF.6.30a">#REF!</definedName>
    <definedName name="SNSF.6.31">#REF!</definedName>
    <definedName name="SNSF.6.31a">#REF!</definedName>
    <definedName name="SNSF.6.31b">#REF!</definedName>
    <definedName name="SNSF.6.31c">#REF!</definedName>
    <definedName name="SNSF.6.31d">#REF!</definedName>
    <definedName name="SNSF.6.32">#REF!</definedName>
    <definedName name="SNSF.6.32a">#REF!</definedName>
    <definedName name="SNSF.6.32b">#REF!</definedName>
    <definedName name="SNSF.6.32c">#REF!</definedName>
    <definedName name="SNSF.6.33">#REF!</definedName>
    <definedName name="SNSF.6.33a">#REF!</definedName>
    <definedName name="SNSF.6.33b">#REF!</definedName>
    <definedName name="SNSF.6.34">#REF!</definedName>
    <definedName name="SNSF.6.35">#REF!</definedName>
    <definedName name="SNSF.6.35a">#REF!</definedName>
    <definedName name="SNSF.6.35b">#REF!</definedName>
    <definedName name="SNSF.6.35c">#REF!</definedName>
    <definedName name="SNSF.6.35d">#REF!</definedName>
    <definedName name="SNSf.6.35e">#REF!</definedName>
    <definedName name="SNSF.6.35f">#REF!</definedName>
    <definedName name="SNSF.6.38">#REF!</definedName>
    <definedName name="SNSF.6.38a">#REF!</definedName>
    <definedName name="SNSF.6.39">#REF!</definedName>
    <definedName name="SNSF.6.39a">#REF!</definedName>
    <definedName name="SNSF.6.39b">#REF!</definedName>
    <definedName name="SNSF.6.39c">#REF!</definedName>
    <definedName name="SNSF.6.39d">#REF!</definedName>
    <definedName name="SNSF.6.3a">#REF!</definedName>
    <definedName name="SNSF.6.3b">#REF!</definedName>
    <definedName name="SNSF.6.4">#REF!</definedName>
    <definedName name="SNSF.6.44">#REF!</definedName>
    <definedName name="SNSF.6.44a">#REF!</definedName>
    <definedName name="SNSF.6.44b">#REF!</definedName>
    <definedName name="SNSF.6.44c">#REF!</definedName>
    <definedName name="SNSF.6.47">#REF!</definedName>
    <definedName name="SNSF.6.47a">#REF!</definedName>
    <definedName name="SNSF.6.48">#REF!</definedName>
    <definedName name="SNSF.6.48a">#REF!</definedName>
    <definedName name="SNSF.6.48b">#REF!</definedName>
    <definedName name="SNSF.6.48c">#REF!</definedName>
    <definedName name="SNSF.6.4a">#REF!</definedName>
    <definedName name="SNSF.6.5">#REF!</definedName>
    <definedName name="SNSF.6.52">#REF!</definedName>
    <definedName name="SNSF.6.52a">#REF!</definedName>
    <definedName name="SNSF.6.52b">#REF!</definedName>
    <definedName name="SNSF.6.52c">#REF!</definedName>
    <definedName name="SNSF.6.5a">#REF!</definedName>
    <definedName name="SNSF.6.5b">#REF!</definedName>
    <definedName name="SNSF.6.5c">#REF!</definedName>
    <definedName name="SNSF.6.6">#REF!</definedName>
    <definedName name="SNSF.6.6a">#REF!</definedName>
    <definedName name="SNSF.6.6b">#REF!</definedName>
    <definedName name="SNSF.6.6c">#REF!</definedName>
    <definedName name="SNSF.6.7">#REF!</definedName>
    <definedName name="SNSF.6.7a">#REF!</definedName>
    <definedName name="SNSF.6.7b">#REF!</definedName>
    <definedName name="SNSF.6.7c">#REF!</definedName>
    <definedName name="SNSF.6.8">#REF!</definedName>
    <definedName name="SNSF.6.8a">#REF!</definedName>
    <definedName name="SNSF.6.8b">#REF!</definedName>
    <definedName name="SNSF.6.8c">#REF!</definedName>
    <definedName name="SNSF.6.9">#REF!</definedName>
    <definedName name="SNSF.6.9a">#REF!</definedName>
    <definedName name="SNSF.6.9b">#REF!</definedName>
    <definedName name="SNSF.6.9c">#REF!</definedName>
    <definedName name="SNSF.6.9d">#REF!</definedName>
    <definedName name="SNSG.6.1">#REF!</definedName>
    <definedName name="SNSG.6.13">#REF!</definedName>
    <definedName name="SNSG.6.25">#REF!</definedName>
    <definedName name="SNSG.6.25a">#REF!</definedName>
    <definedName name="SNSG.6.25b">#REF!</definedName>
    <definedName name="SNSG.6.26">#REF!</definedName>
    <definedName name="SNSG.6.27">#REF!</definedName>
    <definedName name="SNSG.6.28">#REF!</definedName>
    <definedName name="SNSG.6.29">#REF!</definedName>
    <definedName name="SNSG.6.30">#REF!</definedName>
    <definedName name="SNSG.6.31">#REF!</definedName>
    <definedName name="SNSG.6.32">#REF!</definedName>
    <definedName name="SNSG.6.33">#REF!</definedName>
    <definedName name="SNSG.6.34">#REF!</definedName>
    <definedName name="SNSG.6.35">#REF!</definedName>
    <definedName name="SNSG.6.36">#REF!</definedName>
    <definedName name="SNSG.6.37">#REF!</definedName>
    <definedName name="SNSG.6.38">#REF!</definedName>
    <definedName name="SNSG.6.39">#REF!</definedName>
    <definedName name="SNSG.6.4">#REF!</definedName>
    <definedName name="SNSG.6.40">#REF!</definedName>
    <definedName name="SNSG.6.41">#REF!</definedName>
    <definedName name="SNSG.6.42">#REF!</definedName>
    <definedName name="SNSG.6.43">#REF!</definedName>
    <definedName name="SNSG.6.44">#REF!</definedName>
    <definedName name="SNSG.6.45">#REF!</definedName>
    <definedName name="SNSG.6.46">#REF!</definedName>
    <definedName name="SNSG.6.47">#REF!</definedName>
    <definedName name="SNSG.6.48">#REF!</definedName>
    <definedName name="SNSG.6.53">#REF!</definedName>
    <definedName name="SNSG.6.54">#REF!</definedName>
    <definedName name="SNSG.6.55">#REF!</definedName>
    <definedName name="SNSG.6.56">#REF!</definedName>
    <definedName name="SNSG.6.57">#REF!</definedName>
    <definedName name="SNSG.6.58">#REF!</definedName>
    <definedName name="SNSG.6.59">#REF!</definedName>
    <definedName name="SNSG.6.60">#REF!</definedName>
    <definedName name="SNSG.6.7">#REF!</definedName>
    <definedName name="SNSH.6.1">#REF!</definedName>
    <definedName name="SNSH.6.10">#REF!</definedName>
    <definedName name="SNSH.6.11">#REF!</definedName>
    <definedName name="SNSH.6.12">#REF!</definedName>
    <definedName name="SNSH.6.13">#REF!</definedName>
    <definedName name="SNSH.6.14">#REF!</definedName>
    <definedName name="SNSH.6.15">#REF!</definedName>
    <definedName name="SNSH.6.16">#REF!</definedName>
    <definedName name="SNSH.6.16a">#REF!</definedName>
    <definedName name="SNSH.6.2">#REF!</definedName>
    <definedName name="SNSH.6.23">#REF!</definedName>
    <definedName name="SNSH.6.30">#REF!</definedName>
    <definedName name="SNSH.6.30a">#REF!</definedName>
    <definedName name="SNSH.6.31">#REF!</definedName>
    <definedName name="SNSH.6.31.">#REF!</definedName>
    <definedName name="SNSH.6.34">#REF!</definedName>
    <definedName name="SNSH.6.34a">#REF!</definedName>
    <definedName name="SNSH.6.38">#REF!</definedName>
    <definedName name="SNSH.6.39">#REF!</definedName>
    <definedName name="SNSH.6.4">#REF!</definedName>
    <definedName name="SNSH.6.40">#REF!</definedName>
    <definedName name="SNSH.6.40a">#REF!</definedName>
    <definedName name="SNSH.6.41">#REF!</definedName>
    <definedName name="SNSH.6.41a">#REF!</definedName>
    <definedName name="SNSH.6.42">#REF!</definedName>
    <definedName name="SNSH.6.43">#REF!</definedName>
    <definedName name="SNSH.6.43a">#REF!</definedName>
    <definedName name="SNSH.6.5">#REF!</definedName>
    <definedName name="SNSH.6.6">#REF!</definedName>
    <definedName name="SNSH.6.7">#REF!</definedName>
    <definedName name="SNSH.6.8">#REF!</definedName>
    <definedName name="SNSH.6.9">#REF!</definedName>
    <definedName name="SNSI.6.19">#REF!</definedName>
    <definedName name="SNSI.6.19a">#REF!</definedName>
    <definedName name="SNSI.6.20">#REF!</definedName>
    <definedName name="SNSI.6.20a">#REF!</definedName>
    <definedName name="SNSI.6.20b">#REF!</definedName>
    <definedName name="SNSI.6.20c">#REF!</definedName>
    <definedName name="SNSI.6.20d">#REF!</definedName>
    <definedName name="SNSI.6.20e">#REF!</definedName>
    <definedName name="SNSI.6.21">#REF!</definedName>
    <definedName name="SNSI.6.24">#REF!</definedName>
    <definedName name="SNSI.6.4">#REF!</definedName>
    <definedName name="SNSI.6.5">#REF!</definedName>
    <definedName name="SNSI.6.6">#REF!</definedName>
    <definedName name="SNSI.6.6a">#REF!</definedName>
    <definedName name="SNSI.6.8">#REF!</definedName>
    <definedName name="SNSIH.6.42">#REF!</definedName>
    <definedName name="SNSJ.6.1">#REF!</definedName>
    <definedName name="SNSJ.6.11">#REF!</definedName>
    <definedName name="SNSJ.6.16">#REF!</definedName>
    <definedName name="SNSJ.6.17">#REF!</definedName>
    <definedName name="SNSJ.6.18">#REF!</definedName>
    <definedName name="SNSJ.6.19">#REF!</definedName>
    <definedName name="SNSJ.6.2">#REF!</definedName>
    <definedName name="SNSJ.6.20">#REF!</definedName>
    <definedName name="SNSJ.6.21">#REF!</definedName>
    <definedName name="SNSJ.6.22">#REF!</definedName>
    <definedName name="SNSJ.6.22a">#REF!</definedName>
    <definedName name="SNSJ.6.23">#REF!</definedName>
    <definedName name="SNSJ.6.24">#REF!</definedName>
    <definedName name="SNSJ.6.25">#REF!</definedName>
    <definedName name="SNSJ.6.26">#REF!</definedName>
    <definedName name="SNSJ.6.27">#REF!</definedName>
    <definedName name="SNSJ.6.28">#REF!</definedName>
    <definedName name="SNSJ.6.29">#REF!</definedName>
    <definedName name="SNSJ.6.31">#REF!</definedName>
    <definedName name="SNSJ.6.32">#REF!</definedName>
    <definedName name="SNSJ.6.33">#REF!</definedName>
    <definedName name="SNSJ.6.35">#REF!</definedName>
    <definedName name="SNSJ.6.35a">#REF!</definedName>
    <definedName name="SNSJ.6.36">#REF!</definedName>
    <definedName name="SNSJ.6.4">#REF!</definedName>
    <definedName name="SNSJ.6.5">#REF!</definedName>
    <definedName name="SNSJ.6.7">#REF!</definedName>
    <definedName name="SNSJ.6.8">#REF!</definedName>
    <definedName name="SNSJ.6.9">#REF!</definedName>
    <definedName name="SNSK.6.1">#REF!</definedName>
    <definedName name="SNSK.6.10">#REF!</definedName>
    <definedName name="SNSK.6.11">#REF!</definedName>
    <definedName name="SNSK.6.12">#REF!</definedName>
    <definedName name="SNSK.6.13">#REF!</definedName>
    <definedName name="SNSK.6.14">#REF!</definedName>
    <definedName name="SNSK.6.16">#REF!</definedName>
    <definedName name="SNSK.6.17">#REF!</definedName>
    <definedName name="SNSK.6.18">#REF!</definedName>
    <definedName name="SNSK.6.2">#REF!</definedName>
    <definedName name="SNSK.6.20">#REF!</definedName>
    <definedName name="SNSK.6.3">#REF!</definedName>
    <definedName name="SNSK.6.5">#REF!</definedName>
    <definedName name="SNSK.6.6">#REF!</definedName>
    <definedName name="SNSK.6.7">#REF!</definedName>
    <definedName name="SNSK.6.9">#REF!</definedName>
    <definedName name="SNSK.6.9a">#REF!</definedName>
    <definedName name="SNSL.6.1">#REF!</definedName>
    <definedName name="SNSL.6.2">#REF!</definedName>
    <definedName name="SNSL.6.3">#REF!</definedName>
    <definedName name="SNSL.6.4">#REF!</definedName>
    <definedName name="SNSL.6.42">#REF!</definedName>
    <definedName name="SNSL.6.43">#REF!</definedName>
    <definedName name="SNSL.6.43a">#REF!</definedName>
    <definedName name="SNSL.6.43b">#REF!</definedName>
    <definedName name="SNSL.6.43c">#REF!</definedName>
    <definedName name="SNSL.6.44">#REF!</definedName>
    <definedName name="SNSL.6.44a">#REF!</definedName>
    <definedName name="SNSL.6.44b">#REF!</definedName>
    <definedName name="SNSL.6.47">#REF!</definedName>
    <definedName name="SNSL.6.47a">#REF!</definedName>
    <definedName name="SNSL.6.47b">#REF!</definedName>
    <definedName name="SNSL.6.47c">#REF!</definedName>
    <definedName name="SNSL.6.47d">#REF!</definedName>
    <definedName name="SNSL.6.47e">#REF!</definedName>
    <definedName name="SNSL.6.47f">#REF!</definedName>
    <definedName name="SNSL.6.47g">#REF!</definedName>
    <definedName name="SNSL.6.47h">#REF!</definedName>
    <definedName name="SNSL.6.48">#REF!</definedName>
    <definedName name="SNSL.6.48a">#REF!</definedName>
    <definedName name="SNSL.6.48b">#REF!</definedName>
    <definedName name="SNSL.6.48c">#REF!</definedName>
    <definedName name="SNSL.6.48d">#REF!</definedName>
    <definedName name="SNSL.6.48e">#REF!</definedName>
    <definedName name="SNSL.6.48f">#REF!</definedName>
    <definedName name="SNSL.6.48g">#REF!</definedName>
    <definedName name="SNSL.6.48h">#REF!</definedName>
    <definedName name="SNSL.6.5">#REF!</definedName>
    <definedName name="SNSL.6.6">#REF!</definedName>
    <definedName name="SNSL.6.68">#REF!</definedName>
    <definedName name="SNSL.6.68a">#REF!</definedName>
    <definedName name="SNSL.6.68b">#REF!</definedName>
    <definedName name="SNSL.6.68c">#REF!</definedName>
    <definedName name="SNSL.6.68d">#REF!</definedName>
    <definedName name="SNSL.6.68e">#REF!</definedName>
    <definedName name="SNSM.6.1">#REF!</definedName>
    <definedName name="SNSM.6.11">#REF!</definedName>
    <definedName name="SNSM.6.11a">#REF!</definedName>
    <definedName name="SNSM.6.12">#REF!</definedName>
    <definedName name="SNSM.6.14">#REF!</definedName>
    <definedName name="SNSM.6.14a">#REF!</definedName>
    <definedName name="SNSM.6.14b">#REF!</definedName>
    <definedName name="SNSM.6.14c">#REF!</definedName>
    <definedName name="SNSM.6.14d">#REF!</definedName>
    <definedName name="SNSM.6.15">#REF!</definedName>
    <definedName name="SNSM.6.15a">#REF!</definedName>
    <definedName name="SNSM.6.15b">#REF!</definedName>
    <definedName name="SNSM.6.15c">#REF!</definedName>
    <definedName name="SNSM.6.15d">#REF!</definedName>
    <definedName name="SNSM.6.17">#REF!</definedName>
    <definedName name="SNSM.6.18">#REF!</definedName>
    <definedName name="SNSM.6.20">#REF!</definedName>
    <definedName name="SNSM.6.21">#REF!</definedName>
    <definedName name="SNSM.6.24">#REF!</definedName>
    <definedName name="SNSM.6.6">#REF!</definedName>
    <definedName name="SNSM.6.7">#REF!</definedName>
    <definedName name="SNSM.6.8">#REF!</definedName>
    <definedName name="SNSM.6.8a">#REF!</definedName>
    <definedName name="SNSM.6.9">#REF!</definedName>
    <definedName name="SNSM.6.9a">#REF!</definedName>
    <definedName name="SNSN.6.1">#REF!</definedName>
    <definedName name="SNSN.6.10">#REF!</definedName>
    <definedName name="SNSN.6.11">#REF!</definedName>
    <definedName name="SNSN.6.11a">#REF!</definedName>
    <definedName name="SNSN.6.11b">#REF!</definedName>
    <definedName name="SNSN.6.11c">#REF!</definedName>
    <definedName name="SNSN.6.12">#REF!</definedName>
    <definedName name="SNSN.6.12a">#REF!</definedName>
    <definedName name="SNSN.6.12b">#REF!</definedName>
    <definedName name="SNSN.6.12c">#REF!</definedName>
    <definedName name="SNSN.6.12d">#REF!</definedName>
    <definedName name="SNSN.6.14">#REF!</definedName>
    <definedName name="SNSN.6.14a">#REF!</definedName>
    <definedName name="SNSN.6.15">#REF!</definedName>
    <definedName name="SNSN.6.16">#REF!</definedName>
    <definedName name="SNSN.6.18">#REF!</definedName>
    <definedName name="SNSN.6.19">#REF!</definedName>
    <definedName name="SNSN.6.2">#REF!</definedName>
    <definedName name="SNSN.6.3">#REF!</definedName>
    <definedName name="SNSN.6.4">#REF!</definedName>
    <definedName name="SNSN.6.5">#REF!</definedName>
    <definedName name="SNSN.6.7">#REF!</definedName>
    <definedName name="SNSN.6.8">#REF!</definedName>
    <definedName name="SNSN.6.8a">#REF!</definedName>
    <definedName name="SNSN.6.8b">#REF!</definedName>
    <definedName name="SNYM3X2.5">#REF!</definedName>
    <definedName name="SNYY4X10">#REF!</definedName>
    <definedName name="SNYY4X16">#REF!</definedName>
    <definedName name="SNYY4X6">#REF!</definedName>
    <definedName name="SO">#REF!</definedName>
    <definedName name="SO___0">#REF!</definedName>
    <definedName name="SO___1">#REF!</definedName>
    <definedName name="SO___2">#REF!</definedName>
    <definedName name="soapholder">#REF!</definedName>
    <definedName name="SOARE_PARTS">#REF!</definedName>
    <definedName name="soc3p">#REF!</definedName>
    <definedName name="SOCK300">#REF!</definedName>
    <definedName name="SOCK400">#REF!</definedName>
    <definedName name="SOH">#REF!</definedName>
    <definedName name="SOIL_EMB">#REF!</definedName>
    <definedName name="Solar">#REF!</definedName>
    <definedName name="SOPIR">#REF!</definedName>
    <definedName name="SOPIR.TRAMPIL">#REF!</definedName>
    <definedName name="Sopr">#REF!</definedName>
    <definedName name="SORT_BULK">#REF!</definedName>
    <definedName name="Sound">#REF!</definedName>
    <definedName name="Sound_car">#REF!</definedName>
    <definedName name="Sound_utama">#REF!</definedName>
    <definedName name="sp">#REF!</definedName>
    <definedName name="sp___0">#REF!</definedName>
    <definedName name="sp_4">#REF!</definedName>
    <definedName name="spec_light">#REF!</definedName>
    <definedName name="SpecialPrice" hidden="1">#REF!</definedName>
    <definedName name="SPEK">#REF!</definedName>
    <definedName name="spirtus">#REF!</definedName>
    <definedName name="SPK">#REF!</definedName>
    <definedName name="SPL">#REF!</definedName>
    <definedName name="SPL_6">#REF!</definedName>
    <definedName name="SPL_8">#REF!</definedName>
    <definedName name="SPL_8_6">#REF!</definedName>
    <definedName name="split">#REF!</definedName>
    <definedName name="Split_Beton">#REF!</definedName>
    <definedName name="SPLIT0.5">#REF!</definedName>
    <definedName name="split1">#REF!</definedName>
    <definedName name="SPLIT3">#REF!</definedName>
    <definedName name="SPLIT5">#REF!</definedName>
    <definedName name="spp" hidden="1">#REF!</definedName>
    <definedName name="SPRAYER">#REF!</definedName>
    <definedName name="Spring_Knip">#REF!</definedName>
    <definedName name="Sratt">#REF!</definedName>
    <definedName name="srmh">#REF!</definedName>
    <definedName name="SRT_NYATA">#REF!</definedName>
    <definedName name="ss">#REF!</definedName>
    <definedName name="SS___0">#REF!</definedName>
    <definedName name="SS___1">#REF!</definedName>
    <definedName name="SS___2">#REF!</definedName>
    <definedName name="SS___3">#REF!</definedName>
    <definedName name="ss_1.2">#REF!</definedName>
    <definedName name="SS_2">#REF!</definedName>
    <definedName name="SS_3">#REF!</definedName>
    <definedName name="ssdt01">#REF!</definedName>
    <definedName name="ssdz03">#REF!</definedName>
    <definedName name="ssdz05">#REF!</definedName>
    <definedName name="ssdz06">#REF!</definedName>
    <definedName name="SSE">#REF!</definedName>
    <definedName name="ssex01">#REF!</definedName>
    <definedName name="ssex02">#REF!</definedName>
    <definedName name="ssmg01">#REF!</definedName>
    <definedName name="SSS">#REF!</definedName>
    <definedName name="ssss">#REF!</definedName>
    <definedName name="ssss___0">#REF!</definedName>
    <definedName name="ssss___1">#REF!</definedName>
    <definedName name="ssss___2">#REF!</definedName>
    <definedName name="ssss___3">#REF!</definedName>
    <definedName name="ssss___4">#REF!</definedName>
    <definedName name="ssss___5">#REF!</definedName>
    <definedName name="ssss_1">#REF!</definedName>
    <definedName name="ssss_10">"$#REF!.$#REF!$#REF!"</definedName>
    <definedName name="ssss_12">"$#REF!.$#REF!$#REF!"</definedName>
    <definedName name="ssss_13">"$#REF!.$#REF!$#REF!"</definedName>
    <definedName name="ssss_2" localSheetId="8">#REF!</definedName>
    <definedName name="ssss_2" localSheetId="7">#REF!</definedName>
    <definedName name="ssss_2" localSheetId="4">#REF!</definedName>
    <definedName name="ssss_2" localSheetId="6">#REF!</definedName>
    <definedName name="ssss_2" localSheetId="9">#REF!</definedName>
    <definedName name="ssss_2" localSheetId="5">#REF!</definedName>
    <definedName name="ssss_2" localSheetId="14">#REF!</definedName>
    <definedName name="ssss_2" localSheetId="3">#REF!</definedName>
    <definedName name="ssss_2" localSheetId="11">#REF!</definedName>
    <definedName name="ssss_2" localSheetId="13">#REF!</definedName>
    <definedName name="ssss_2" localSheetId="10">#REF!</definedName>
    <definedName name="ssss_2" localSheetId="0">#REF!</definedName>
    <definedName name="ssss_2" localSheetId="2">#REF!</definedName>
    <definedName name="ssss_2">#REF!</definedName>
    <definedName name="ssss_3" localSheetId="8">#REF!</definedName>
    <definedName name="ssss_3" localSheetId="14">#REF!</definedName>
    <definedName name="ssss_3" localSheetId="11">#REF!</definedName>
    <definedName name="ssss_3" localSheetId="13">#REF!</definedName>
    <definedName name="ssss_3" localSheetId="10">#REF!</definedName>
    <definedName name="ssss_3" localSheetId="0">#REF!</definedName>
    <definedName name="ssss_3" localSheetId="2">#REF!</definedName>
    <definedName name="ssss_3">#REF!</definedName>
    <definedName name="ssss_4" localSheetId="8">#REF!</definedName>
    <definedName name="ssss_4" localSheetId="14">#REF!</definedName>
    <definedName name="ssss_4" localSheetId="11">#REF!</definedName>
    <definedName name="ssss_4" localSheetId="13">#REF!</definedName>
    <definedName name="ssss_4" localSheetId="10">#REF!</definedName>
    <definedName name="ssss_4" localSheetId="0">#REF!</definedName>
    <definedName name="ssss_4" localSheetId="2">#REF!</definedName>
    <definedName name="ssss_4">#REF!</definedName>
    <definedName name="ssss_5">"$#REF!.$#REF!$#REF!"</definedName>
    <definedName name="ssss_7">"$#REF!.$#REF!$#REF!"</definedName>
    <definedName name="ssss_8">"$#REF!.$#REF!$#REF!"</definedName>
    <definedName name="ssssdddd">#N/A</definedName>
    <definedName name="SSSSSSSSSSSSSSS" localSheetId="8">#REF!</definedName>
    <definedName name="SSSSSSSSSSSSSSS" localSheetId="7">#REF!</definedName>
    <definedName name="SSSSSSSSSSSSSSS" localSheetId="4">#REF!</definedName>
    <definedName name="SSSSSSSSSSSSSSS" localSheetId="6">#REF!</definedName>
    <definedName name="SSSSSSSSSSSSSSS" localSheetId="9">#REF!</definedName>
    <definedName name="SSSSSSSSSSSSSSS" localSheetId="5">#REF!</definedName>
    <definedName name="SSSSSSSSSSSSSSS" localSheetId="14">#REF!</definedName>
    <definedName name="SSSSSSSSSSSSSSS" localSheetId="3">#REF!</definedName>
    <definedName name="SSSSSSSSSSSSSSS" localSheetId="11">#REF!</definedName>
    <definedName name="SSSSSSSSSSSSSSS" localSheetId="13">#REF!</definedName>
    <definedName name="SSSSSSSSSSSSSSS" localSheetId="10">#REF!</definedName>
    <definedName name="SSSSSSSSSSSSSSS" localSheetId="0">#REF!</definedName>
    <definedName name="SSSSSSSSSSSSSSS" localSheetId="2">#REF!</definedName>
    <definedName name="SSSSSSSSSSSSSSS">#REF!</definedName>
    <definedName name="sstr01" localSheetId="8">#REF!</definedName>
    <definedName name="sstr01" localSheetId="14">#REF!</definedName>
    <definedName name="sstr01" localSheetId="11">#REF!</definedName>
    <definedName name="sstr01" localSheetId="13">#REF!</definedName>
    <definedName name="sstr01" localSheetId="10">#REF!</definedName>
    <definedName name="sstr01" localSheetId="0">#REF!</definedName>
    <definedName name="sstr01" localSheetId="2">#REF!</definedName>
    <definedName name="sstr01">#REF!</definedName>
    <definedName name="ssvc01" localSheetId="8">#REF!</definedName>
    <definedName name="ssvc01" localSheetId="14">#REF!</definedName>
    <definedName name="ssvc01" localSheetId="11">#REF!</definedName>
    <definedName name="ssvc01" localSheetId="13">#REF!</definedName>
    <definedName name="ssvc01" localSheetId="10">#REF!</definedName>
    <definedName name="ssvc01" localSheetId="0">#REF!</definedName>
    <definedName name="ssvc01" localSheetId="2">#REF!</definedName>
    <definedName name="ssvc01">#REF!</definedName>
    <definedName name="ssver54">#REF!</definedName>
    <definedName name="ssw">#REF!</definedName>
    <definedName name="ssw___0">#REF!</definedName>
    <definedName name="ssw___1">#REF!</definedName>
    <definedName name="ssw___2">#REF!</definedName>
    <definedName name="ssw___3">#REF!</definedName>
    <definedName name="sswl01">#REF!</definedName>
    <definedName name="sswl04">#REF!</definedName>
    <definedName name="sswl06">#REF!</definedName>
    <definedName name="sswt01">#REF!</definedName>
    <definedName name="st">#REF!</definedName>
    <definedName name="st___0">#REF!</definedName>
    <definedName name="st___1">#REF!</definedName>
    <definedName name="st___2">#REF!</definedName>
    <definedName name="st___3">#REF!</definedName>
    <definedName name="st_1">#REF!</definedName>
    <definedName name="st_10">"$#REF!.$#REF!$#REF!"</definedName>
    <definedName name="st_12">"$#REF!.$#REF!$#REF!"</definedName>
    <definedName name="st_13">"$#REF!.$#REF!$#REF!"</definedName>
    <definedName name="st_2" localSheetId="8">#REF!</definedName>
    <definedName name="st_2" localSheetId="7">#REF!</definedName>
    <definedName name="st_2" localSheetId="4">#REF!</definedName>
    <definedName name="st_2" localSheetId="6">#REF!</definedName>
    <definedName name="st_2" localSheetId="9">#REF!</definedName>
    <definedName name="st_2" localSheetId="5">#REF!</definedName>
    <definedName name="st_2" localSheetId="14">#REF!</definedName>
    <definedName name="st_2" localSheetId="3">#REF!</definedName>
    <definedName name="st_2" localSheetId="11">#REF!</definedName>
    <definedName name="st_2" localSheetId="13">#REF!</definedName>
    <definedName name="st_2" localSheetId="10">#REF!</definedName>
    <definedName name="st_2" localSheetId="0">#REF!</definedName>
    <definedName name="st_2" localSheetId="2">#REF!</definedName>
    <definedName name="st_2">#REF!</definedName>
    <definedName name="st_4" localSheetId="8">#REF!</definedName>
    <definedName name="st_4" localSheetId="14">#REF!</definedName>
    <definedName name="st_4" localSheetId="11">#REF!</definedName>
    <definedName name="st_4" localSheetId="13">#REF!</definedName>
    <definedName name="st_4" localSheetId="10">#REF!</definedName>
    <definedName name="st_4" localSheetId="0">#REF!</definedName>
    <definedName name="st_4" localSheetId="2">#REF!</definedName>
    <definedName name="st_4">#REF!</definedName>
    <definedName name="st_5">"$#REF!.$#REF!$#REF!"</definedName>
    <definedName name="st_7">"$#REF!.$#REF!$#REF!"</definedName>
    <definedName name="st_8">"$#REF!.$#REF!$#REF!"</definedName>
    <definedName name="STA_1" localSheetId="8">#REF!</definedName>
    <definedName name="STA_1" localSheetId="7">#REF!</definedName>
    <definedName name="STA_1" localSheetId="4">#REF!</definedName>
    <definedName name="STA_1" localSheetId="6">#REF!</definedName>
    <definedName name="STA_1" localSheetId="9">#REF!</definedName>
    <definedName name="STA_1" localSheetId="5">#REF!</definedName>
    <definedName name="STA_1" localSheetId="14">#REF!</definedName>
    <definedName name="STA_1" localSheetId="3">#REF!</definedName>
    <definedName name="STA_1" localSheetId="11">#REF!</definedName>
    <definedName name="STA_1" localSheetId="13">#REF!</definedName>
    <definedName name="STA_1" localSheetId="10">#REF!</definedName>
    <definedName name="STA_1" localSheetId="0">#REF!</definedName>
    <definedName name="STA_1" localSheetId="2">#REF!</definedName>
    <definedName name="STA_1">#REF!</definedName>
    <definedName name="STA_10" localSheetId="8">#REF!</definedName>
    <definedName name="STA_10" localSheetId="14">#REF!</definedName>
    <definedName name="STA_10" localSheetId="11">#REF!</definedName>
    <definedName name="STA_10" localSheetId="13">#REF!</definedName>
    <definedName name="STA_10" localSheetId="10">#REF!</definedName>
    <definedName name="STA_10" localSheetId="0">#REF!</definedName>
    <definedName name="STA_10" localSheetId="2">#REF!</definedName>
    <definedName name="STA_10">#REF!</definedName>
    <definedName name="STA_11" localSheetId="8">#REF!</definedName>
    <definedName name="STA_11" localSheetId="14">#REF!</definedName>
    <definedName name="STA_11" localSheetId="11">#REF!</definedName>
    <definedName name="STA_11" localSheetId="13">#REF!</definedName>
    <definedName name="STA_11" localSheetId="10">#REF!</definedName>
    <definedName name="STA_11" localSheetId="0">#REF!</definedName>
    <definedName name="STA_11" localSheetId="2">#REF!</definedName>
    <definedName name="STA_11">#REF!</definedName>
    <definedName name="STA_12">#REF!</definedName>
    <definedName name="STA_13">#REF!</definedName>
    <definedName name="STA_2">#REF!</definedName>
    <definedName name="STA_3">#REF!</definedName>
    <definedName name="STA_4">#REF!</definedName>
    <definedName name="STA_5">#REF!</definedName>
    <definedName name="STA_6">#REF!</definedName>
    <definedName name="STA_7">#REF!</definedName>
    <definedName name="STA_8">#REF!</definedName>
    <definedName name="STA_9">#REF!</definedName>
    <definedName name="staff">#REF!</definedName>
    <definedName name="STAFF_MESS">#REF!</definedName>
    <definedName name="STALL">#REF!</definedName>
    <definedName name="STALL_10">"$#REF!.$#REF!$#REF!"</definedName>
    <definedName name="STALL_13">"$#REF!.$#REF!$#REF!"</definedName>
    <definedName name="STALL_5">"$#REF!.$#REF!$#REF!"</definedName>
    <definedName name="stamp" localSheetId="8">#REF!</definedName>
    <definedName name="stamp" localSheetId="7">#REF!</definedName>
    <definedName name="stamp" localSheetId="4">#REF!</definedName>
    <definedName name="stamp" localSheetId="6">#REF!</definedName>
    <definedName name="stamp" localSheetId="9">#REF!</definedName>
    <definedName name="stamp" localSheetId="5">#REF!</definedName>
    <definedName name="stamp" localSheetId="14">#REF!</definedName>
    <definedName name="stamp" localSheetId="3">#REF!</definedName>
    <definedName name="stamp" localSheetId="11">#REF!</definedName>
    <definedName name="stamp" localSheetId="13">#REF!</definedName>
    <definedName name="stamp" localSheetId="10">#REF!</definedName>
    <definedName name="stamp" localSheetId="0">#REF!</definedName>
    <definedName name="stamp" localSheetId="2">#REF!</definedName>
    <definedName name="stamp">#REF!</definedName>
    <definedName name="stamper" localSheetId="8">#REF!</definedName>
    <definedName name="stamper" localSheetId="14">#REF!</definedName>
    <definedName name="stamper" localSheetId="11">#REF!</definedName>
    <definedName name="stamper" localSheetId="13">#REF!</definedName>
    <definedName name="stamper" localSheetId="10">#REF!</definedName>
    <definedName name="stamper" localSheetId="0">#REF!</definedName>
    <definedName name="stamper" localSheetId="2">#REF!</definedName>
    <definedName name="stamper">#REF!</definedName>
    <definedName name="Startup" localSheetId="8">#REF!</definedName>
    <definedName name="Startup" localSheetId="14">#REF!</definedName>
    <definedName name="Startup" localSheetId="11">#REF!</definedName>
    <definedName name="Startup" localSheetId="13">#REF!</definedName>
    <definedName name="Startup" localSheetId="10">#REF!</definedName>
    <definedName name="Startup" localSheetId="0">#REF!</definedName>
    <definedName name="Startup" localSheetId="2">#REF!</definedName>
    <definedName name="Startup">#REF!</definedName>
    <definedName name="State">#REF!</definedName>
    <definedName name="STB_1">#REF!</definedName>
    <definedName name="STB_2">#REF!</definedName>
    <definedName name="STB_3">#REF!</definedName>
    <definedName name="STB_3_A">#REF!</definedName>
    <definedName name="STB_3_B">#REF!</definedName>
    <definedName name="STB_4">#REF!</definedName>
    <definedName name="STB_5">#REF!</definedName>
    <definedName name="STB_6">#REF!</definedName>
    <definedName name="STB_6_A">#REF!</definedName>
    <definedName name="STB_7">#REF!</definedName>
    <definedName name="STB_8">#REF!</definedName>
    <definedName name="STC_1">#REF!</definedName>
    <definedName name="STC_10">#REF!</definedName>
    <definedName name="STC_11">#REF!</definedName>
    <definedName name="STC_12">#REF!</definedName>
    <definedName name="STC_13">#REF!</definedName>
    <definedName name="STC_14">#REF!</definedName>
    <definedName name="STC_15">#REF!</definedName>
    <definedName name="STC_16">#REF!</definedName>
    <definedName name="STC_18">#REF!</definedName>
    <definedName name="STC_19">#REF!</definedName>
    <definedName name="STC_2">#REF!</definedName>
    <definedName name="STC_3">#REF!</definedName>
    <definedName name="STC_4">#REF!</definedName>
    <definedName name="STC_5">#REF!</definedName>
    <definedName name="STC_6">#REF!</definedName>
    <definedName name="STC_7">#REF!</definedName>
    <definedName name="STC_8">#REF!</definedName>
    <definedName name="STC_9">#REF!</definedName>
    <definedName name="STD">#REF!</definedName>
    <definedName name="STD_1">#REF!</definedName>
    <definedName name="STD_10">#REF!</definedName>
    <definedName name="STD_11">#REF!</definedName>
    <definedName name="STD_12">#REF!</definedName>
    <definedName name="STD_13">#REF!</definedName>
    <definedName name="STD_14">#REF!</definedName>
    <definedName name="STD_15">#REF!</definedName>
    <definedName name="STD_16">#REF!</definedName>
    <definedName name="STD_17">#REF!</definedName>
    <definedName name="STD_18">#REF!</definedName>
    <definedName name="STD_19">#REF!</definedName>
    <definedName name="STD_2">#REF!</definedName>
    <definedName name="STD_20">#REF!</definedName>
    <definedName name="STD_21">#REF!</definedName>
    <definedName name="STD_22">#REF!</definedName>
    <definedName name="STD_23">#REF!</definedName>
    <definedName name="STD_24">#REF!</definedName>
    <definedName name="STD_25">#REF!</definedName>
    <definedName name="STD_26">#REF!</definedName>
    <definedName name="STD_27">#REF!</definedName>
    <definedName name="STD_28">#REF!</definedName>
    <definedName name="STD_29">#REF!</definedName>
    <definedName name="STD_3">#REF!</definedName>
    <definedName name="STD_4">#REF!</definedName>
    <definedName name="STD_5">#REF!</definedName>
    <definedName name="STD_6">#REF!</definedName>
    <definedName name="STD_7">#REF!</definedName>
    <definedName name="STD_8">#REF!</definedName>
    <definedName name="STD_9">#REF!</definedName>
    <definedName name="std1.5">#REF!</definedName>
    <definedName name="std1.5_1">#REF!</definedName>
    <definedName name="std1.5_2">#REF!</definedName>
    <definedName name="std1.5_3">#REF!</definedName>
    <definedName name="std1.5_4">#REF!</definedName>
    <definedName name="std100_1">#REF!</definedName>
    <definedName name="std100_2">#REF!</definedName>
    <definedName name="std100_3">#REF!</definedName>
    <definedName name="std100_5">#REF!</definedName>
    <definedName name="std150___0">#REF!</definedName>
    <definedName name="std150___1">#REF!</definedName>
    <definedName name="std150___2">#REF!</definedName>
    <definedName name="std150___3">#REF!</definedName>
    <definedName name="std150_1">#REF!</definedName>
    <definedName name="std150_2">#REF!</definedName>
    <definedName name="std150_3">#REF!</definedName>
    <definedName name="std150_5">#REF!</definedName>
    <definedName name="std2_1">#REF!</definedName>
    <definedName name="std2_2">#REF!</definedName>
    <definedName name="std2_3">#REF!</definedName>
    <definedName name="std2_4">#REF!</definedName>
    <definedName name="std2.5">#REF!</definedName>
    <definedName name="std2.5_1">#REF!</definedName>
    <definedName name="std2.5_2">#REF!</definedName>
    <definedName name="std2.5_3">#REF!</definedName>
    <definedName name="std2.5_4">#REF!</definedName>
    <definedName name="std3_1">#REF!</definedName>
    <definedName name="std3_2">#REF!</definedName>
    <definedName name="std3_3">#REF!</definedName>
    <definedName name="std3_4">#REF!</definedName>
    <definedName name="std4_1">#REF!</definedName>
    <definedName name="STD4_11">#REF!</definedName>
    <definedName name="std4_2">#REF!</definedName>
    <definedName name="std4_3">#REF!</definedName>
    <definedName name="std4_4">#REF!</definedName>
    <definedName name="std50_1">#REF!</definedName>
    <definedName name="std50_2">#REF!</definedName>
    <definedName name="std50_3">#REF!</definedName>
    <definedName name="std50_5">#REF!</definedName>
    <definedName name="std65___0">#REF!</definedName>
    <definedName name="std65___1">#REF!</definedName>
    <definedName name="std65___2">#REF!</definedName>
    <definedName name="std65___3">#REF!</definedName>
    <definedName name="std65_1">#REF!</definedName>
    <definedName name="std65_2">#REF!</definedName>
    <definedName name="std65_3">#REF!</definedName>
    <definedName name="std65_5">#REF!</definedName>
    <definedName name="STE_1">#REF!</definedName>
    <definedName name="STE_10">#REF!</definedName>
    <definedName name="STE_2">#REF!</definedName>
    <definedName name="STE_3">#REF!</definedName>
    <definedName name="STE_4">#REF!</definedName>
    <definedName name="STE_5">#REF!</definedName>
    <definedName name="STE_6">#REF!</definedName>
    <definedName name="STE_7">#REF!</definedName>
    <definedName name="STE_8">#REF!</definedName>
    <definedName name="STE_9">#REF!</definedName>
    <definedName name="STEEL_ANGEL_1">#REF!</definedName>
    <definedName name="STEEL_ANGEL_2">#REF!</definedName>
    <definedName name="STEEL_PIPE">#REF!</definedName>
    <definedName name="STEEL_PPF">#REF!</definedName>
    <definedName name="steel1">#REF!</definedName>
    <definedName name="steelformwork">#REF!</definedName>
    <definedName name="steelrailing">#REF!</definedName>
    <definedName name="Steger_work">#REF!</definedName>
    <definedName name="STELLA">#REF!</definedName>
    <definedName name="sten1">#REF!</definedName>
    <definedName name="sten23">#REF!</definedName>
    <definedName name="sten35">#REF!</definedName>
    <definedName name="sten57">#REF!</definedName>
    <definedName name="step_nosing">#REF!</definedName>
    <definedName name="step1040">#REF!</definedName>
    <definedName name="stepnos">#REF!</definedName>
    <definedName name="stepnos_kerampolis">#REF!</definedName>
    <definedName name="STF_1">#REF!</definedName>
    <definedName name="STF_2">#REF!</definedName>
    <definedName name="STF_3">#REF!</definedName>
    <definedName name="STF_4">#REF!</definedName>
    <definedName name="stirrupend">#REF!</definedName>
    <definedName name="stirupmid">#REF!</definedName>
    <definedName name="STK">#REF!</definedName>
    <definedName name="STM">#REF!</definedName>
    <definedName name="stmix175">#REF!</definedName>
    <definedName name="stmix225">#REF!</definedName>
    <definedName name="STONECRUSHER">#REF!</definedName>
    <definedName name="Stonework">#REF!</definedName>
    <definedName name="stoot">#REF!</definedName>
    <definedName name="stootW">#REF!</definedName>
    <definedName name="STOP">#REF!</definedName>
    <definedName name="Stop_kran_biasa">#REF!</definedName>
    <definedName name="stop_TA1">#REF!</definedName>
    <definedName name="stop_TA2">#REF!</definedName>
    <definedName name="STOP1">#REF!</definedName>
    <definedName name="STOP125">#REF!</definedName>
    <definedName name="STOP2">#REF!</definedName>
    <definedName name="STOP2E">#REF!</definedName>
    <definedName name="STOP34">#REF!</definedName>
    <definedName name="STOPE">#REF!</definedName>
    <definedName name="STOPK">#REF!</definedName>
    <definedName name="stopkontak3">#REF!</definedName>
    <definedName name="STOPTEL">#REF!</definedName>
    <definedName name="STOPTV">#REF!</definedName>
    <definedName name="Stot__3___5__cm">#REF!</definedName>
    <definedName name="stp">#REF!</definedName>
    <definedName name="STPDari">#REF!</definedName>
    <definedName name="stpiezo">#REF!</definedName>
    <definedName name="stpolos">#REF!</definedName>
    <definedName name="str">#REF!</definedName>
    <definedName name="STR___0">#REF!</definedName>
    <definedName name="STR___1">#REF!</definedName>
    <definedName name="STR___2">#REF!</definedName>
    <definedName name="STR___3">#REF!</definedName>
    <definedName name="str10toyo14">#REF!</definedName>
    <definedName name="strbersih0.5">#REF!</definedName>
    <definedName name="strbersih0.75">#REF!</definedName>
    <definedName name="strbersih1">#REF!</definedName>
    <definedName name="strbersih1.25">#REF!</definedName>
    <definedName name="strbersih1.5">#REF!</definedName>
    <definedName name="strbersih2">#REF!</definedName>
    <definedName name="strbersih2.5">#REF!</definedName>
    <definedName name="strbersihkitz0.5">#REF!</definedName>
    <definedName name="strbersihkitz0.75">#REF!</definedName>
    <definedName name="strbersihkitz07.5">#REF!</definedName>
    <definedName name="strbersihkitz1">#REF!</definedName>
    <definedName name="strbersihkitz1.25">#REF!</definedName>
    <definedName name="strbersihkitz1.5">#REF!</definedName>
    <definedName name="strbersihkitz2">#REF!</definedName>
    <definedName name="strbersihkitz2.5">#REF!</definedName>
    <definedName name="strbersihty0.5">#REF!</definedName>
    <definedName name="strbersihty0.75">#REF!</definedName>
    <definedName name="strbersihty1">#REF!</definedName>
    <definedName name="strbersihty1.25">#REF!</definedName>
    <definedName name="strbersihty1.5">#REF!</definedName>
    <definedName name="strbersihty2">#REF!</definedName>
    <definedName name="strbersihty2.5">#REF!</definedName>
    <definedName name="Stressing316">#REF!</definedName>
    <definedName name="stressing400">#REF!</definedName>
    <definedName name="stressing405">#REF!</definedName>
    <definedName name="stressingdia316">#REF!</definedName>
    <definedName name="stressingdia400">#REF!</definedName>
    <definedName name="stressingdia405">#REF!</definedName>
    <definedName name="strhydrant1.5">#REF!</definedName>
    <definedName name="strhydrant10">#REF!</definedName>
    <definedName name="strhydrant12">#REF!</definedName>
    <definedName name="strhydrant2">#REF!</definedName>
    <definedName name="strhydrant2.5">#REF!</definedName>
    <definedName name="strhydrant3">#REF!</definedName>
    <definedName name="strhydrant4">#REF!</definedName>
    <definedName name="strhydrant5">#REF!</definedName>
    <definedName name="strhydrant6">#REF!</definedName>
    <definedName name="strhydrant8">#REF!</definedName>
    <definedName name="strhydrantkitz1.5">#REF!</definedName>
    <definedName name="strhydrantkitz2">#REF!</definedName>
    <definedName name="strhydrantkitz2.5">#REF!</definedName>
    <definedName name="strhydrantkitz3">#REF!</definedName>
    <definedName name="strhydrantkitz4">#REF!</definedName>
    <definedName name="strhydrantkitz5">#REF!</definedName>
    <definedName name="strhydrantkitz6">#REF!</definedName>
    <definedName name="strhydranty1.5">#REF!</definedName>
    <definedName name="strhydranty10">#REF!</definedName>
    <definedName name="strhydranty12">#REF!</definedName>
    <definedName name="strhydranty2">#REF!</definedName>
    <definedName name="strhydranty2.5">#REF!</definedName>
    <definedName name="strhydranty3">#REF!</definedName>
    <definedName name="strhydranty4">#REF!</definedName>
    <definedName name="strhydranty5">#REF!</definedName>
    <definedName name="strhydranty6">#REF!</definedName>
    <definedName name="strhydranty8">#REF!</definedName>
    <definedName name="STROBO">#REF!</definedName>
    <definedName name="struktur">#REF!</definedName>
    <definedName name="struktur1">#REF!</definedName>
    <definedName name="STRUKTUR2">#REF!</definedName>
    <definedName name="strukturext">#REF!</definedName>
    <definedName name="stulir">#REF!</definedName>
    <definedName name="STY" localSheetId="8">[0]!STOP2:[0]!STOP2E</definedName>
    <definedName name="STY" localSheetId="7">[0]!STOP2:[0]!STOP2E</definedName>
    <definedName name="STY" localSheetId="4">[0]!STOP2:[0]!STOP2E</definedName>
    <definedName name="STY" localSheetId="6">[0]!STOP2:[0]!STOP2E</definedName>
    <definedName name="STY" localSheetId="9">[0]!STOP2:[0]!STOP2E</definedName>
    <definedName name="STY" localSheetId="5">[0]!STOP2:[0]!STOP2E</definedName>
    <definedName name="STY" localSheetId="14">[0]!STOP2:[0]!STOP2E</definedName>
    <definedName name="STY" localSheetId="3">[0]!STOP2:[0]!STOP2E</definedName>
    <definedName name="STY" localSheetId="11">[0]!STOP2:[0]!STOP2E</definedName>
    <definedName name="STY" localSheetId="13">[0]!STOP2:[0]!STOP2E</definedName>
    <definedName name="STY" localSheetId="12">[0]!STOP2:[0]!STOP2E</definedName>
    <definedName name="STY" localSheetId="10">[0]!STOP2:[0]!STOP2E</definedName>
    <definedName name="STY" localSheetId="0">#N/A</definedName>
    <definedName name="STY" localSheetId="2">#N/A</definedName>
    <definedName name="STY">[0]!STOP2:[0]!STOP2E</definedName>
    <definedName name="SUB_TOTAL__IV" localSheetId="8">#REF!</definedName>
    <definedName name="SUB_TOTAL__IV" localSheetId="7">#REF!</definedName>
    <definedName name="SUB_TOTAL__IV" localSheetId="4">#REF!</definedName>
    <definedName name="SUB_TOTAL__IV" localSheetId="6">#REF!</definedName>
    <definedName name="SUB_TOTAL__IV" localSheetId="9">#REF!</definedName>
    <definedName name="SUB_TOTAL__IV" localSheetId="5">#REF!</definedName>
    <definedName name="SUB_TOTAL__IV" localSheetId="14">#REF!</definedName>
    <definedName name="SUB_TOTAL__IV" localSheetId="3">#REF!</definedName>
    <definedName name="SUB_TOTAL__IV" localSheetId="11">#REF!</definedName>
    <definedName name="SUB_TOTAL__IV" localSheetId="13">#REF!</definedName>
    <definedName name="SUB_TOTAL__IV" localSheetId="10">#REF!</definedName>
    <definedName name="SUB_TOTAL__IV" localSheetId="0">#REF!</definedName>
    <definedName name="SUB_TOTAL__IV" localSheetId="2">#REF!</definedName>
    <definedName name="SUB_TOTAL__IV">#REF!</definedName>
    <definedName name="SUB_TOTAL__IX" localSheetId="8">#REF!</definedName>
    <definedName name="SUB_TOTAL__IX" localSheetId="14">#REF!</definedName>
    <definedName name="SUB_TOTAL__IX" localSheetId="11">#REF!</definedName>
    <definedName name="SUB_TOTAL__IX" localSheetId="13">#REF!</definedName>
    <definedName name="SUB_TOTAL__IX" localSheetId="10">#REF!</definedName>
    <definedName name="SUB_TOTAL__IX" localSheetId="0">#REF!</definedName>
    <definedName name="SUB_TOTAL__IX" localSheetId="2">#REF!</definedName>
    <definedName name="SUB_TOTAL__IX">#REF!</definedName>
    <definedName name="SUB_TOTAL__V" localSheetId="8">#REF!</definedName>
    <definedName name="SUB_TOTAL__V" localSheetId="14">#REF!</definedName>
    <definedName name="SUB_TOTAL__V" localSheetId="11">#REF!</definedName>
    <definedName name="SUB_TOTAL__V" localSheetId="13">#REF!</definedName>
    <definedName name="SUB_TOTAL__V" localSheetId="10">#REF!</definedName>
    <definedName name="SUB_TOTAL__V" localSheetId="0">#REF!</definedName>
    <definedName name="SUB_TOTAL__V" localSheetId="2">#REF!</definedName>
    <definedName name="SUB_TOTAL__V">#REF!</definedName>
    <definedName name="SUB_TOTAL__VI">#REF!</definedName>
    <definedName name="SUB_TOTAL__VI.">#REF!</definedName>
    <definedName name="SUB_TOTAL__VI.A">#REF!</definedName>
    <definedName name="SUB_TOTAL__VI.B.">#REF!</definedName>
    <definedName name="SUB_TOTAL__VI.C.">#REF!</definedName>
    <definedName name="SUB_TOTAL__VI.D.">#REF!</definedName>
    <definedName name="SUB_TOTAL__VIII">#REF!</definedName>
    <definedName name="SUB_TOTAL_I">#REF!</definedName>
    <definedName name="SUB_TOTAL_I.A.">#REF!</definedName>
    <definedName name="SUB_TOTAL_I.B.">#REF!</definedName>
    <definedName name="SUB_TOTAL_III">#REF!</definedName>
    <definedName name="SUB_TOTAL_IV">#REF!</definedName>
    <definedName name="SUB_TOTAL_IV.A.">#REF!</definedName>
    <definedName name="SUB_TOTAL_IV.B.">#REF!</definedName>
    <definedName name="SUB_TOTAL_V">#REF!</definedName>
    <definedName name="SUB1A">#REF!</definedName>
    <definedName name="SUB1B">#REF!</definedName>
    <definedName name="SUB1C">#REF!</definedName>
    <definedName name="SUB2A">#REF!</definedName>
    <definedName name="SUB2B">#REF!</definedName>
    <definedName name="SUB2C">#REF!</definedName>
    <definedName name="SUB3A">#REF!</definedName>
    <definedName name="SUB3B">#REF!</definedName>
    <definedName name="SUB3C">#REF!</definedName>
    <definedName name="SUB4A">#REF!</definedName>
    <definedName name="SUB4B">#REF!</definedName>
    <definedName name="SUB4C">#REF!</definedName>
    <definedName name="SUB5A">#REF!</definedName>
    <definedName name="SUB5B">#REF!</definedName>
    <definedName name="SUB5C">#REF!</definedName>
    <definedName name="SUB6A">#REF!</definedName>
    <definedName name="SUB6B">#REF!</definedName>
    <definedName name="SUB6C">#REF!</definedName>
    <definedName name="SUB7A">#REF!</definedName>
    <definedName name="SUB7B">#REF!</definedName>
    <definedName name="SUB7C">#REF!</definedName>
    <definedName name="SUB8A">#REF!</definedName>
    <definedName name="SUB8B">#REF!</definedName>
    <definedName name="SUB8C">#REF!</definedName>
    <definedName name="SUB9A">#REF!</definedName>
    <definedName name="SUB9B">#REF!</definedName>
    <definedName name="SUB9C">#REF!</definedName>
    <definedName name="subkon">#REF!</definedName>
    <definedName name="SUBKONTRAKTOR">#REF!</definedName>
    <definedName name="Substructure">#REF!</definedName>
    <definedName name="substruktur">#REF!</definedName>
    <definedName name="SUBT">#REF!</definedName>
    <definedName name="SUBT.FIELD_EXP">#REF!</definedName>
    <definedName name="SUBT.TEMP._WORK">#REF!</definedName>
    <definedName name="subtotal4a">#REF!</definedName>
    <definedName name="subtotal7">#REF!</definedName>
    <definedName name="SUBTOTAL9">#REF!</definedName>
    <definedName name="SUGENG">#N/A</definedName>
    <definedName name="SUGENG___0">#N/A</definedName>
    <definedName name="SUGENG___1">#N/A</definedName>
    <definedName name="SUGENG___2">#N/A</definedName>
    <definedName name="sukamandi" localSheetId="8">#REF!</definedName>
    <definedName name="sukamandi" localSheetId="7">#REF!</definedName>
    <definedName name="sukamandi" localSheetId="4">#REF!</definedName>
    <definedName name="sukamandi" localSheetId="6">#REF!</definedName>
    <definedName name="sukamandi" localSheetId="9">#REF!</definedName>
    <definedName name="sukamandi" localSheetId="5">#REF!</definedName>
    <definedName name="sukamandi" localSheetId="14">#REF!</definedName>
    <definedName name="sukamandi" localSheetId="3">#REF!</definedName>
    <definedName name="sukamandi" localSheetId="11">#REF!</definedName>
    <definedName name="sukamandi" localSheetId="13">#REF!</definedName>
    <definedName name="sukamandi" localSheetId="10">#REF!</definedName>
    <definedName name="sukamandi" localSheetId="0">#REF!</definedName>
    <definedName name="sukamandi" localSheetId="2">#REF!</definedName>
    <definedName name="sukamandi">#REF!</definedName>
    <definedName name="sum_det" localSheetId="8">#REF!</definedName>
    <definedName name="sum_det" localSheetId="14">#REF!</definedName>
    <definedName name="sum_det" localSheetId="11">#REF!</definedName>
    <definedName name="sum_det" localSheetId="13">#REF!</definedName>
    <definedName name="sum_det" localSheetId="10">#REF!</definedName>
    <definedName name="sum_det" localSheetId="0">#REF!</definedName>
    <definedName name="sum_det" localSheetId="2">#REF!</definedName>
    <definedName name="sum_det">#REF!</definedName>
    <definedName name="SUM2A" localSheetId="8">#REF!</definedName>
    <definedName name="SUM2A" localSheetId="14">#REF!</definedName>
    <definedName name="SUM2A" localSheetId="11">#REF!</definedName>
    <definedName name="SUM2A" localSheetId="13">#REF!</definedName>
    <definedName name="SUM2A" localSheetId="10">#REF!</definedName>
    <definedName name="SUM2A" localSheetId="0">#REF!</definedName>
    <definedName name="SUM2A" localSheetId="2">#REF!</definedName>
    <definedName name="SUM2A">#REF!</definedName>
    <definedName name="SUMBER">#REF!</definedName>
    <definedName name="sumboq1">#REF!</definedName>
    <definedName name="sumboq2">#REF!</definedName>
    <definedName name="sumbq">#REF!</definedName>
    <definedName name="sumbq1">#REF!</definedName>
    <definedName name="sumbq2">#REF!</definedName>
    <definedName name="SUMI">#REF!</definedName>
    <definedName name="SUMMARY">#REF!</definedName>
    <definedName name="SUP">#REF!</definedName>
    <definedName name="supergloss">#REF!</definedName>
    <definedName name="Superstructure">#REF!</definedName>
    <definedName name="SUPFS">#REF!</definedName>
    <definedName name="SUPIR_TRUK">#REF!</definedName>
    <definedName name="SUPIR_TRUK___0">#REF!</definedName>
    <definedName name="SUPIR_TRUK___1">#REF!</definedName>
    <definedName name="SUPIR_TRUK___2">#REF!</definedName>
    <definedName name="SUPIR_TRUK___3">#REF!</definedName>
    <definedName name="Supl.IIIa">#REF!</definedName>
    <definedName name="Supl.IIIb">#REF!</definedName>
    <definedName name="Supl.IV">#REF!</definedName>
    <definedName name="Supl.IVa">#REF!</definedName>
    <definedName name="Supl.IVb">#REF!</definedName>
    <definedName name="Supl.IVc">#REF!</definedName>
    <definedName name="Supl.IVd">#REF!</definedName>
    <definedName name="Supl.IVe">#REF!</definedName>
    <definedName name="Supl.IVf">#REF!</definedName>
    <definedName name="Supl.IVg">#REF!</definedName>
    <definedName name="Supl.IVh">#REF!</definedName>
    <definedName name="Supl.VIII">#REF!</definedName>
    <definedName name="Supl.VIIIa">#REF!</definedName>
    <definedName name="Supl.VIIIb">#REF!</definedName>
    <definedName name="Supl.VIIIc">#REF!</definedName>
    <definedName name="Supl.VIIId">#REF!</definedName>
    <definedName name="Supprot_hargger">#REF!</definedName>
    <definedName name="SUPT">#REF!</definedName>
    <definedName name="SURAT">#REF!</definedName>
    <definedName name="survey">#REF!</definedName>
    <definedName name="sw">#REF!</definedName>
    <definedName name="sw___0">#REF!</definedName>
    <definedName name="SW_ROLLER">#REF!</definedName>
    <definedName name="sw35besi">#REF!</definedName>
    <definedName name="sw45besi">#REF!</definedName>
    <definedName name="swds">#REF!</definedName>
    <definedName name="SWIM">#REF!</definedName>
    <definedName name="SY">#REF!</definedName>
    <definedName name="symbol">#REF!</definedName>
    <definedName name="t">#REF!</definedName>
    <definedName name="T_23B">#REF!</definedName>
    <definedName name="T_3">#REF!</definedName>
    <definedName name="T_BEAM_GG">#REF!</definedName>
    <definedName name="t_gw">#REF!</definedName>
    <definedName name="T_K">#REF!</definedName>
    <definedName name="t101p">#REF!</definedName>
    <definedName name="t103p">#REF!</definedName>
    <definedName name="t10nc1p">#REF!</definedName>
    <definedName name="t10vl1p">#REF!</definedName>
    <definedName name="t121p">#REF!</definedName>
    <definedName name="t123p">#REF!</definedName>
    <definedName name="t141p">#REF!</definedName>
    <definedName name="t143p">#REF!</definedName>
    <definedName name="t14nc3p">#REF!</definedName>
    <definedName name="t14vl3p">#REF!</definedName>
    <definedName name="t23b13">#REF!</definedName>
    <definedName name="ta">#REF!</definedName>
    <definedName name="ta___0">#REF!</definedName>
    <definedName name="ta___1">#REF!</definedName>
    <definedName name="ta___2">#REF!</definedName>
    <definedName name="ta___3">#REF!</definedName>
    <definedName name="tabel">#REF!</definedName>
    <definedName name="TABEL_K">#REF!</definedName>
    <definedName name="TABEL1">#REF!</definedName>
    <definedName name="TABLE___0">#REF!</definedName>
    <definedName name="TABLE___1">#REF!</definedName>
    <definedName name="TABLE___2">#REF!</definedName>
    <definedName name="Tackcoat">#REF!</definedName>
    <definedName name="tahun">#REF!</definedName>
    <definedName name="TAK.TERAMPIL">#REF!</definedName>
    <definedName name="TAKADA">#REF!</definedName>
    <definedName name="TAKADA2">#REF!</definedName>
    <definedName name="TAKEL">#REF!</definedName>
    <definedName name="TAKINGOFFSHEET">#REF!</definedName>
    <definedName name="TALANGPVC4">#REF!</definedName>
    <definedName name="TALANGTRITISANLEBAR25CM">#REF!</definedName>
    <definedName name="talkaret">#REF!</definedName>
    <definedName name="TALUD">#REF!</definedName>
    <definedName name="TAMBAH___0">#REF!</definedName>
    <definedName name="TAMBAH___1">#REF!</definedName>
    <definedName name="TAMBAH___2">#REF!</definedName>
    <definedName name="TAMBAH___3">#REF!</definedName>
    <definedName name="Tambahan">#REF!</definedName>
    <definedName name="TambahAT">#REF!</definedName>
    <definedName name="TAMPER">#REF!</definedName>
    <definedName name="TANAH">#REF!</definedName>
    <definedName name="Tanah_">#REF!</definedName>
    <definedName name="tanah_urug">#REF!</definedName>
    <definedName name="tanahbiasa">#REF!</definedName>
    <definedName name="TANAHPASIR">#REF!</definedName>
    <definedName name="tandem">#REF!</definedName>
    <definedName name="TANDEM_R">#REF!</definedName>
    <definedName name="TANDEMROLLER">#REF!</definedName>
    <definedName name="TANDUK_KLEM">#REF!</definedName>
    <definedName name="TANGGA">#REF!</definedName>
    <definedName name="tanggal">#REF!</definedName>
    <definedName name="TanggalKontrak">#REF!</definedName>
    <definedName name="TANGPUT">#REF!</definedName>
    <definedName name="tanker">#REF!</definedName>
    <definedName name="tanki">#REF!</definedName>
    <definedName name="TANKI1000">#REF!</definedName>
    <definedName name="TANKI500">#REF!</definedName>
    <definedName name="tansubur">#REF!</definedName>
    <definedName name="tanurug">#REF!</definedName>
    <definedName name="TARGETINI">#REF!</definedName>
    <definedName name="TARGETTOTAL">#REF!</definedName>
    <definedName name="tarif">#REF!</definedName>
    <definedName name="TAWAR_BUDGET">#REF!</definedName>
    <definedName name="tawg16">#REF!</definedName>
    <definedName name="tawg16_1">#REF!</definedName>
    <definedName name="tawg16_2">#REF!</definedName>
    <definedName name="tawg16_3">#REF!</definedName>
    <definedName name="TaxTV">10%</definedName>
    <definedName name="TaxXL">5%</definedName>
    <definedName name="tb" localSheetId="8">#REF!</definedName>
    <definedName name="tb" localSheetId="7">#REF!</definedName>
    <definedName name="tb" localSheetId="4">#REF!</definedName>
    <definedName name="tb" localSheetId="6">#REF!</definedName>
    <definedName name="tb" localSheetId="9">#REF!</definedName>
    <definedName name="tb" localSheetId="5">#REF!</definedName>
    <definedName name="tb" localSheetId="14">#REF!</definedName>
    <definedName name="tb" localSheetId="3">#REF!</definedName>
    <definedName name="tb" localSheetId="11">#REF!</definedName>
    <definedName name="tb" localSheetId="13">#REF!</definedName>
    <definedName name="tb" localSheetId="10">#REF!</definedName>
    <definedName name="tb" localSheetId="0">#REF!</definedName>
    <definedName name="tb" localSheetId="2">#REF!</definedName>
    <definedName name="tb">#REF!</definedName>
    <definedName name="TB_909" localSheetId="8">#REF!</definedName>
    <definedName name="TB_909" localSheetId="14">#REF!</definedName>
    <definedName name="TB_909" localSheetId="11">#REF!</definedName>
    <definedName name="TB_909" localSheetId="13">#REF!</definedName>
    <definedName name="TB_909" localSheetId="10">#REF!</definedName>
    <definedName name="TB_909" localSheetId="0">#REF!</definedName>
    <definedName name="TB_909" localSheetId="2">#REF!</definedName>
    <definedName name="TB_909">#REF!</definedName>
    <definedName name="TB_940" localSheetId="8">#REF!</definedName>
    <definedName name="TB_940" localSheetId="14">#REF!</definedName>
    <definedName name="TB_940" localSheetId="11">#REF!</definedName>
    <definedName name="TB_940" localSheetId="13">#REF!</definedName>
    <definedName name="TB_940" localSheetId="10">#REF!</definedName>
    <definedName name="TB_940" localSheetId="0">#REF!</definedName>
    <definedName name="TB_940" localSheetId="2">#REF!</definedName>
    <definedName name="TB_940">#REF!</definedName>
    <definedName name="TB_960">#REF!</definedName>
    <definedName name="TB_965">#REF!</definedName>
    <definedName name="tbi">#REF!</definedName>
    <definedName name="tbl_ProdInfo" hidden="1">#REF!</definedName>
    <definedName name="TBS">#REF!</definedName>
    <definedName name="tbsm5tl2x36">#REF!</definedName>
    <definedName name="tbsm5tl2x36___0">#REF!</definedName>
    <definedName name="tbsm5tl2x36___1">#REF!</definedName>
    <definedName name="tbsm5tl2x36___2">#REF!</definedName>
    <definedName name="tbsm5tl2x36___3">#REF!</definedName>
    <definedName name="tbsm5tl2x36___4">#REF!</definedName>
    <definedName name="tbsm5tl2x36___5">#REF!</definedName>
    <definedName name="tbsm5tl2x36_1">#REF!</definedName>
    <definedName name="tbsm5tl2x36_2">#REF!</definedName>
    <definedName name="tbsm5tl2x36_3">#REF!</definedName>
    <definedName name="tbsm5tl2x36_4">#REF!</definedName>
    <definedName name="tbsm5tl2x36nb">#REF!</definedName>
    <definedName name="tbsm5tl2x36nb___0">#REF!</definedName>
    <definedName name="tbsm5tl2x36nb___1">#REF!</definedName>
    <definedName name="tbsm5tl2x36nb___2">#REF!</definedName>
    <definedName name="tbsm5tl2x36nb___3">#REF!</definedName>
    <definedName name="tbsm5tl2x36nb___4">#REF!</definedName>
    <definedName name="tbsm5tl2x36nb___5">#REF!</definedName>
    <definedName name="tbsm5tl2x36nb_1">#REF!</definedName>
    <definedName name="tbsm5tl2x36nb_2">#REF!</definedName>
    <definedName name="tbsm5tl2x36nb_3">#REF!</definedName>
    <definedName name="tbsm5tl2x36nb_4">#REF!</definedName>
    <definedName name="tbt">#REF!</definedName>
    <definedName name="TBTLP">#REF!</definedName>
    <definedName name="tbtram">#REF!</definedName>
    <definedName name="tc">#REF!</definedName>
    <definedName name="TC_NHANH1">#REF!</definedName>
    <definedName name="TCAC">#REF!</definedName>
    <definedName name="TCAF">#REF!</definedName>
    <definedName name="TCAL">#REF!</definedName>
    <definedName name="TCH">#REF!</definedName>
    <definedName name="TCN">#REF!</definedName>
    <definedName name="td">#REF!</definedName>
    <definedName name="td___0">#REF!</definedName>
    <definedName name="td___1">#REF!</definedName>
    <definedName name="td___2">#REF!</definedName>
    <definedName name="td___3">#REF!</definedName>
    <definedName name="td1p">#REF!</definedName>
    <definedName name="td3p">#REF!</definedName>
    <definedName name="tdnc1p">#REF!</definedName>
    <definedName name="tdtr2cnc">#REF!</definedName>
    <definedName name="tdtr2cvl">#REF!</definedName>
    <definedName name="tdvl1p">#REF!</definedName>
    <definedName name="teak4_3x7">#REF!</definedName>
    <definedName name="teak4_4x8">#REF!</definedName>
    <definedName name="TEAKWOOD">#REF!</definedName>
    <definedName name="teco15">#REF!</definedName>
    <definedName name="TELP">#REF!</definedName>
    <definedName name="TELP___0">#REF!</definedName>
    <definedName name="telp___1">#REF!</definedName>
    <definedName name="telp___2">#REF!</definedName>
    <definedName name="telp___3">#REF!</definedName>
    <definedName name="TEMP._BUILDING">#REF!</definedName>
    <definedName name="TEMP.ELEC_WATER">#REF!</definedName>
    <definedName name="temp10">#REF!</definedName>
    <definedName name="temporary">#REF!</definedName>
    <definedName name="TEMPORARY_WORK">#REF!</definedName>
    <definedName name="teracota">#REF!</definedName>
    <definedName name="TERASO">#REF!</definedName>
    <definedName name="TES">#REF!</definedName>
    <definedName name="TEST">#REF!</definedName>
    <definedName name="TESTCOM">#REF!</definedName>
    <definedName name="testpile">#REF!</definedName>
    <definedName name="TG.BTN.101">#REF!</definedName>
    <definedName name="TG.BTN.101B">#REF!</definedName>
    <definedName name="TG.BTN.101E">#REF!</definedName>
    <definedName name="tgb500azrn">#REF!</definedName>
    <definedName name="tgl">#REF!</definedName>
    <definedName name="tgl_20">#REF!</definedName>
    <definedName name="tglabu2020">#REF!</definedName>
    <definedName name="tgstainlis">#REF!</definedName>
    <definedName name="th___0">#N/A</definedName>
    <definedName name="th___1">#N/A</definedName>
    <definedName name="th___2" localSheetId="8">aber2___5</definedName>
    <definedName name="th___2" localSheetId="7">aber2___5</definedName>
    <definedName name="th___2" localSheetId="4">aber2___5</definedName>
    <definedName name="th___2" localSheetId="6">aber2___5</definedName>
    <definedName name="th___2" localSheetId="9">aber2___5</definedName>
    <definedName name="th___2" localSheetId="5">aber2___5</definedName>
    <definedName name="th___2" localSheetId="14">aber2___5</definedName>
    <definedName name="th___2" localSheetId="3">aber2___5</definedName>
    <definedName name="th___2" localSheetId="11">aber2___5</definedName>
    <definedName name="th___2" localSheetId="13">aber2___5</definedName>
    <definedName name="th___2" localSheetId="12">aber2___5</definedName>
    <definedName name="th___2" localSheetId="10">aber2___5</definedName>
    <definedName name="th___2" localSheetId="1">aber2___5</definedName>
    <definedName name="th___2" localSheetId="0">aber2___5</definedName>
    <definedName name="th___2" localSheetId="2">aber2___5</definedName>
    <definedName name="th___2">aber2___5</definedName>
    <definedName name="THD" localSheetId="8">#REF!</definedName>
    <definedName name="THD" localSheetId="7">#REF!</definedName>
    <definedName name="THD" localSheetId="4">#REF!</definedName>
    <definedName name="THD" localSheetId="6">#REF!</definedName>
    <definedName name="THD" localSheetId="9">#REF!</definedName>
    <definedName name="THD" localSheetId="5">#REF!</definedName>
    <definedName name="THD" localSheetId="14">#REF!</definedName>
    <definedName name="THD" localSheetId="3">#REF!</definedName>
    <definedName name="THD" localSheetId="11">#REF!</definedName>
    <definedName name="THD" localSheetId="13">#REF!</definedName>
    <definedName name="THD" localSheetId="10">#REF!</definedName>
    <definedName name="THD" localSheetId="0">#REF!</definedName>
    <definedName name="THD" localSheetId="2">#REF!</definedName>
    <definedName name="THD">#REF!</definedName>
    <definedName name="theodolite" localSheetId="8">#REF!</definedName>
    <definedName name="theodolite" localSheetId="14">#REF!</definedName>
    <definedName name="theodolite" localSheetId="11">#REF!</definedName>
    <definedName name="theodolite" localSheetId="13">#REF!</definedName>
    <definedName name="theodolite" localSheetId="10">#REF!</definedName>
    <definedName name="theodolite" localSheetId="0">#REF!</definedName>
    <definedName name="theodolite" localSheetId="2">#REF!</definedName>
    <definedName name="theodolite">#REF!</definedName>
    <definedName name="ther" localSheetId="8">#REF!</definedName>
    <definedName name="ther" localSheetId="14">#REF!</definedName>
    <definedName name="ther" localSheetId="11">#REF!</definedName>
    <definedName name="ther" localSheetId="13">#REF!</definedName>
    <definedName name="ther" localSheetId="10">#REF!</definedName>
    <definedName name="ther" localSheetId="0">#REF!</definedName>
    <definedName name="ther" localSheetId="2">#REF!</definedName>
    <definedName name="ther">#REF!</definedName>
    <definedName name="ther_1">#REF!</definedName>
    <definedName name="ther_2">#REF!</definedName>
    <definedName name="ther_3">#REF!</definedName>
    <definedName name="ther_4">#REF!</definedName>
    <definedName name="THGO1pnc">#REF!</definedName>
    <definedName name="thht">#REF!</definedName>
    <definedName name="thinner">#REF!</definedName>
    <definedName name="THINNER.MARKA">#REF!</definedName>
    <definedName name="thkp3">#REF!</definedName>
    <definedName name="THP">#REF!</definedName>
    <definedName name="THP2___0">NA()</definedName>
    <definedName name="THP2___1">NA()</definedName>
    <definedName name="THP2___2">NA()</definedName>
    <definedName name="THP2___3">NA()</definedName>
    <definedName name="THP2___4">NA()</definedName>
    <definedName name="THP2___5">NA()</definedName>
    <definedName name="THREEWHEELROLLER" localSheetId="8">#REF!</definedName>
    <definedName name="THREEWHEELROLLER" localSheetId="7">#REF!</definedName>
    <definedName name="THREEWHEELROLLER" localSheetId="4">#REF!</definedName>
    <definedName name="THREEWHEELROLLER" localSheetId="6">#REF!</definedName>
    <definedName name="THREEWHEELROLLER" localSheetId="9">#REF!</definedName>
    <definedName name="THREEWHEELROLLER" localSheetId="5">#REF!</definedName>
    <definedName name="THREEWHEELROLLER" localSheetId="14">#REF!</definedName>
    <definedName name="THREEWHEELROLLER" localSheetId="3">#REF!</definedName>
    <definedName name="THREEWHEELROLLER" localSheetId="11">#REF!</definedName>
    <definedName name="THREEWHEELROLLER" localSheetId="13">#REF!</definedName>
    <definedName name="THREEWHEELROLLER" localSheetId="10">#REF!</definedName>
    <definedName name="THREEWHEELROLLER" localSheetId="0">#REF!</definedName>
    <definedName name="THREEWHEELROLLER" localSheetId="2">#REF!</definedName>
    <definedName name="THREEWHEELROLLER">#REF!</definedName>
    <definedName name="thtt" localSheetId="8">#REF!</definedName>
    <definedName name="thtt" localSheetId="14">#REF!</definedName>
    <definedName name="thtt" localSheetId="11">#REF!</definedName>
    <definedName name="thtt" localSheetId="13">#REF!</definedName>
    <definedName name="thtt" localSheetId="10">#REF!</definedName>
    <definedName name="thtt" localSheetId="0">#REF!</definedName>
    <definedName name="thtt" localSheetId="2">#REF!</definedName>
    <definedName name="thtt">#REF!</definedName>
    <definedName name="TI" localSheetId="8">#REF!</definedName>
    <definedName name="TI" localSheetId="14">#REF!</definedName>
    <definedName name="TI" localSheetId="11">#REF!</definedName>
    <definedName name="TI" localSheetId="13">#REF!</definedName>
    <definedName name="TI" localSheetId="10">#REF!</definedName>
    <definedName name="TI" localSheetId="0">#REF!</definedName>
    <definedName name="TI" localSheetId="2">#REF!</definedName>
    <definedName name="TI">#REF!</definedName>
    <definedName name="Tiang_Pancang_28_x_28">#REF!</definedName>
    <definedName name="Tiang_Pancang_30_x_30">#REF!</definedName>
    <definedName name="tidak">#REF!</definedName>
    <definedName name="tidak___0">#REF!</definedName>
    <definedName name="tidak_1">#REF!</definedName>
    <definedName name="tidak_2">#REF!</definedName>
    <definedName name="tidak_3">#REF!</definedName>
    <definedName name="tidak_4">#REF!</definedName>
    <definedName name="tidf10">#REF!</definedName>
    <definedName name="tidf10_1">#REF!</definedName>
    <definedName name="tidf10_2">#REF!</definedName>
    <definedName name="tidf10_3">#REF!</definedName>
    <definedName name="tidf100">#REF!</definedName>
    <definedName name="tidf100_1">#REF!</definedName>
    <definedName name="tidf100_2">#REF!</definedName>
    <definedName name="tidf100_3">#REF!</definedName>
    <definedName name="tidf350">#REF!</definedName>
    <definedName name="tidf350_1">#REF!</definedName>
    <definedName name="tidf350_2">#REF!</definedName>
    <definedName name="tidf350_3">#REF!</definedName>
    <definedName name="TIE">#REF!</definedName>
    <definedName name="tie_rod">#REF!</definedName>
    <definedName name="TIE.BM.101">#REF!</definedName>
    <definedName name="TIE.BM.101B">#REF!</definedName>
    <definedName name="TIE.BM.101E">#REF!</definedName>
    <definedName name="TIE.BM.102">#REF!</definedName>
    <definedName name="TIE.BM.102B">#REF!</definedName>
    <definedName name="TIE.BM.102E">#REF!</definedName>
    <definedName name="TIE.BM.103">#REF!</definedName>
    <definedName name="TIE.BM.103B">#REF!</definedName>
    <definedName name="TIE.BM.103E">#REF!</definedName>
    <definedName name="TIE.BM.104">#REF!</definedName>
    <definedName name="TIE.BM.104B">#REF!</definedName>
    <definedName name="TIE.BM.104E">#REF!</definedName>
    <definedName name="TIE.BM.105">#REF!</definedName>
    <definedName name="TIE.BM.105B">#REF!</definedName>
    <definedName name="TIE.BM.105E">#REF!</definedName>
    <definedName name="timah_patri">#REF!</definedName>
    <definedName name="timbdat">#REF!</definedName>
    <definedName name="TIMBUN">#REF!</definedName>
    <definedName name="TIMBUNANK310">#REF!</definedName>
    <definedName name="timdat">#REF!</definedName>
    <definedName name="timeched">#REF!</definedName>
    <definedName name="tin">#REF!</definedName>
    <definedName name="TINER">#REF!</definedName>
    <definedName name="tinggi">#REF!</definedName>
    <definedName name="tinggilantai1">#REF!</definedName>
    <definedName name="TIPE">#REF!</definedName>
    <definedName name="tire">#REF!</definedName>
    <definedName name="TIREROLLER">#REF!</definedName>
    <definedName name="tit">#REF!</definedName>
    <definedName name="titip">#REF!</definedName>
    <definedName name="titipan">#REF!</definedName>
    <definedName name="TJMP">#REF!</definedName>
    <definedName name="tk">#REF!</definedName>
    <definedName name="TK_01A">#REF!</definedName>
    <definedName name="TK_04C">#REF!</definedName>
    <definedName name="TK_05B">#REF!</definedName>
    <definedName name="TK_06">#REF!</definedName>
    <definedName name="TK_07">#REF!</definedName>
    <definedName name="TK_08">#REF!</definedName>
    <definedName name="TK_09">#REF!</definedName>
    <definedName name="TK_09A">#REF!</definedName>
    <definedName name="TK_10">#REF!</definedName>
    <definedName name="tk_cat">#REF!</definedName>
    <definedName name="tk_kayu">#REF!</definedName>
    <definedName name="TK.ASPAL">#REF!</definedName>
    <definedName name="Tk.Batu">#REF!</definedName>
    <definedName name="TK.BESI">#REF!</definedName>
    <definedName name="TK.CAT">#REF!</definedName>
    <definedName name="Tk.Gali">#REF!</definedName>
    <definedName name="Tk.Kayu">#REF!</definedName>
    <definedName name="TK.LISTRIK">#REF!</definedName>
    <definedName name="tki">#REF!</definedName>
    <definedName name="tki_1">#REF!</definedName>
    <definedName name="tki_2">#REF!</definedName>
    <definedName name="tki_3">#REF!</definedName>
    <definedName name="tkitc10x2x0.6">#REF!</definedName>
    <definedName name="tkitc10x2x0.6_1">#REF!</definedName>
    <definedName name="tkitc10x2x0.6_2">#REF!</definedName>
    <definedName name="tkitc10x2x0.6_3">#REF!</definedName>
    <definedName name="tl">#REF!</definedName>
    <definedName name="tl1x18b">#REF!</definedName>
    <definedName name="tl1x18bnb">#REF!</definedName>
    <definedName name="tl1x18ep">#REF!</definedName>
    <definedName name="tl1x18gmsnb">#REF!</definedName>
    <definedName name="tl1x18tki">#REF!</definedName>
    <definedName name="tl1x18tkinb">#REF!</definedName>
    <definedName name="tl1x18tko">#REF!</definedName>
    <definedName name="tl1x18tkonb">#REF!</definedName>
    <definedName name="tl1x20">#REF!</definedName>
    <definedName name="tl1x36b">#REF!</definedName>
    <definedName name="tl1x36bimc">#REF!</definedName>
    <definedName name="tl1x36bimc___0">#REF!</definedName>
    <definedName name="tl1x36bimc___1">#REF!</definedName>
    <definedName name="tl1x36bimc___2">#REF!</definedName>
    <definedName name="tl1x36bimc___3">#REF!</definedName>
    <definedName name="tl1x36bimc___4">#REF!</definedName>
    <definedName name="tl1x36bimc___5">#REF!</definedName>
    <definedName name="tl1x36bimc_1">#REF!</definedName>
    <definedName name="tl1x36bimc_10">"$#REF!.$#REF!$#REF!"</definedName>
    <definedName name="tl1x36bimc_12">"$#REF!.$#REF!$#REF!"</definedName>
    <definedName name="tl1x36bimc_13">"$#REF!.$#REF!$#REF!"</definedName>
    <definedName name="tl1x36bimc_2" localSheetId="8">#REF!</definedName>
    <definedName name="tl1x36bimc_2" localSheetId="7">#REF!</definedName>
    <definedName name="tl1x36bimc_2" localSheetId="4">#REF!</definedName>
    <definedName name="tl1x36bimc_2" localSheetId="6">#REF!</definedName>
    <definedName name="tl1x36bimc_2" localSheetId="9">#REF!</definedName>
    <definedName name="tl1x36bimc_2" localSheetId="5">#REF!</definedName>
    <definedName name="tl1x36bimc_2" localSheetId="14">#REF!</definedName>
    <definedName name="tl1x36bimc_2" localSheetId="3">#REF!</definedName>
    <definedName name="tl1x36bimc_2" localSheetId="11">#REF!</definedName>
    <definedName name="tl1x36bimc_2" localSheetId="13">#REF!</definedName>
    <definedName name="tl1x36bimc_2" localSheetId="10">#REF!</definedName>
    <definedName name="tl1x36bimc_2" localSheetId="0">#REF!</definedName>
    <definedName name="tl1x36bimc_2" localSheetId="2">#REF!</definedName>
    <definedName name="tl1x36bimc_2">#REF!</definedName>
    <definedName name="tl1x36bimc_4" localSheetId="8">#REF!</definedName>
    <definedName name="tl1x36bimc_4" localSheetId="14">#REF!</definedName>
    <definedName name="tl1x36bimc_4" localSheetId="11">#REF!</definedName>
    <definedName name="tl1x36bimc_4" localSheetId="13">#REF!</definedName>
    <definedName name="tl1x36bimc_4" localSheetId="10">#REF!</definedName>
    <definedName name="tl1x36bimc_4" localSheetId="0">#REF!</definedName>
    <definedName name="tl1x36bimc_4" localSheetId="2">#REF!</definedName>
    <definedName name="tl1x36bimc_4">#REF!</definedName>
    <definedName name="tl1x36bimc_5">"$#REF!.$#REF!$#REF!"</definedName>
    <definedName name="tl1x36bimc_7">"$#REF!.$#REF!$#REF!"</definedName>
    <definedName name="tl1x36bimc_8">"$#REF!.$#REF!$#REF!"</definedName>
    <definedName name="tl1x36bnb" localSheetId="8">#REF!</definedName>
    <definedName name="tl1x36bnb" localSheetId="7">#REF!</definedName>
    <definedName name="tl1x36bnb" localSheetId="4">#REF!</definedName>
    <definedName name="tl1x36bnb" localSheetId="6">#REF!</definedName>
    <definedName name="tl1x36bnb" localSheetId="9">#REF!</definedName>
    <definedName name="tl1x36bnb" localSheetId="5">#REF!</definedName>
    <definedName name="tl1x36bnb" localSheetId="14">#REF!</definedName>
    <definedName name="tl1x36bnb" localSheetId="3">#REF!</definedName>
    <definedName name="tl1x36bnb" localSheetId="11">#REF!</definedName>
    <definedName name="tl1x36bnb" localSheetId="13">#REF!</definedName>
    <definedName name="tl1x36bnb" localSheetId="10">#REF!</definedName>
    <definedName name="tl1x36bnb" localSheetId="0">#REF!</definedName>
    <definedName name="tl1x36bnb" localSheetId="2">#REF!</definedName>
    <definedName name="tl1x36bnb">#REF!</definedName>
    <definedName name="tl1x36gmsnb" localSheetId="8">#REF!</definedName>
    <definedName name="tl1x36gmsnb" localSheetId="14">#REF!</definedName>
    <definedName name="tl1x36gmsnb" localSheetId="11">#REF!</definedName>
    <definedName name="tl1x36gmsnb" localSheetId="13">#REF!</definedName>
    <definedName name="tl1x36gmsnb" localSheetId="10">#REF!</definedName>
    <definedName name="tl1x36gmsnb" localSheetId="0">#REF!</definedName>
    <definedName name="tl1x36gmsnb" localSheetId="2">#REF!</definedName>
    <definedName name="tl1x36gmsnb">#REF!</definedName>
    <definedName name="tl1x36tbs" localSheetId="8">#REF!</definedName>
    <definedName name="tl1x36tbs" localSheetId="14">#REF!</definedName>
    <definedName name="tl1x36tbs" localSheetId="11">#REF!</definedName>
    <definedName name="tl1x36tbs" localSheetId="13">#REF!</definedName>
    <definedName name="tl1x36tbs" localSheetId="10">#REF!</definedName>
    <definedName name="tl1x36tbs" localSheetId="0">#REF!</definedName>
    <definedName name="tl1x36tbs" localSheetId="2">#REF!</definedName>
    <definedName name="tl1x36tbs">#REF!</definedName>
    <definedName name="tl1x36tbsnb">#REF!</definedName>
    <definedName name="tl1x36tki">#REF!</definedName>
    <definedName name="tl1x36tkinb">#REF!</definedName>
    <definedName name="tl1x36tko">#REF!</definedName>
    <definedName name="tl1x36tkonb">#REF!</definedName>
    <definedName name="tl1x40">#REF!</definedName>
    <definedName name="TL236METALLOV">#REF!</definedName>
    <definedName name="tl2x18tbsm2">#REF!</definedName>
    <definedName name="tl2x20">#REF!</definedName>
    <definedName name="tl2x36tbs">#REF!</definedName>
    <definedName name="tl2x36tbsnb">#REF!</definedName>
    <definedName name="tl2x36tki">#REF!</definedName>
    <definedName name="tl2x36tkinb">#REF!</definedName>
    <definedName name="tl2x36tko">#REF!</definedName>
    <definedName name="tl2x36tkonb">#REF!</definedName>
    <definedName name="tla2x18iac">#REF!</definedName>
    <definedName name="tla2x18iac___0">#REF!</definedName>
    <definedName name="tla2x18iac___1">#REF!</definedName>
    <definedName name="tla2x18iac___2">#REF!</definedName>
    <definedName name="tla2x18iac___3">#REF!</definedName>
    <definedName name="tla2x18iac___4">#REF!</definedName>
    <definedName name="tla2x18iac___5">#REF!</definedName>
    <definedName name="tla2x18iac_1">#REF!</definedName>
    <definedName name="tla2x18iac_10">"$#REF!.$#REF!$#REF!"</definedName>
    <definedName name="tla2x18iac_12">"$#REF!.$#REF!$#REF!"</definedName>
    <definedName name="tla2x18iac_13">"$#REF!.$#REF!$#REF!"</definedName>
    <definedName name="tla2x18iac_2" localSheetId="8">#REF!</definedName>
    <definedName name="tla2x18iac_2" localSheetId="7">#REF!</definedName>
    <definedName name="tla2x18iac_2" localSheetId="4">#REF!</definedName>
    <definedName name="tla2x18iac_2" localSheetId="6">#REF!</definedName>
    <definedName name="tla2x18iac_2" localSheetId="9">#REF!</definedName>
    <definedName name="tla2x18iac_2" localSheetId="5">#REF!</definedName>
    <definedName name="tla2x18iac_2" localSheetId="14">#REF!</definedName>
    <definedName name="tla2x18iac_2" localSheetId="3">#REF!</definedName>
    <definedName name="tla2x18iac_2" localSheetId="11">#REF!</definedName>
    <definedName name="tla2x18iac_2" localSheetId="13">#REF!</definedName>
    <definedName name="tla2x18iac_2" localSheetId="10">#REF!</definedName>
    <definedName name="tla2x18iac_2" localSheetId="0">#REF!</definedName>
    <definedName name="tla2x18iac_2" localSheetId="2">#REF!</definedName>
    <definedName name="tla2x18iac_2">#REF!</definedName>
    <definedName name="tla2x18iac_4" localSheetId="8">#REF!</definedName>
    <definedName name="tla2x18iac_4" localSheetId="14">#REF!</definedName>
    <definedName name="tla2x18iac_4" localSheetId="11">#REF!</definedName>
    <definedName name="tla2x18iac_4" localSheetId="13">#REF!</definedName>
    <definedName name="tla2x18iac_4" localSheetId="10">#REF!</definedName>
    <definedName name="tla2x18iac_4" localSheetId="0">#REF!</definedName>
    <definedName name="tla2x18iac_4" localSheetId="2">#REF!</definedName>
    <definedName name="tla2x18iac_4">#REF!</definedName>
    <definedName name="tla2x18iac_5">"$#REF!.$#REF!$#REF!"</definedName>
    <definedName name="tla2x18iac_7">"$#REF!.$#REF!$#REF!"</definedName>
    <definedName name="tla2x18iac_8">"$#REF!.$#REF!$#REF!"</definedName>
    <definedName name="tla2x18iacbimc" localSheetId="8">#REF!</definedName>
    <definedName name="tla2x18iacbimc" localSheetId="7">#REF!</definedName>
    <definedName name="tla2x18iacbimc" localSheetId="4">#REF!</definedName>
    <definedName name="tla2x18iacbimc" localSheetId="6">#REF!</definedName>
    <definedName name="tla2x18iacbimc" localSheetId="9">#REF!</definedName>
    <definedName name="tla2x18iacbimc" localSheetId="5">#REF!</definedName>
    <definedName name="tla2x18iacbimc" localSheetId="14">#REF!</definedName>
    <definedName name="tla2x18iacbimc" localSheetId="3">#REF!</definedName>
    <definedName name="tla2x18iacbimc" localSheetId="11">#REF!</definedName>
    <definedName name="tla2x18iacbimc" localSheetId="13">#REF!</definedName>
    <definedName name="tla2x18iacbimc" localSheetId="10">#REF!</definedName>
    <definedName name="tla2x18iacbimc" localSheetId="0">#REF!</definedName>
    <definedName name="tla2x18iacbimc" localSheetId="2">#REF!</definedName>
    <definedName name="tla2x18iacbimc">#REF!</definedName>
    <definedName name="tla2x18iacbimc___0" localSheetId="8">#REF!</definedName>
    <definedName name="tla2x18iacbimc___0" localSheetId="14">#REF!</definedName>
    <definedName name="tla2x18iacbimc___0" localSheetId="11">#REF!</definedName>
    <definedName name="tla2x18iacbimc___0" localSheetId="13">#REF!</definedName>
    <definedName name="tla2x18iacbimc___0" localSheetId="10">#REF!</definedName>
    <definedName name="tla2x18iacbimc___0" localSheetId="0">#REF!</definedName>
    <definedName name="tla2x18iacbimc___0" localSheetId="2">#REF!</definedName>
    <definedName name="tla2x18iacbimc___0">#REF!</definedName>
    <definedName name="tla2x18iacbimc___1" localSheetId="8">#REF!</definedName>
    <definedName name="tla2x18iacbimc___1" localSheetId="14">#REF!</definedName>
    <definedName name="tla2x18iacbimc___1" localSheetId="11">#REF!</definedName>
    <definedName name="tla2x18iacbimc___1" localSheetId="13">#REF!</definedName>
    <definedName name="tla2x18iacbimc___1" localSheetId="10">#REF!</definedName>
    <definedName name="tla2x18iacbimc___1" localSheetId="0">#REF!</definedName>
    <definedName name="tla2x18iacbimc___1" localSheetId="2">#REF!</definedName>
    <definedName name="tla2x18iacbimc___1">#REF!</definedName>
    <definedName name="tla2x18iacbimc___2">#REF!</definedName>
    <definedName name="tla2x18iacbimc___3">#REF!</definedName>
    <definedName name="tla2x18iacbimc___4">#REF!</definedName>
    <definedName name="tla2x18iacbimc___5">#REF!</definedName>
    <definedName name="tla2x18iacbimc_1">#REF!</definedName>
    <definedName name="tla2x18iacbimc_10">"$#REF!.$#REF!$#REF!"</definedName>
    <definedName name="tla2x18iacbimc_12">"$#REF!.$#REF!$#REF!"</definedName>
    <definedName name="tla2x18iacbimc_13">"$#REF!.$#REF!$#REF!"</definedName>
    <definedName name="tla2x18iacbimc_2" localSheetId="8">#REF!</definedName>
    <definedName name="tla2x18iacbimc_2" localSheetId="7">#REF!</definedName>
    <definedName name="tla2x18iacbimc_2" localSheetId="4">#REF!</definedName>
    <definedName name="tla2x18iacbimc_2" localSheetId="6">#REF!</definedName>
    <definedName name="tla2x18iacbimc_2" localSheetId="9">#REF!</definedName>
    <definedName name="tla2x18iacbimc_2" localSheetId="5">#REF!</definedName>
    <definedName name="tla2x18iacbimc_2" localSheetId="14">#REF!</definedName>
    <definedName name="tla2x18iacbimc_2" localSheetId="3">#REF!</definedName>
    <definedName name="tla2x18iacbimc_2" localSheetId="11">#REF!</definedName>
    <definedName name="tla2x18iacbimc_2" localSheetId="13">#REF!</definedName>
    <definedName name="tla2x18iacbimc_2" localSheetId="10">#REF!</definedName>
    <definedName name="tla2x18iacbimc_2" localSheetId="0">#REF!</definedName>
    <definedName name="tla2x18iacbimc_2" localSheetId="2">#REF!</definedName>
    <definedName name="tla2x18iacbimc_2">#REF!</definedName>
    <definedName name="tla2x18iacbimc_4" localSheetId="8">#REF!</definedName>
    <definedName name="tla2x18iacbimc_4" localSheetId="14">#REF!</definedName>
    <definedName name="tla2x18iacbimc_4" localSheetId="11">#REF!</definedName>
    <definedName name="tla2x18iacbimc_4" localSheetId="13">#REF!</definedName>
    <definedName name="tla2x18iacbimc_4" localSheetId="10">#REF!</definedName>
    <definedName name="tla2x18iacbimc_4" localSheetId="0">#REF!</definedName>
    <definedName name="tla2x18iacbimc_4" localSheetId="2">#REF!</definedName>
    <definedName name="tla2x18iacbimc_4">#REF!</definedName>
    <definedName name="tla2x18iacbimc_5">"$#REF!.$#REF!$#REF!"</definedName>
    <definedName name="tla2x18iacbimc_7">"$#REF!.$#REF!$#REF!"</definedName>
    <definedName name="tla2x18iacbimc_8">"$#REF!.$#REF!$#REF!"</definedName>
    <definedName name="TLAC120" localSheetId="8">#REF!</definedName>
    <definedName name="TLAC120" localSheetId="7">#REF!</definedName>
    <definedName name="TLAC120" localSheetId="4">#REF!</definedName>
    <definedName name="TLAC120" localSheetId="6">#REF!</definedName>
    <definedName name="TLAC120" localSheetId="9">#REF!</definedName>
    <definedName name="TLAC120" localSheetId="5">#REF!</definedName>
    <definedName name="TLAC120" localSheetId="14">#REF!</definedName>
    <definedName name="TLAC120" localSheetId="3">#REF!</definedName>
    <definedName name="TLAC120" localSheetId="11">#REF!</definedName>
    <definedName name="TLAC120" localSheetId="13">#REF!</definedName>
    <definedName name="TLAC120" localSheetId="10">#REF!</definedName>
    <definedName name="TLAC120" localSheetId="0">#REF!</definedName>
    <definedName name="TLAC120" localSheetId="2">#REF!</definedName>
    <definedName name="TLAC120">#REF!</definedName>
    <definedName name="TLAC35" localSheetId="8">#REF!</definedName>
    <definedName name="TLAC35" localSheetId="14">#REF!</definedName>
    <definedName name="TLAC35" localSheetId="11">#REF!</definedName>
    <definedName name="TLAC35" localSheetId="13">#REF!</definedName>
    <definedName name="TLAC35" localSheetId="10">#REF!</definedName>
    <definedName name="TLAC35" localSheetId="0">#REF!</definedName>
    <definedName name="TLAC35" localSheetId="2">#REF!</definedName>
    <definedName name="TLAC35">#REF!</definedName>
    <definedName name="TLAC50" localSheetId="8">#REF!</definedName>
    <definedName name="TLAC50" localSheetId="14">#REF!</definedName>
    <definedName name="TLAC50" localSheetId="11">#REF!</definedName>
    <definedName name="TLAC50" localSheetId="13">#REF!</definedName>
    <definedName name="TLAC50" localSheetId="10">#REF!</definedName>
    <definedName name="TLAC50" localSheetId="0">#REF!</definedName>
    <definedName name="TLAC50" localSheetId="2">#REF!</definedName>
    <definedName name="TLAC50">#REF!</definedName>
    <definedName name="TLAC70">#REF!</definedName>
    <definedName name="TLAC95">#REF!</definedName>
    <definedName name="TLAMP_DO3">#N/A</definedName>
    <definedName name="tlb1x18" localSheetId="8">#REF!</definedName>
    <definedName name="tlb1x18" localSheetId="7">#REF!</definedName>
    <definedName name="tlb1x18" localSheetId="4">#REF!</definedName>
    <definedName name="tlb1x18" localSheetId="6">#REF!</definedName>
    <definedName name="tlb1x18" localSheetId="9">#REF!</definedName>
    <definedName name="tlb1x18" localSheetId="5">#REF!</definedName>
    <definedName name="tlb1x18" localSheetId="14">#REF!</definedName>
    <definedName name="tlb1x18" localSheetId="3">#REF!</definedName>
    <definedName name="tlb1x18" localSheetId="11">#REF!</definedName>
    <definedName name="tlb1x18" localSheetId="13">#REF!</definedName>
    <definedName name="tlb1x18" localSheetId="10">#REF!</definedName>
    <definedName name="tlb1x18" localSheetId="0">#REF!</definedName>
    <definedName name="tlb1x18" localSheetId="2">#REF!</definedName>
    <definedName name="tlb1x18">#REF!</definedName>
    <definedName name="tlb1x18___0" localSheetId="8">#REF!</definedName>
    <definedName name="tlb1x18___0" localSheetId="14">#REF!</definedName>
    <definedName name="tlb1x18___0" localSheetId="11">#REF!</definedName>
    <definedName name="tlb1x18___0" localSheetId="13">#REF!</definedName>
    <definedName name="tlb1x18___0" localSheetId="10">#REF!</definedName>
    <definedName name="tlb1x18___0" localSheetId="0">#REF!</definedName>
    <definedName name="tlb1x18___0" localSheetId="2">#REF!</definedName>
    <definedName name="tlb1x18___0">#REF!</definedName>
    <definedName name="tlb1x18___1" localSheetId="8">#REF!</definedName>
    <definedName name="tlb1x18___1" localSheetId="14">#REF!</definedName>
    <definedName name="tlb1x18___1" localSheetId="11">#REF!</definedName>
    <definedName name="tlb1x18___1" localSheetId="13">#REF!</definedName>
    <definedName name="tlb1x18___1" localSheetId="10">#REF!</definedName>
    <definedName name="tlb1x18___1" localSheetId="0">#REF!</definedName>
    <definedName name="tlb1x18___1" localSheetId="2">#REF!</definedName>
    <definedName name="tlb1x18___1">#REF!</definedName>
    <definedName name="tlb1x18___2">#REF!</definedName>
    <definedName name="tlb1x18___3">#REF!</definedName>
    <definedName name="tlb1x18___4">#REF!</definedName>
    <definedName name="tlb1x18___5">#REF!</definedName>
    <definedName name="tlb1x18_1">#REF!</definedName>
    <definedName name="tlb1x18_10">"$#REF!.$#REF!$#REF!"</definedName>
    <definedName name="tlb1x18_12">"$#REF!.$#REF!$#REF!"</definedName>
    <definedName name="tlb1x18_13">"$#REF!.$#REF!$#REF!"</definedName>
    <definedName name="tlb1x18_2" localSheetId="8">#REF!</definedName>
    <definedName name="tlb1x18_2" localSheetId="7">#REF!</definedName>
    <definedName name="tlb1x18_2" localSheetId="4">#REF!</definedName>
    <definedName name="tlb1x18_2" localSheetId="6">#REF!</definedName>
    <definedName name="tlb1x18_2" localSheetId="9">#REF!</definedName>
    <definedName name="tlb1x18_2" localSheetId="5">#REF!</definedName>
    <definedName name="tlb1x18_2" localSheetId="14">#REF!</definedName>
    <definedName name="tlb1x18_2" localSheetId="3">#REF!</definedName>
    <definedName name="tlb1x18_2" localSheetId="11">#REF!</definedName>
    <definedName name="tlb1x18_2" localSheetId="13">#REF!</definedName>
    <definedName name="tlb1x18_2" localSheetId="10">#REF!</definedName>
    <definedName name="tlb1x18_2" localSheetId="0">#REF!</definedName>
    <definedName name="tlb1x18_2" localSheetId="2">#REF!</definedName>
    <definedName name="tlb1x18_2">#REF!</definedName>
    <definedName name="tlb1x18_4" localSheetId="8">#REF!</definedName>
    <definedName name="tlb1x18_4" localSheetId="14">#REF!</definedName>
    <definedName name="tlb1x18_4" localSheetId="11">#REF!</definedName>
    <definedName name="tlb1x18_4" localSheetId="13">#REF!</definedName>
    <definedName name="tlb1x18_4" localSheetId="10">#REF!</definedName>
    <definedName name="tlb1x18_4" localSheetId="0">#REF!</definedName>
    <definedName name="tlb1x18_4" localSheetId="2">#REF!</definedName>
    <definedName name="tlb1x18_4">#REF!</definedName>
    <definedName name="tlb1x18_5">"$#REF!.$#REF!$#REF!"</definedName>
    <definedName name="tlb1x18_7">"$#REF!.$#REF!$#REF!"</definedName>
    <definedName name="tlb1x18_8">"$#REF!.$#REF!$#REF!"</definedName>
    <definedName name="tlb1x36" localSheetId="8">#REF!</definedName>
    <definedName name="tlb1x36" localSheetId="7">#REF!</definedName>
    <definedName name="tlb1x36" localSheetId="4">#REF!</definedName>
    <definedName name="tlb1x36" localSheetId="6">#REF!</definedName>
    <definedName name="tlb1x36" localSheetId="9">#REF!</definedName>
    <definedName name="tlb1x36" localSheetId="5">#REF!</definedName>
    <definedName name="tlb1x36" localSheetId="14">#REF!</definedName>
    <definedName name="tlb1x36" localSheetId="3">#REF!</definedName>
    <definedName name="tlb1x36" localSheetId="11">#REF!</definedName>
    <definedName name="tlb1x36" localSheetId="13">#REF!</definedName>
    <definedName name="tlb1x36" localSheetId="10">#REF!</definedName>
    <definedName name="tlb1x36" localSheetId="0">#REF!</definedName>
    <definedName name="tlb1x36" localSheetId="2">#REF!</definedName>
    <definedName name="tlb1x36">#REF!</definedName>
    <definedName name="tlb1x36___0" localSheetId="8">#REF!</definedName>
    <definedName name="tlb1x36___0" localSheetId="14">#REF!</definedName>
    <definedName name="tlb1x36___0" localSheetId="11">#REF!</definedName>
    <definedName name="tlb1x36___0" localSheetId="13">#REF!</definedName>
    <definedName name="tlb1x36___0" localSheetId="10">#REF!</definedName>
    <definedName name="tlb1x36___0" localSheetId="0">#REF!</definedName>
    <definedName name="tlb1x36___0" localSheetId="2">#REF!</definedName>
    <definedName name="tlb1x36___0">#REF!</definedName>
    <definedName name="tlb1x36___1" localSheetId="8">#REF!</definedName>
    <definedName name="tlb1x36___1" localSheetId="14">#REF!</definedName>
    <definedName name="tlb1x36___1" localSheetId="11">#REF!</definedName>
    <definedName name="tlb1x36___1" localSheetId="13">#REF!</definedName>
    <definedName name="tlb1x36___1" localSheetId="10">#REF!</definedName>
    <definedName name="tlb1x36___1" localSheetId="0">#REF!</definedName>
    <definedName name="tlb1x36___1" localSheetId="2">#REF!</definedName>
    <definedName name="tlb1x36___1">#REF!</definedName>
    <definedName name="tlb1x36___2">#REF!</definedName>
    <definedName name="tlb1x36___3">#REF!</definedName>
    <definedName name="tlb1x36___4">#REF!</definedName>
    <definedName name="tlb1x36___5">#REF!</definedName>
    <definedName name="tlb1x36_1">#REF!</definedName>
    <definedName name="tlb1x36_10">"$#REF!.$#REF!$#REF!:$#REF!$#REF!"</definedName>
    <definedName name="tlb1x36_12">"$#REF!.$#REF!$#REF!:$#REF!$#REF!"</definedName>
    <definedName name="tlb1x36_13">"$#REF!.$#REF!$#REF!:$#REF!$#REF!"</definedName>
    <definedName name="tlb1x36_2" localSheetId="8">#REF!</definedName>
    <definedName name="tlb1x36_2" localSheetId="7">#REF!</definedName>
    <definedName name="tlb1x36_2" localSheetId="4">#REF!</definedName>
    <definedName name="tlb1x36_2" localSheetId="6">#REF!</definedName>
    <definedName name="tlb1x36_2" localSheetId="9">#REF!</definedName>
    <definedName name="tlb1x36_2" localSheetId="5">#REF!</definedName>
    <definedName name="tlb1x36_2" localSheetId="14">#REF!</definedName>
    <definedName name="tlb1x36_2" localSheetId="3">#REF!</definedName>
    <definedName name="tlb1x36_2" localSheetId="11">#REF!</definedName>
    <definedName name="tlb1x36_2" localSheetId="13">#REF!</definedName>
    <definedName name="tlb1x36_2" localSheetId="10">#REF!</definedName>
    <definedName name="tlb1x36_2" localSheetId="0">#REF!</definedName>
    <definedName name="tlb1x36_2" localSheetId="2">#REF!</definedName>
    <definedName name="tlb1x36_2">#REF!</definedName>
    <definedName name="tlb1x36_4" localSheetId="8">#REF!</definedName>
    <definedName name="tlb1x36_4" localSheetId="14">#REF!</definedName>
    <definedName name="tlb1x36_4" localSheetId="11">#REF!</definedName>
    <definedName name="tlb1x36_4" localSheetId="13">#REF!</definedName>
    <definedName name="tlb1x36_4" localSheetId="10">#REF!</definedName>
    <definedName name="tlb1x36_4" localSheetId="0">#REF!</definedName>
    <definedName name="tlb1x36_4" localSheetId="2">#REF!</definedName>
    <definedName name="tlb1x36_4">#REF!</definedName>
    <definedName name="tlb1x36_5">"$#REF!.$#REF!$#REF!:$#REF!$#REF!"</definedName>
    <definedName name="tlb1x36_7">"$#REF!.$#REF!$#REF!:$#REF!$#REF!"</definedName>
    <definedName name="tlb1x36_8">"$#REF!.$#REF!$#REF!:$#REF!$#REF!"</definedName>
    <definedName name="tlb1x36bimc" localSheetId="8">#REF!</definedName>
    <definedName name="tlb1x36bimc" localSheetId="7">#REF!</definedName>
    <definedName name="tlb1x36bimc" localSheetId="4">#REF!</definedName>
    <definedName name="tlb1x36bimc" localSheetId="6">#REF!</definedName>
    <definedName name="tlb1x36bimc" localSheetId="9">#REF!</definedName>
    <definedName name="tlb1x36bimc" localSheetId="5">#REF!</definedName>
    <definedName name="tlb1x36bimc" localSheetId="14">#REF!</definedName>
    <definedName name="tlb1x36bimc" localSheetId="3">#REF!</definedName>
    <definedName name="tlb1x36bimc" localSheetId="11">#REF!</definedName>
    <definedName name="tlb1x36bimc" localSheetId="13">#REF!</definedName>
    <definedName name="tlb1x36bimc" localSheetId="10">#REF!</definedName>
    <definedName name="tlb1x36bimc" localSheetId="0">#REF!</definedName>
    <definedName name="tlb1x36bimc" localSheetId="2">#REF!</definedName>
    <definedName name="tlb1x36bimc">#REF!</definedName>
    <definedName name="tlb1x36bimc___0" localSheetId="8">#REF!</definedName>
    <definedName name="tlb1x36bimc___0" localSheetId="14">#REF!</definedName>
    <definedName name="tlb1x36bimc___0" localSheetId="11">#REF!</definedName>
    <definedName name="tlb1x36bimc___0" localSheetId="13">#REF!</definedName>
    <definedName name="tlb1x36bimc___0" localSheetId="10">#REF!</definedName>
    <definedName name="tlb1x36bimc___0" localSheetId="0">#REF!</definedName>
    <definedName name="tlb1x36bimc___0" localSheetId="2">#REF!</definedName>
    <definedName name="tlb1x36bimc___0">#REF!</definedName>
    <definedName name="tlb1x36bimc___1" localSheetId="8">#REF!</definedName>
    <definedName name="tlb1x36bimc___1" localSheetId="14">#REF!</definedName>
    <definedName name="tlb1x36bimc___1" localSheetId="11">#REF!</definedName>
    <definedName name="tlb1x36bimc___1" localSheetId="13">#REF!</definedName>
    <definedName name="tlb1x36bimc___1" localSheetId="10">#REF!</definedName>
    <definedName name="tlb1x36bimc___1" localSheetId="0">#REF!</definedName>
    <definedName name="tlb1x36bimc___1" localSheetId="2">#REF!</definedName>
    <definedName name="tlb1x36bimc___1">#REF!</definedName>
    <definedName name="tlb1x36bimc___2">#REF!</definedName>
    <definedName name="tlb1x36bimc___3">#REF!</definedName>
    <definedName name="tlb1x36bimc___4">#REF!</definedName>
    <definedName name="tlb1x36bimc___5">#REF!</definedName>
    <definedName name="tlb1x36bimc_1">#REF!</definedName>
    <definedName name="tlb1x36bimc_10">"$#REF!.$#REF!$#REF!"</definedName>
    <definedName name="tlb1x36bimc_12">"$#REF!.$#REF!$#REF!"</definedName>
    <definedName name="tlb1x36bimc_13">"$#REF!.$#REF!$#REF!"</definedName>
    <definedName name="tlb1x36bimc_2" localSheetId="8">#REF!</definedName>
    <definedName name="tlb1x36bimc_2" localSheetId="7">#REF!</definedName>
    <definedName name="tlb1x36bimc_2" localSheetId="4">#REF!</definedName>
    <definedName name="tlb1x36bimc_2" localSheetId="6">#REF!</definedName>
    <definedName name="tlb1x36bimc_2" localSheetId="9">#REF!</definedName>
    <definedName name="tlb1x36bimc_2" localSheetId="5">#REF!</definedName>
    <definedName name="tlb1x36bimc_2" localSheetId="14">#REF!</definedName>
    <definedName name="tlb1x36bimc_2" localSheetId="3">#REF!</definedName>
    <definedName name="tlb1x36bimc_2" localSheetId="11">#REF!</definedName>
    <definedName name="tlb1x36bimc_2" localSheetId="13">#REF!</definedName>
    <definedName name="tlb1x36bimc_2" localSheetId="10">#REF!</definedName>
    <definedName name="tlb1x36bimc_2" localSheetId="0">#REF!</definedName>
    <definedName name="tlb1x36bimc_2" localSheetId="2">#REF!</definedName>
    <definedName name="tlb1x36bimc_2">#REF!</definedName>
    <definedName name="tlb1x36bimc_4" localSheetId="8">#REF!</definedName>
    <definedName name="tlb1x36bimc_4" localSheetId="14">#REF!</definedName>
    <definedName name="tlb1x36bimc_4" localSheetId="11">#REF!</definedName>
    <definedName name="tlb1x36bimc_4" localSheetId="13">#REF!</definedName>
    <definedName name="tlb1x36bimc_4" localSheetId="10">#REF!</definedName>
    <definedName name="tlb1x36bimc_4" localSheetId="0">#REF!</definedName>
    <definedName name="tlb1x36bimc_4" localSheetId="2">#REF!</definedName>
    <definedName name="tlb1x36bimc_4">#REF!</definedName>
    <definedName name="tlb1x36bimc_5">"$#REF!.$#REF!$#REF!"</definedName>
    <definedName name="tlb1x36bimc_7">"$#REF!.$#REF!$#REF!"</definedName>
    <definedName name="tlb1x36bimc_8">"$#REF!.$#REF!$#REF!"</definedName>
    <definedName name="tlb1x36w" localSheetId="8">#REF!</definedName>
    <definedName name="tlb1x36w" localSheetId="7">#REF!</definedName>
    <definedName name="tlb1x36w" localSheetId="4">#REF!</definedName>
    <definedName name="tlb1x36w" localSheetId="6">#REF!</definedName>
    <definedName name="tlb1x36w" localSheetId="9">#REF!</definedName>
    <definedName name="tlb1x36w" localSheetId="5">#REF!</definedName>
    <definedName name="tlb1x36w" localSheetId="14">#REF!</definedName>
    <definedName name="tlb1x36w" localSheetId="3">#REF!</definedName>
    <definedName name="tlb1x36w" localSheetId="11">#REF!</definedName>
    <definedName name="tlb1x36w" localSheetId="13">#REF!</definedName>
    <definedName name="tlb1x36w" localSheetId="10">#REF!</definedName>
    <definedName name="tlb1x36w" localSheetId="0">#REF!</definedName>
    <definedName name="tlb1x36w" localSheetId="2">#REF!</definedName>
    <definedName name="tlb1x36w">#REF!</definedName>
    <definedName name="tlb1x36w___0" localSheetId="8">#REF!</definedName>
    <definedName name="tlb1x36w___0" localSheetId="14">#REF!</definedName>
    <definedName name="tlb1x36w___0" localSheetId="11">#REF!</definedName>
    <definedName name="tlb1x36w___0" localSheetId="13">#REF!</definedName>
    <definedName name="tlb1x36w___0" localSheetId="10">#REF!</definedName>
    <definedName name="tlb1x36w___0" localSheetId="0">#REF!</definedName>
    <definedName name="tlb1x36w___0" localSheetId="2">#REF!</definedName>
    <definedName name="tlb1x36w___0">#REF!</definedName>
    <definedName name="tlb1x36w___1" localSheetId="8">#REF!</definedName>
    <definedName name="tlb1x36w___1" localSheetId="14">#REF!</definedName>
    <definedName name="tlb1x36w___1" localSheetId="11">#REF!</definedName>
    <definedName name="tlb1x36w___1" localSheetId="13">#REF!</definedName>
    <definedName name="tlb1x36w___1" localSheetId="10">#REF!</definedName>
    <definedName name="tlb1x36w___1" localSheetId="0">#REF!</definedName>
    <definedName name="tlb1x36w___1" localSheetId="2">#REF!</definedName>
    <definedName name="tlb1x36w___1">#REF!</definedName>
    <definedName name="tlb1x36w___2">#REF!</definedName>
    <definedName name="tlb1x36w___3">#REF!</definedName>
    <definedName name="tlb1x36w___4">#REF!</definedName>
    <definedName name="tlb1x36w___5">#REF!</definedName>
    <definedName name="tlb1x36w_1">#REF!</definedName>
    <definedName name="tlb1x36w_10">"$#REF!.$#REF!$#REF!"</definedName>
    <definedName name="tlb1x36w_12">"$#REF!.$#REF!$#REF!"</definedName>
    <definedName name="tlb1x36w_13">"$#REF!.$#REF!$#REF!"</definedName>
    <definedName name="tlb1x36w_2" localSheetId="8">#REF!</definedName>
    <definedName name="tlb1x36w_2" localSheetId="7">#REF!</definedName>
    <definedName name="tlb1x36w_2" localSheetId="4">#REF!</definedName>
    <definedName name="tlb1x36w_2" localSheetId="6">#REF!</definedName>
    <definedName name="tlb1x36w_2" localSheetId="9">#REF!</definedName>
    <definedName name="tlb1x36w_2" localSheetId="5">#REF!</definedName>
    <definedName name="tlb1x36w_2" localSheetId="14">#REF!</definedName>
    <definedName name="tlb1x36w_2" localSheetId="3">#REF!</definedName>
    <definedName name="tlb1x36w_2" localSheetId="11">#REF!</definedName>
    <definedName name="tlb1x36w_2" localSheetId="13">#REF!</definedName>
    <definedName name="tlb1x36w_2" localSheetId="10">#REF!</definedName>
    <definedName name="tlb1x36w_2" localSheetId="0">#REF!</definedName>
    <definedName name="tlb1x36w_2" localSheetId="2">#REF!</definedName>
    <definedName name="tlb1x36w_2">#REF!</definedName>
    <definedName name="tlb1x36w_4" localSheetId="8">#REF!</definedName>
    <definedName name="tlb1x36w_4" localSheetId="14">#REF!</definedName>
    <definedName name="tlb1x36w_4" localSheetId="11">#REF!</definedName>
    <definedName name="tlb1x36w_4" localSheetId="13">#REF!</definedName>
    <definedName name="tlb1x36w_4" localSheetId="10">#REF!</definedName>
    <definedName name="tlb1x36w_4" localSheetId="0">#REF!</definedName>
    <definedName name="tlb1x36w_4" localSheetId="2">#REF!</definedName>
    <definedName name="tlb1x36w_4">#REF!</definedName>
    <definedName name="tlb1x36w_5">"$#REF!.$#REF!$#REF!"</definedName>
    <definedName name="tlb1x36w_7">"$#REF!.$#REF!$#REF!"</definedName>
    <definedName name="tlb1x36w_8">"$#REF!.$#REF!$#REF!"</definedName>
    <definedName name="tlbk1x36" localSheetId="8">#REF!</definedName>
    <definedName name="tlbk1x36" localSheetId="7">#REF!</definedName>
    <definedName name="tlbk1x36" localSheetId="4">#REF!</definedName>
    <definedName name="tlbk1x36" localSheetId="6">#REF!</definedName>
    <definedName name="tlbk1x36" localSheetId="9">#REF!</definedName>
    <definedName name="tlbk1x36" localSheetId="5">#REF!</definedName>
    <definedName name="tlbk1x36" localSheetId="14">#REF!</definedName>
    <definedName name="tlbk1x36" localSheetId="3">#REF!</definedName>
    <definedName name="tlbk1x36" localSheetId="11">#REF!</definedName>
    <definedName name="tlbk1x36" localSheetId="13">#REF!</definedName>
    <definedName name="tlbk1x36" localSheetId="10">#REF!</definedName>
    <definedName name="tlbk1x36" localSheetId="0">#REF!</definedName>
    <definedName name="tlbk1x36" localSheetId="2">#REF!</definedName>
    <definedName name="tlbk1x36">#REF!</definedName>
    <definedName name="tlbk1x36___0" localSheetId="8">#REF!</definedName>
    <definedName name="tlbk1x36___0" localSheetId="14">#REF!</definedName>
    <definedName name="tlbk1x36___0" localSheetId="11">#REF!</definedName>
    <definedName name="tlbk1x36___0" localSheetId="13">#REF!</definedName>
    <definedName name="tlbk1x36___0" localSheetId="10">#REF!</definedName>
    <definedName name="tlbk1x36___0" localSheetId="0">#REF!</definedName>
    <definedName name="tlbk1x36___0" localSheetId="2">#REF!</definedName>
    <definedName name="tlbk1x36___0">#REF!</definedName>
    <definedName name="tlbk1x36___1" localSheetId="8">#REF!</definedName>
    <definedName name="tlbk1x36___1" localSheetId="14">#REF!</definedName>
    <definedName name="tlbk1x36___1" localSheetId="11">#REF!</definedName>
    <definedName name="tlbk1x36___1" localSheetId="13">#REF!</definedName>
    <definedName name="tlbk1x36___1" localSheetId="10">#REF!</definedName>
    <definedName name="tlbk1x36___1" localSheetId="0">#REF!</definedName>
    <definedName name="tlbk1x36___1" localSheetId="2">#REF!</definedName>
    <definedName name="tlbk1x36___1">#REF!</definedName>
    <definedName name="tlbk1x36___2">#REF!</definedName>
    <definedName name="tlbk1x36___3">#REF!</definedName>
    <definedName name="tlbk1x36___4">#REF!</definedName>
    <definedName name="tlbk1x36___5">#REF!</definedName>
    <definedName name="tlbk1x36_1">#REF!</definedName>
    <definedName name="tlbk1x36_10">"$#REF!.$#REF!$#REF!"</definedName>
    <definedName name="tlbk1x36_12">"$#REF!.$#REF!$#REF!"</definedName>
    <definedName name="tlbk1x36_13">"$#REF!.$#REF!$#REF!"</definedName>
    <definedName name="tlbk1x36_2" localSheetId="8">#REF!</definedName>
    <definedName name="tlbk1x36_2" localSheetId="7">#REF!</definedName>
    <definedName name="tlbk1x36_2" localSheetId="4">#REF!</definedName>
    <definedName name="tlbk1x36_2" localSheetId="6">#REF!</definedName>
    <definedName name="tlbk1x36_2" localSheetId="9">#REF!</definedName>
    <definedName name="tlbk1x36_2" localSheetId="5">#REF!</definedName>
    <definedName name="tlbk1x36_2" localSheetId="14">#REF!</definedName>
    <definedName name="tlbk1x36_2" localSheetId="3">#REF!</definedName>
    <definedName name="tlbk1x36_2" localSheetId="11">#REF!</definedName>
    <definedName name="tlbk1x36_2" localSheetId="13">#REF!</definedName>
    <definedName name="tlbk1x36_2" localSheetId="10">#REF!</definedName>
    <definedName name="tlbk1x36_2" localSheetId="0">#REF!</definedName>
    <definedName name="tlbk1x36_2" localSheetId="2">#REF!</definedName>
    <definedName name="tlbk1x36_2">#REF!</definedName>
    <definedName name="tlbk1x36_4" localSheetId="8">#REF!</definedName>
    <definedName name="tlbk1x36_4" localSheetId="14">#REF!</definedName>
    <definedName name="tlbk1x36_4" localSheetId="11">#REF!</definedName>
    <definedName name="tlbk1x36_4" localSheetId="13">#REF!</definedName>
    <definedName name="tlbk1x36_4" localSheetId="10">#REF!</definedName>
    <definedName name="tlbk1x36_4" localSheetId="0">#REF!</definedName>
    <definedName name="tlbk1x36_4" localSheetId="2">#REF!</definedName>
    <definedName name="tlbk1x36_4">#REF!</definedName>
    <definedName name="tlbk1x36_5">"$#REF!.$#REF!$#REF!"</definedName>
    <definedName name="tlbk1x36_7">"$#REF!.$#REF!$#REF!"</definedName>
    <definedName name="tlbk1x36_8">"$#REF!.$#REF!$#REF!"</definedName>
    <definedName name="tlbvs2x18" localSheetId="8">#REF!</definedName>
    <definedName name="tlbvs2x18" localSheetId="7">#REF!</definedName>
    <definedName name="tlbvs2x18" localSheetId="4">#REF!</definedName>
    <definedName name="tlbvs2x18" localSheetId="6">#REF!</definedName>
    <definedName name="tlbvs2x18" localSheetId="9">#REF!</definedName>
    <definedName name="tlbvs2x18" localSheetId="5">#REF!</definedName>
    <definedName name="tlbvs2x18" localSheetId="14">#REF!</definedName>
    <definedName name="tlbvs2x18" localSheetId="3">#REF!</definedName>
    <definedName name="tlbvs2x18" localSheetId="11">#REF!</definedName>
    <definedName name="tlbvs2x18" localSheetId="13">#REF!</definedName>
    <definedName name="tlbvs2x18" localSheetId="10">#REF!</definedName>
    <definedName name="tlbvs2x18" localSheetId="0">#REF!</definedName>
    <definedName name="tlbvs2x18" localSheetId="2">#REF!</definedName>
    <definedName name="tlbvs2x18">#REF!</definedName>
    <definedName name="tlbvs2x18___0" localSheetId="8">#REF!</definedName>
    <definedName name="tlbvs2x18___0" localSheetId="14">#REF!</definedName>
    <definedName name="tlbvs2x18___0" localSheetId="11">#REF!</definedName>
    <definedName name="tlbvs2x18___0" localSheetId="13">#REF!</definedName>
    <definedName name="tlbvs2x18___0" localSheetId="10">#REF!</definedName>
    <definedName name="tlbvs2x18___0" localSheetId="0">#REF!</definedName>
    <definedName name="tlbvs2x18___0" localSheetId="2">#REF!</definedName>
    <definedName name="tlbvs2x18___0">#REF!</definedName>
    <definedName name="tlbvs2x18___1" localSheetId="8">#REF!</definedName>
    <definedName name="tlbvs2x18___1" localSheetId="14">#REF!</definedName>
    <definedName name="tlbvs2x18___1" localSheetId="11">#REF!</definedName>
    <definedName name="tlbvs2x18___1" localSheetId="13">#REF!</definedName>
    <definedName name="tlbvs2x18___1" localSheetId="10">#REF!</definedName>
    <definedName name="tlbvs2x18___1" localSheetId="0">#REF!</definedName>
    <definedName name="tlbvs2x18___1" localSheetId="2">#REF!</definedName>
    <definedName name="tlbvs2x18___1">#REF!</definedName>
    <definedName name="tlbvs2x18___2">#REF!</definedName>
    <definedName name="tlbvs2x18___3">#REF!</definedName>
    <definedName name="tlbvs2x18___4">#REF!</definedName>
    <definedName name="tlbvs2x18___5">#REF!</definedName>
    <definedName name="tlbvs2x18_1">#REF!</definedName>
    <definedName name="tlbvs2x18_10">"$#REF!.$#REF!$#REF!"</definedName>
    <definedName name="tlbvs2x18_12">"$#REF!.$#REF!$#REF!"</definedName>
    <definedName name="tlbvs2x18_13">"$#REF!.$#REF!$#REF!"</definedName>
    <definedName name="tlbvs2x18_2" localSheetId="8">#REF!</definedName>
    <definedName name="tlbvs2x18_2" localSheetId="7">#REF!</definedName>
    <definedName name="tlbvs2x18_2" localSheetId="4">#REF!</definedName>
    <definedName name="tlbvs2x18_2" localSheetId="6">#REF!</definedName>
    <definedName name="tlbvs2x18_2" localSheetId="9">#REF!</definedName>
    <definedName name="tlbvs2x18_2" localSheetId="5">#REF!</definedName>
    <definedName name="tlbvs2x18_2" localSheetId="14">#REF!</definedName>
    <definedName name="tlbvs2x18_2" localSheetId="3">#REF!</definedName>
    <definedName name="tlbvs2x18_2" localSheetId="11">#REF!</definedName>
    <definedName name="tlbvs2x18_2" localSheetId="13">#REF!</definedName>
    <definedName name="tlbvs2x18_2" localSheetId="10">#REF!</definedName>
    <definedName name="tlbvs2x18_2" localSheetId="0">#REF!</definedName>
    <definedName name="tlbvs2x18_2" localSheetId="2">#REF!</definedName>
    <definedName name="tlbvs2x18_2">#REF!</definedName>
    <definedName name="tlbvs2x18_4" localSheetId="8">#REF!</definedName>
    <definedName name="tlbvs2x18_4" localSheetId="14">#REF!</definedName>
    <definedName name="tlbvs2x18_4" localSheetId="11">#REF!</definedName>
    <definedName name="tlbvs2x18_4" localSheetId="13">#REF!</definedName>
    <definedName name="tlbvs2x18_4" localSheetId="10">#REF!</definedName>
    <definedName name="tlbvs2x18_4" localSheetId="0">#REF!</definedName>
    <definedName name="tlbvs2x18_4" localSheetId="2">#REF!</definedName>
    <definedName name="tlbvs2x18_4">#REF!</definedName>
    <definedName name="tlbvs2x18_5">"$#REF!.$#REF!$#REF!"</definedName>
    <definedName name="tlbvs2x18_7">"$#REF!.$#REF!$#REF!"</definedName>
    <definedName name="tlbvs2x18_8">"$#REF!.$#REF!$#REF!"</definedName>
    <definedName name="tlbvs2x18bimc" localSheetId="8">#REF!</definedName>
    <definedName name="tlbvs2x18bimc" localSheetId="7">#REF!</definedName>
    <definedName name="tlbvs2x18bimc" localSheetId="4">#REF!</definedName>
    <definedName name="tlbvs2x18bimc" localSheetId="6">#REF!</definedName>
    <definedName name="tlbvs2x18bimc" localSheetId="9">#REF!</definedName>
    <definedName name="tlbvs2x18bimc" localSheetId="5">#REF!</definedName>
    <definedName name="tlbvs2x18bimc" localSheetId="14">#REF!</definedName>
    <definedName name="tlbvs2x18bimc" localSheetId="3">#REF!</definedName>
    <definedName name="tlbvs2x18bimc" localSheetId="11">#REF!</definedName>
    <definedName name="tlbvs2x18bimc" localSheetId="13">#REF!</definedName>
    <definedName name="tlbvs2x18bimc" localSheetId="10">#REF!</definedName>
    <definedName name="tlbvs2x18bimc" localSheetId="0">#REF!</definedName>
    <definedName name="tlbvs2x18bimc" localSheetId="2">#REF!</definedName>
    <definedName name="tlbvs2x18bimc">#REF!</definedName>
    <definedName name="tlbvs2x18bimc___0" localSheetId="8">#REF!</definedName>
    <definedName name="tlbvs2x18bimc___0" localSheetId="14">#REF!</definedName>
    <definedName name="tlbvs2x18bimc___0" localSheetId="11">#REF!</definedName>
    <definedName name="tlbvs2x18bimc___0" localSheetId="13">#REF!</definedName>
    <definedName name="tlbvs2x18bimc___0" localSheetId="10">#REF!</definedName>
    <definedName name="tlbvs2x18bimc___0" localSheetId="0">#REF!</definedName>
    <definedName name="tlbvs2x18bimc___0" localSheetId="2">#REF!</definedName>
    <definedName name="tlbvs2x18bimc___0">#REF!</definedName>
    <definedName name="tlbvs2x18bimc___1" localSheetId="8">#REF!</definedName>
    <definedName name="tlbvs2x18bimc___1" localSheetId="14">#REF!</definedName>
    <definedName name="tlbvs2x18bimc___1" localSheetId="11">#REF!</definedName>
    <definedName name="tlbvs2x18bimc___1" localSheetId="13">#REF!</definedName>
    <definedName name="tlbvs2x18bimc___1" localSheetId="10">#REF!</definedName>
    <definedName name="tlbvs2x18bimc___1" localSheetId="0">#REF!</definedName>
    <definedName name="tlbvs2x18bimc___1" localSheetId="2">#REF!</definedName>
    <definedName name="tlbvs2x18bimc___1">#REF!</definedName>
    <definedName name="tlbvs2x18bimc___2">#REF!</definedName>
    <definedName name="tlbvs2x18bimc___3">#REF!</definedName>
    <definedName name="tlbvs2x18bimc___4">#REF!</definedName>
    <definedName name="tlbvs2x18bimc___5">#REF!</definedName>
    <definedName name="tlbvs2x18bimc_1">#REF!</definedName>
    <definedName name="tlbvs2x18bimc_10">"$#REF!.$#REF!$#REF!"</definedName>
    <definedName name="tlbvs2x18bimc_12">"$#REF!.$#REF!$#REF!"</definedName>
    <definedName name="tlbvs2x18bimc_13">"$#REF!.$#REF!$#REF!"</definedName>
    <definedName name="tlbvs2x18bimc_2" localSheetId="8">#REF!</definedName>
    <definedName name="tlbvs2x18bimc_2" localSheetId="7">#REF!</definedName>
    <definedName name="tlbvs2x18bimc_2" localSheetId="4">#REF!</definedName>
    <definedName name="tlbvs2x18bimc_2" localSheetId="6">#REF!</definedName>
    <definedName name="tlbvs2x18bimc_2" localSheetId="9">#REF!</definedName>
    <definedName name="tlbvs2x18bimc_2" localSheetId="5">#REF!</definedName>
    <definedName name="tlbvs2x18bimc_2" localSheetId="14">#REF!</definedName>
    <definedName name="tlbvs2x18bimc_2" localSheetId="3">#REF!</definedName>
    <definedName name="tlbvs2x18bimc_2" localSheetId="11">#REF!</definedName>
    <definedName name="tlbvs2x18bimc_2" localSheetId="13">#REF!</definedName>
    <definedName name="tlbvs2x18bimc_2" localSheetId="10">#REF!</definedName>
    <definedName name="tlbvs2x18bimc_2" localSheetId="0">#REF!</definedName>
    <definedName name="tlbvs2x18bimc_2" localSheetId="2">#REF!</definedName>
    <definedName name="tlbvs2x18bimc_2">#REF!</definedName>
    <definedName name="tlbvs2x18bimc_4" localSheetId="8">#REF!</definedName>
    <definedName name="tlbvs2x18bimc_4" localSheetId="14">#REF!</definedName>
    <definedName name="tlbvs2x18bimc_4" localSheetId="11">#REF!</definedName>
    <definedName name="tlbvs2x18bimc_4" localSheetId="13">#REF!</definedName>
    <definedName name="tlbvs2x18bimc_4" localSheetId="10">#REF!</definedName>
    <definedName name="tlbvs2x18bimc_4" localSheetId="0">#REF!</definedName>
    <definedName name="tlbvs2x18bimc_4" localSheetId="2">#REF!</definedName>
    <definedName name="tlbvs2x18bimc_4">#REF!</definedName>
    <definedName name="tlbvs2x18bimc_5">"$#REF!.$#REF!$#REF!"</definedName>
    <definedName name="tlbvs2x18bimc_7">"$#REF!.$#REF!$#REF!"</definedName>
    <definedName name="tlbvs2x18bimc_8">"$#REF!.$#REF!$#REF!"</definedName>
    <definedName name="tlc20___0" localSheetId="8">#REF!</definedName>
    <definedName name="tlc20___0" localSheetId="7">#REF!</definedName>
    <definedName name="tlc20___0" localSheetId="4">#REF!</definedName>
    <definedName name="tlc20___0" localSheetId="6">#REF!</definedName>
    <definedName name="tlc20___0" localSheetId="9">#REF!</definedName>
    <definedName name="tlc20___0" localSheetId="5">#REF!</definedName>
    <definedName name="tlc20___0" localSheetId="14">#REF!</definedName>
    <definedName name="tlc20___0" localSheetId="3">#REF!</definedName>
    <definedName name="tlc20___0" localSheetId="11">#REF!</definedName>
    <definedName name="tlc20___0" localSheetId="13">#REF!</definedName>
    <definedName name="tlc20___0" localSheetId="10">#REF!</definedName>
    <definedName name="tlc20___0" localSheetId="0">#REF!</definedName>
    <definedName name="tlc20___0" localSheetId="2">#REF!</definedName>
    <definedName name="tlc20___0">#REF!</definedName>
    <definedName name="tlc20___1" localSheetId="8">#REF!</definedName>
    <definedName name="tlc20___1" localSheetId="14">#REF!</definedName>
    <definedName name="tlc20___1" localSheetId="11">#REF!</definedName>
    <definedName name="tlc20___1" localSheetId="13">#REF!</definedName>
    <definedName name="tlc20___1" localSheetId="10">#REF!</definedName>
    <definedName name="tlc20___1" localSheetId="0">#REF!</definedName>
    <definedName name="tlc20___1" localSheetId="2">#REF!</definedName>
    <definedName name="tlc20___1">#REF!</definedName>
    <definedName name="tlc20___2" localSheetId="8">#REF!</definedName>
    <definedName name="tlc20___2" localSheetId="14">#REF!</definedName>
    <definedName name="tlc20___2" localSheetId="11">#REF!</definedName>
    <definedName name="tlc20___2" localSheetId="13">#REF!</definedName>
    <definedName name="tlc20___2" localSheetId="10">#REF!</definedName>
    <definedName name="tlc20___2" localSheetId="0">#REF!</definedName>
    <definedName name="tlc20___2" localSheetId="2">#REF!</definedName>
    <definedName name="tlc20___2">#REF!</definedName>
    <definedName name="tlc20___3">#REF!</definedName>
    <definedName name="tlc20___4">#REF!</definedName>
    <definedName name="tlc20___5">#REF!</definedName>
    <definedName name="tlc20_1">#REF!</definedName>
    <definedName name="tlc20_10">"$#REF!.$#REF!$#REF!"</definedName>
    <definedName name="tlc20_12">"$#REF!.$#REF!$#REF!"</definedName>
    <definedName name="tlc20_13">"$#REF!.$#REF!$#REF!"</definedName>
    <definedName name="tlc20_2" localSheetId="8">#REF!</definedName>
    <definedName name="tlc20_2" localSheetId="7">#REF!</definedName>
    <definedName name="tlc20_2" localSheetId="4">#REF!</definedName>
    <definedName name="tlc20_2" localSheetId="6">#REF!</definedName>
    <definedName name="tlc20_2" localSheetId="9">#REF!</definedName>
    <definedName name="tlc20_2" localSheetId="5">#REF!</definedName>
    <definedName name="tlc20_2" localSheetId="14">#REF!</definedName>
    <definedName name="tlc20_2" localSheetId="3">#REF!</definedName>
    <definedName name="tlc20_2" localSheetId="11">#REF!</definedName>
    <definedName name="tlc20_2" localSheetId="13">#REF!</definedName>
    <definedName name="tlc20_2" localSheetId="10">#REF!</definedName>
    <definedName name="tlc20_2" localSheetId="0">#REF!</definedName>
    <definedName name="tlc20_2" localSheetId="2">#REF!</definedName>
    <definedName name="tlc20_2">#REF!</definedName>
    <definedName name="tlc20_4" localSheetId="8">#REF!</definedName>
    <definedName name="tlc20_4" localSheetId="14">#REF!</definedName>
    <definedName name="tlc20_4" localSheetId="11">#REF!</definedName>
    <definedName name="tlc20_4" localSheetId="13">#REF!</definedName>
    <definedName name="tlc20_4" localSheetId="10">#REF!</definedName>
    <definedName name="tlc20_4" localSheetId="0">#REF!</definedName>
    <definedName name="tlc20_4" localSheetId="2">#REF!</definedName>
    <definedName name="tlc20_4">#REF!</definedName>
    <definedName name="tlc20_5">"$#REF!.$#REF!$#REF!"</definedName>
    <definedName name="tlc20_7">"$#REF!.$#REF!$#REF!"</definedName>
    <definedName name="tlc20_8">"$#REF!.$#REF!$#REF!"</definedName>
    <definedName name="tlc20bimc" localSheetId="8">#REF!</definedName>
    <definedName name="tlc20bimc" localSheetId="7">#REF!</definedName>
    <definedName name="tlc20bimc" localSheetId="4">#REF!</definedName>
    <definedName name="tlc20bimc" localSheetId="6">#REF!</definedName>
    <definedName name="tlc20bimc" localSheetId="9">#REF!</definedName>
    <definedName name="tlc20bimc" localSheetId="5">#REF!</definedName>
    <definedName name="tlc20bimc" localSheetId="14">#REF!</definedName>
    <definedName name="tlc20bimc" localSheetId="3">#REF!</definedName>
    <definedName name="tlc20bimc" localSheetId="11">#REF!</definedName>
    <definedName name="tlc20bimc" localSheetId="13">#REF!</definedName>
    <definedName name="tlc20bimc" localSheetId="10">#REF!</definedName>
    <definedName name="tlc20bimc" localSheetId="0">#REF!</definedName>
    <definedName name="tlc20bimc" localSheetId="2">#REF!</definedName>
    <definedName name="tlc20bimc">#REF!</definedName>
    <definedName name="tlc20bimc___0" localSheetId="8">#REF!</definedName>
    <definedName name="tlc20bimc___0" localSheetId="14">#REF!</definedName>
    <definedName name="tlc20bimc___0" localSheetId="11">#REF!</definedName>
    <definedName name="tlc20bimc___0" localSheetId="13">#REF!</definedName>
    <definedName name="tlc20bimc___0" localSheetId="10">#REF!</definedName>
    <definedName name="tlc20bimc___0" localSheetId="0">#REF!</definedName>
    <definedName name="tlc20bimc___0" localSheetId="2">#REF!</definedName>
    <definedName name="tlc20bimc___0">#REF!</definedName>
    <definedName name="tlc20bimc___1" localSheetId="8">#REF!</definedName>
    <definedName name="tlc20bimc___1" localSheetId="14">#REF!</definedName>
    <definedName name="tlc20bimc___1" localSheetId="11">#REF!</definedName>
    <definedName name="tlc20bimc___1" localSheetId="13">#REF!</definedName>
    <definedName name="tlc20bimc___1" localSheetId="10">#REF!</definedName>
    <definedName name="tlc20bimc___1" localSheetId="0">#REF!</definedName>
    <definedName name="tlc20bimc___1" localSheetId="2">#REF!</definedName>
    <definedName name="tlc20bimc___1">#REF!</definedName>
    <definedName name="tlc20bimc___2">#REF!</definedName>
    <definedName name="tlc20bimc___3">#REF!</definedName>
    <definedName name="tlc20bimc___4">#REF!</definedName>
    <definedName name="tlc20bimc___5">#REF!</definedName>
    <definedName name="tlc20bimc_1">#REF!</definedName>
    <definedName name="tlc20bimc_10">"$#REF!.$#REF!$#REF!"</definedName>
    <definedName name="tlc20bimc_12">"$#REF!.$#REF!$#REF!"</definedName>
    <definedName name="tlc20bimc_13">"$#REF!.$#REF!$#REF!"</definedName>
    <definedName name="tlc20bimc_2" localSheetId="8">#REF!</definedName>
    <definedName name="tlc20bimc_2" localSheetId="7">#REF!</definedName>
    <definedName name="tlc20bimc_2" localSheetId="4">#REF!</definedName>
    <definedName name="tlc20bimc_2" localSheetId="6">#REF!</definedName>
    <definedName name="tlc20bimc_2" localSheetId="9">#REF!</definedName>
    <definedName name="tlc20bimc_2" localSheetId="5">#REF!</definedName>
    <definedName name="tlc20bimc_2" localSheetId="14">#REF!</definedName>
    <definedName name="tlc20bimc_2" localSheetId="3">#REF!</definedName>
    <definedName name="tlc20bimc_2" localSheetId="11">#REF!</definedName>
    <definedName name="tlc20bimc_2" localSheetId="13">#REF!</definedName>
    <definedName name="tlc20bimc_2" localSheetId="10">#REF!</definedName>
    <definedName name="tlc20bimc_2" localSheetId="0">#REF!</definedName>
    <definedName name="tlc20bimc_2" localSheetId="2">#REF!</definedName>
    <definedName name="tlc20bimc_2">#REF!</definedName>
    <definedName name="tlc20bimc_4" localSheetId="8">#REF!</definedName>
    <definedName name="tlc20bimc_4" localSheetId="14">#REF!</definedName>
    <definedName name="tlc20bimc_4" localSheetId="11">#REF!</definedName>
    <definedName name="tlc20bimc_4" localSheetId="13">#REF!</definedName>
    <definedName name="tlc20bimc_4" localSheetId="10">#REF!</definedName>
    <definedName name="tlc20bimc_4" localSheetId="0">#REF!</definedName>
    <definedName name="tlc20bimc_4" localSheetId="2">#REF!</definedName>
    <definedName name="tlc20bimc_4">#REF!</definedName>
    <definedName name="tlc20bimc_5">"$#REF!.$#REF!$#REF!"</definedName>
    <definedName name="tlc20bimc_7">"$#REF!.$#REF!$#REF!"</definedName>
    <definedName name="tlc20bimc_8">"$#REF!.$#REF!$#REF!"</definedName>
    <definedName name="tlgfb2" localSheetId="8">#REF!</definedName>
    <definedName name="tlgfb2" localSheetId="7">#REF!</definedName>
    <definedName name="tlgfb2" localSheetId="4">#REF!</definedName>
    <definedName name="tlgfb2" localSheetId="6">#REF!</definedName>
    <definedName name="tlgfb2" localSheetId="9">#REF!</definedName>
    <definedName name="tlgfb2" localSheetId="5">#REF!</definedName>
    <definedName name="tlgfb2" localSheetId="14">#REF!</definedName>
    <definedName name="tlgfb2" localSheetId="3">#REF!</definedName>
    <definedName name="tlgfb2" localSheetId="11">#REF!</definedName>
    <definedName name="tlgfb2" localSheetId="13">#REF!</definedName>
    <definedName name="tlgfb2" localSheetId="10">#REF!</definedName>
    <definedName name="tlgfb2" localSheetId="0">#REF!</definedName>
    <definedName name="tlgfb2" localSheetId="2">#REF!</definedName>
    <definedName name="tlgfb2">#REF!</definedName>
    <definedName name="tlgfbr" localSheetId="8">#REF!</definedName>
    <definedName name="tlgfbr" localSheetId="14">#REF!</definedName>
    <definedName name="tlgfbr" localSheetId="11">#REF!</definedName>
    <definedName name="tlgfbr" localSheetId="13">#REF!</definedName>
    <definedName name="tlgfbr" localSheetId="10">#REF!</definedName>
    <definedName name="tlgfbr" localSheetId="0">#REF!</definedName>
    <definedName name="tlgfbr" localSheetId="2">#REF!</definedName>
    <definedName name="tlgfbr">#REF!</definedName>
    <definedName name="tlgfbr2" localSheetId="8">#REF!</definedName>
    <definedName name="tlgfbr2" localSheetId="14">#REF!</definedName>
    <definedName name="tlgfbr2" localSheetId="11">#REF!</definedName>
    <definedName name="tlgfbr2" localSheetId="13">#REF!</definedName>
    <definedName name="tlgfbr2" localSheetId="10">#REF!</definedName>
    <definedName name="tlgfbr2" localSheetId="0">#REF!</definedName>
    <definedName name="tlgfbr2" localSheetId="2">#REF!</definedName>
    <definedName name="tlgfbr2">#REF!</definedName>
    <definedName name="tlgzyn">#REF!</definedName>
    <definedName name="tlidf250p">#REF!</definedName>
    <definedName name="tlidf250p_1">#REF!</definedName>
    <definedName name="tlidf250p_2">#REF!</definedName>
    <definedName name="tlidf250p_3">#REF!</definedName>
    <definedName name="tlp">#REF!</definedName>
    <definedName name="tltko2x36">#REF!</definedName>
    <definedName name="tltko2x36___0">#REF!</definedName>
    <definedName name="tltko2x36___1">#REF!</definedName>
    <definedName name="tltko2x36___2">#REF!</definedName>
    <definedName name="tltko2x36___3">#REF!</definedName>
    <definedName name="tltko2x36___4">#REF!</definedName>
    <definedName name="tltko2x36___5">#REF!</definedName>
    <definedName name="tltko2x36_1">#REF!</definedName>
    <definedName name="tltko2x36_10">"$#REF!.$#REF!$#REF!"</definedName>
    <definedName name="tltko2x36_12">"$#REF!.$#REF!$#REF!"</definedName>
    <definedName name="tltko2x36_13">"$#REF!.$#REF!$#REF!"</definedName>
    <definedName name="tltko2x36_2" localSheetId="8">#REF!</definedName>
    <definedName name="tltko2x36_2" localSheetId="7">#REF!</definedName>
    <definedName name="tltko2x36_2" localSheetId="4">#REF!</definedName>
    <definedName name="tltko2x36_2" localSheetId="6">#REF!</definedName>
    <definedName name="tltko2x36_2" localSheetId="9">#REF!</definedName>
    <definedName name="tltko2x36_2" localSheetId="5">#REF!</definedName>
    <definedName name="tltko2x36_2" localSheetId="14">#REF!</definedName>
    <definedName name="tltko2x36_2" localSheetId="3">#REF!</definedName>
    <definedName name="tltko2x36_2" localSheetId="11">#REF!</definedName>
    <definedName name="tltko2x36_2" localSheetId="13">#REF!</definedName>
    <definedName name="tltko2x36_2" localSheetId="10">#REF!</definedName>
    <definedName name="tltko2x36_2" localSheetId="0">#REF!</definedName>
    <definedName name="tltko2x36_2" localSheetId="2">#REF!</definedName>
    <definedName name="tltko2x36_2">#REF!</definedName>
    <definedName name="tltko2x36_4" localSheetId="8">#REF!</definedName>
    <definedName name="tltko2x36_4" localSheetId="14">#REF!</definedName>
    <definedName name="tltko2x36_4" localSheetId="11">#REF!</definedName>
    <definedName name="tltko2x36_4" localSheetId="13">#REF!</definedName>
    <definedName name="tltko2x36_4" localSheetId="10">#REF!</definedName>
    <definedName name="tltko2x36_4" localSheetId="0">#REF!</definedName>
    <definedName name="tltko2x36_4" localSheetId="2">#REF!</definedName>
    <definedName name="tltko2x36_4">#REF!</definedName>
    <definedName name="tltko2x36_5">"$#REF!.$#REF!$#REF!"</definedName>
    <definedName name="tltko2x36_7">"$#REF!.$#REF!$#REF!"</definedName>
    <definedName name="tltko2x36_8">"$#REF!.$#REF!$#REF!"</definedName>
    <definedName name="tltko2x36bimc" localSheetId="8">#REF!</definedName>
    <definedName name="tltko2x36bimc" localSheetId="7">#REF!</definedName>
    <definedName name="tltko2x36bimc" localSheetId="4">#REF!</definedName>
    <definedName name="tltko2x36bimc" localSheetId="6">#REF!</definedName>
    <definedName name="tltko2x36bimc" localSheetId="9">#REF!</definedName>
    <definedName name="tltko2x36bimc" localSheetId="5">#REF!</definedName>
    <definedName name="tltko2x36bimc" localSheetId="14">#REF!</definedName>
    <definedName name="tltko2x36bimc" localSheetId="3">#REF!</definedName>
    <definedName name="tltko2x36bimc" localSheetId="11">#REF!</definedName>
    <definedName name="tltko2x36bimc" localSheetId="13">#REF!</definedName>
    <definedName name="tltko2x36bimc" localSheetId="10">#REF!</definedName>
    <definedName name="tltko2x36bimc" localSheetId="0">#REF!</definedName>
    <definedName name="tltko2x36bimc" localSheetId="2">#REF!</definedName>
    <definedName name="tltko2x36bimc">#REF!</definedName>
    <definedName name="tltko2x36bimc___0" localSheetId="8">#REF!</definedName>
    <definedName name="tltko2x36bimc___0" localSheetId="14">#REF!</definedName>
    <definedName name="tltko2x36bimc___0" localSheetId="11">#REF!</definedName>
    <definedName name="tltko2x36bimc___0" localSheetId="13">#REF!</definedName>
    <definedName name="tltko2x36bimc___0" localSheetId="10">#REF!</definedName>
    <definedName name="tltko2x36bimc___0" localSheetId="0">#REF!</definedName>
    <definedName name="tltko2x36bimc___0" localSheetId="2">#REF!</definedName>
    <definedName name="tltko2x36bimc___0">#REF!</definedName>
    <definedName name="tltko2x36bimc___1" localSheetId="8">#REF!</definedName>
    <definedName name="tltko2x36bimc___1" localSheetId="14">#REF!</definedName>
    <definedName name="tltko2x36bimc___1" localSheetId="11">#REF!</definedName>
    <definedName name="tltko2x36bimc___1" localSheetId="13">#REF!</definedName>
    <definedName name="tltko2x36bimc___1" localSheetId="10">#REF!</definedName>
    <definedName name="tltko2x36bimc___1" localSheetId="0">#REF!</definedName>
    <definedName name="tltko2x36bimc___1" localSheetId="2">#REF!</definedName>
    <definedName name="tltko2x36bimc___1">#REF!</definedName>
    <definedName name="tltko2x36bimc___2">#REF!</definedName>
    <definedName name="tltko2x36bimc___3">#REF!</definedName>
    <definedName name="tltko2x36bimc___4">#REF!</definedName>
    <definedName name="tltko2x36bimc___5">#REF!</definedName>
    <definedName name="tltko2x36bimc_1">#REF!</definedName>
    <definedName name="tltko2x36bimc_10">"$#REF!.$#REF!$#REF!"</definedName>
    <definedName name="tltko2x36bimc_12">"$#REF!.$#REF!$#REF!"</definedName>
    <definedName name="tltko2x36bimc_13">"$#REF!.$#REF!$#REF!"</definedName>
    <definedName name="tltko2x36bimc_2" localSheetId="8">#REF!</definedName>
    <definedName name="tltko2x36bimc_2" localSheetId="7">#REF!</definedName>
    <definedName name="tltko2x36bimc_2" localSheetId="4">#REF!</definedName>
    <definedName name="tltko2x36bimc_2" localSheetId="6">#REF!</definedName>
    <definedName name="tltko2x36bimc_2" localSheetId="9">#REF!</definedName>
    <definedName name="tltko2x36bimc_2" localSheetId="5">#REF!</definedName>
    <definedName name="tltko2x36bimc_2" localSheetId="14">#REF!</definedName>
    <definedName name="tltko2x36bimc_2" localSheetId="3">#REF!</definedName>
    <definedName name="tltko2x36bimc_2" localSheetId="11">#REF!</definedName>
    <definedName name="tltko2x36bimc_2" localSheetId="13">#REF!</definedName>
    <definedName name="tltko2x36bimc_2" localSheetId="10">#REF!</definedName>
    <definedName name="tltko2x36bimc_2" localSheetId="0">#REF!</definedName>
    <definedName name="tltko2x36bimc_2" localSheetId="2">#REF!</definedName>
    <definedName name="tltko2x36bimc_2">#REF!</definedName>
    <definedName name="tltko2x36bimc_4" localSheetId="8">#REF!</definedName>
    <definedName name="tltko2x36bimc_4" localSheetId="14">#REF!</definedName>
    <definedName name="tltko2x36bimc_4" localSheetId="11">#REF!</definedName>
    <definedName name="tltko2x36bimc_4" localSheetId="13">#REF!</definedName>
    <definedName name="tltko2x36bimc_4" localSheetId="10">#REF!</definedName>
    <definedName name="tltko2x36bimc_4" localSheetId="0">#REF!</definedName>
    <definedName name="tltko2x36bimc_4" localSheetId="2">#REF!</definedName>
    <definedName name="tltko2x36bimc_4">#REF!</definedName>
    <definedName name="tltko2x36bimc_5">"$#REF!.$#REF!$#REF!"</definedName>
    <definedName name="tltko2x36bimc_7">"$#REF!.$#REF!$#REF!"</definedName>
    <definedName name="tltko2x36bimc_8">"$#REF!.$#REF!$#REF!"</definedName>
    <definedName name="tltl20nb" localSheetId="8">#REF!</definedName>
    <definedName name="tltl20nb" localSheetId="7">#REF!</definedName>
    <definedName name="tltl20nb" localSheetId="4">#REF!</definedName>
    <definedName name="tltl20nb" localSheetId="6">#REF!</definedName>
    <definedName name="tltl20nb" localSheetId="9">#REF!</definedName>
    <definedName name="tltl20nb" localSheetId="5">#REF!</definedName>
    <definedName name="tltl20nb" localSheetId="14">#REF!</definedName>
    <definedName name="tltl20nb" localSheetId="3">#REF!</definedName>
    <definedName name="tltl20nb" localSheetId="11">#REF!</definedName>
    <definedName name="tltl20nb" localSheetId="13">#REF!</definedName>
    <definedName name="tltl20nb" localSheetId="10">#REF!</definedName>
    <definedName name="tltl20nb" localSheetId="0">#REF!</definedName>
    <definedName name="tltl20nb" localSheetId="2">#REF!</definedName>
    <definedName name="tltl20nb">#REF!</definedName>
    <definedName name="TM" localSheetId="8">#REF!</definedName>
    <definedName name="TM" localSheetId="14">#REF!</definedName>
    <definedName name="TM" localSheetId="11">#REF!</definedName>
    <definedName name="TM" localSheetId="13">#REF!</definedName>
    <definedName name="TM" localSheetId="10">#REF!</definedName>
    <definedName name="TM" localSheetId="0">#REF!</definedName>
    <definedName name="TM" localSheetId="2">#REF!</definedName>
    <definedName name="TM">#REF!</definedName>
    <definedName name="tnhtanam" localSheetId="8">#REF!</definedName>
    <definedName name="tnhtanam" localSheetId="14">#REF!</definedName>
    <definedName name="tnhtanam" localSheetId="11">#REF!</definedName>
    <definedName name="tnhtanam" localSheetId="13">#REF!</definedName>
    <definedName name="tnhtanam" localSheetId="10">#REF!</definedName>
    <definedName name="tnhtanam" localSheetId="0">#REF!</definedName>
    <definedName name="tnhtanam" localSheetId="2">#REF!</definedName>
    <definedName name="tnhtanam">#REF!</definedName>
    <definedName name="tnhurug">#REF!</definedName>
    <definedName name="tnurug">#REF!</definedName>
    <definedName name="TO">#REF!</definedName>
    <definedName name="TOA">#REF!</definedName>
    <definedName name="toiletlaki">#REF!</definedName>
    <definedName name="toiletlaki2">#REF!</definedName>
    <definedName name="toiletperempuan">#REF!</definedName>
    <definedName name="toiletumum">#REF!</definedName>
    <definedName name="toiletwanita">#REF!</definedName>
    <definedName name="tol_fab">#REF!</definedName>
    <definedName name="tol_ins">#REF!</definedName>
    <definedName name="tomat">#REF!</definedName>
    <definedName name="tomat1">#REF!</definedName>
    <definedName name="TOOL">#REF!</definedName>
    <definedName name="Tool__kunci_pipa">#REF!</definedName>
    <definedName name="TOOLS">#REF!</definedName>
    <definedName name="TOP">#REF!</definedName>
    <definedName name="TOT_INI">#REF!</definedName>
    <definedName name="TOTAL_I1">#REF!</definedName>
    <definedName name="TOTAL_TEMP.__FE">#REF!</definedName>
    <definedName name="TOTAL1">#REF!</definedName>
    <definedName name="TOTAL1RP">#REF!</definedName>
    <definedName name="TOTAL2RP">#REF!</definedName>
    <definedName name="TOTALTARGET">#REF!</definedName>
    <definedName name="toto_A100">#REF!</definedName>
    <definedName name="toto_L521V1A">#REF!</definedName>
    <definedName name="toto_LW230J">#REF!</definedName>
    <definedName name="toto_S11N">#REF!</definedName>
    <definedName name="toto_S160V1">#REF!</definedName>
    <definedName name="toto_T23B13">#REF!</definedName>
    <definedName name="toto_T30ARQ13N">#REF!</definedName>
    <definedName name="toto_TS119AS5">#REF!</definedName>
    <definedName name="toto_TX1B">#REF!</definedName>
    <definedName name="toto_TX403SV3">#REF!</definedName>
    <definedName name="toto_TX4A">#REF!</definedName>
    <definedName name="toto_U57M">#REF!</definedName>
    <definedName name="TotOffer">#REF!</definedName>
    <definedName name="totTAlt5minplatTAlt6">#REF!</definedName>
    <definedName name="TOW">#REF!</definedName>
    <definedName name="TOW_2">#REF!</definedName>
    <definedName name="TOWER">#REF!</definedName>
    <definedName name="tower1">#REF!</definedName>
    <definedName name="tower2">#REF!</definedName>
    <definedName name="tower3">#REF!</definedName>
    <definedName name="tower4">#REF!</definedName>
    <definedName name="town_a">#REF!</definedName>
    <definedName name="town_a_1">#REF!</definedName>
    <definedName name="town_a_15">#REF!</definedName>
    <definedName name="town_a_15_1">#REF!</definedName>
    <definedName name="town_a_15_16">#REF!</definedName>
    <definedName name="town_a_15_7">#REF!</definedName>
    <definedName name="town_a_16">#REF!</definedName>
    <definedName name="town_a_17">#REF!</definedName>
    <definedName name="town_a_2">#REF!</definedName>
    <definedName name="town_a_3">#REF!</definedName>
    <definedName name="town_a_4">#REF!</definedName>
    <definedName name="town_b">#REF!</definedName>
    <definedName name="town_b_1">#REF!</definedName>
    <definedName name="town_b_15">#REF!</definedName>
    <definedName name="town_b_15_1">#REF!</definedName>
    <definedName name="town_b_15_16">#REF!</definedName>
    <definedName name="town_b_15_7">#REF!</definedName>
    <definedName name="town_b_16">#REF!</definedName>
    <definedName name="town_b_17">#REF!</definedName>
    <definedName name="town_b_2">#REF!</definedName>
    <definedName name="town_b_3">#REF!</definedName>
    <definedName name="town_b_4">#REF!</definedName>
    <definedName name="town_c">#REF!</definedName>
    <definedName name="town_c_1">#REF!</definedName>
    <definedName name="town_c_15">#REF!</definedName>
    <definedName name="town_c_15_1">#REF!</definedName>
    <definedName name="town_c_15_16">#REF!</definedName>
    <definedName name="town_c_15_7">#REF!</definedName>
    <definedName name="town_c_16">#REF!</definedName>
    <definedName name="town_c_17">#REF!</definedName>
    <definedName name="town_c_2">#REF!</definedName>
    <definedName name="town_c_3">#REF!</definedName>
    <definedName name="town_c_4">#REF!</definedName>
    <definedName name="town_d">#REF!</definedName>
    <definedName name="town_d_1">#REF!</definedName>
    <definedName name="town_d_15">#REF!</definedName>
    <definedName name="town_d_15_1">#REF!</definedName>
    <definedName name="town_d_15_16">#REF!</definedName>
    <definedName name="town_d_15_7">#REF!</definedName>
    <definedName name="town_d_16">#REF!</definedName>
    <definedName name="town_d_17">#REF!</definedName>
    <definedName name="town_d_2">#REF!</definedName>
    <definedName name="town_d_3">#REF!</definedName>
    <definedName name="town_d_4">#REF!</definedName>
    <definedName name="town_e">#REF!</definedName>
    <definedName name="town_e_1">#REF!</definedName>
    <definedName name="town_e_15">#REF!</definedName>
    <definedName name="town_e_15_1">#REF!</definedName>
    <definedName name="town_e_15_16">#REF!</definedName>
    <definedName name="town_e_15_7">#REF!</definedName>
    <definedName name="town_e_16">#REF!</definedName>
    <definedName name="town_e_17">#REF!</definedName>
    <definedName name="town_e_2">#REF!</definedName>
    <definedName name="town_e_3">#REF!</definedName>
    <definedName name="town_e_4">#REF!</definedName>
    <definedName name="tp">#REF!</definedName>
    <definedName name="TP___0">#REF!</definedName>
    <definedName name="tp___1">#REF!</definedName>
    <definedName name="tp___2">#REF!</definedName>
    <definedName name="tp___3">#REF!</definedName>
    <definedName name="TPG">#REF!</definedName>
    <definedName name="tpm">#REF!</definedName>
    <definedName name="tpm_1">#REF!</definedName>
    <definedName name="tpm_2">#REF!</definedName>
    <definedName name="tpm_3">#REF!</definedName>
    <definedName name="tr">#REF!</definedName>
    <definedName name="tr___0">#REF!</definedName>
    <definedName name="tr___1">#REF!</definedName>
    <definedName name="tr___2">#REF!</definedName>
    <definedName name="tr___3">#REF!</definedName>
    <definedName name="TRACK_LOADER">#REF!</definedName>
    <definedName name="TRACKLOADER">#REF!</definedName>
    <definedName name="TRAILLER">#REF!</definedName>
    <definedName name="TRAIN_PROG">#REF!</definedName>
    <definedName name="tralis">#REF!</definedName>
    <definedName name="traljend">#REF!</definedName>
    <definedName name="Tran">#REF!</definedName>
    <definedName name="trass">#REF!</definedName>
    <definedName name="Tray___1">#REF!</definedName>
    <definedName name="Tray___2">#REF!</definedName>
    <definedName name="trd">#REF!</definedName>
    <definedName name="TRI">#REF!</definedName>
    <definedName name="trip110">#REF!</definedName>
    <definedName name="trip12_4x8">#REF!</definedName>
    <definedName name="trip15_4x8">#REF!</definedName>
    <definedName name="trip4_3x7">#REF!</definedName>
    <definedName name="trip6_3x7">#REF!</definedName>
    <definedName name="trip9_4x8">#REF!</definedName>
    <definedName name="tripalm110">#REF!</definedName>
    <definedName name="Triplek_Uk.2_2_mm">#REF!</definedName>
    <definedName name="Triplek_Uk.3_0_mm">#REF!</definedName>
    <definedName name="Triplek_Uk.4_0_mm">#REF!</definedName>
    <definedName name="Triplek_Uk.6_0_mm">#REF!</definedName>
    <definedName name="Tripleks_4_mm_4__x_8">#REF!</definedName>
    <definedName name="TRIPLEX_3">#REF!</definedName>
    <definedName name="TRIPLEX_4">#REF!</definedName>
    <definedName name="TRIPLEX_6">#REF!</definedName>
    <definedName name="TRIPLEX_9">#REF!</definedName>
    <definedName name="TRIPLEX12">#REF!</definedName>
    <definedName name="TRIPLEX18">#REF!</definedName>
    <definedName name="TRIX">#REF!</definedName>
    <definedName name="TRIX___0">#REF!</definedName>
    <definedName name="TRL">#REF!</definedName>
    <definedName name="tro">#REF!</definedName>
    <definedName name="TRY">#REF!</definedName>
    <definedName name="ts">#REF!</definedName>
    <definedName name="ts_1">#REF!</definedName>
    <definedName name="ts_2">#REF!</definedName>
    <definedName name="ts_3">#REF!</definedName>
    <definedName name="TS_308">#REF!</definedName>
    <definedName name="ts_4">#REF!</definedName>
    <definedName name="ts116r">#REF!</definedName>
    <definedName name="ts118ws">#REF!</definedName>
    <definedName name="tscb">#REF!</definedName>
    <definedName name="tscb_1">#REF!</definedName>
    <definedName name="tscb_2">#REF!</definedName>
    <definedName name="tscb_3">#REF!</definedName>
    <definedName name="tscs3w">#REF!</definedName>
    <definedName name="tscs3w_1">#REF!</definedName>
    <definedName name="tscs3w_2">#REF!</definedName>
    <definedName name="tscs3w_3">#REF!</definedName>
    <definedName name="tscs6w">#REF!</definedName>
    <definedName name="tscs6w_1">#REF!</definedName>
    <definedName name="tscs6w_2">#REF!</definedName>
    <definedName name="tscs6w_3">#REF!</definedName>
    <definedName name="tshs15">#REF!</definedName>
    <definedName name="tshs15_1">#REF!</definedName>
    <definedName name="tshs15_2">#REF!</definedName>
    <definedName name="tshs15_3">#REF!</definedName>
    <definedName name="tshs6w">#REF!</definedName>
    <definedName name="tshs6w_1">#REF!</definedName>
    <definedName name="tshs6w_2">#REF!</definedName>
    <definedName name="tshs6w_3">#REF!</definedName>
    <definedName name="tsI3___0" localSheetId="8">abfv80___2</definedName>
    <definedName name="tsI3___0" localSheetId="7">abfv80___2</definedName>
    <definedName name="tsI3___0" localSheetId="4">abfv80___2</definedName>
    <definedName name="tsI3___0" localSheetId="6">abfv80___2</definedName>
    <definedName name="tsI3___0" localSheetId="9">abfv80___2</definedName>
    <definedName name="tsI3___0" localSheetId="5">abfv80___2</definedName>
    <definedName name="tsI3___0" localSheetId="14">abfv80___2</definedName>
    <definedName name="tsI3___0" localSheetId="3">abfv80___2</definedName>
    <definedName name="tsI3___0" localSheetId="11">abfv80___2</definedName>
    <definedName name="tsI3___0" localSheetId="13">abfv80___2</definedName>
    <definedName name="tsI3___0" localSheetId="12">abfv80___2</definedName>
    <definedName name="tsI3___0" localSheetId="10">abfv80___2</definedName>
    <definedName name="tsI3___0" localSheetId="1">abfv80___2</definedName>
    <definedName name="tsI3___0" localSheetId="0">abfv80___2</definedName>
    <definedName name="tsI3___0" localSheetId="2">abfv80___2</definedName>
    <definedName name="tsI3___0">abfv80___2</definedName>
    <definedName name="tsI3___1">#N/A</definedName>
    <definedName name="tsI3___2">#N/A</definedName>
    <definedName name="tski" localSheetId="8">#REF!</definedName>
    <definedName name="tski" localSheetId="7">#REF!</definedName>
    <definedName name="tski" localSheetId="4">#REF!</definedName>
    <definedName name="tski" localSheetId="6">#REF!</definedName>
    <definedName name="tski" localSheetId="9">#REF!</definedName>
    <definedName name="tski" localSheetId="5">#REF!</definedName>
    <definedName name="tski" localSheetId="14">#REF!</definedName>
    <definedName name="tski" localSheetId="3">#REF!</definedName>
    <definedName name="tski" localSheetId="11">#REF!</definedName>
    <definedName name="tski" localSheetId="13">#REF!</definedName>
    <definedName name="tski" localSheetId="10">#REF!</definedName>
    <definedName name="tski" localSheetId="0">#REF!</definedName>
    <definedName name="tski" localSheetId="2">#REF!</definedName>
    <definedName name="tski">#REF!</definedName>
    <definedName name="tski_1" localSheetId="8">#REF!</definedName>
    <definedName name="tski_1" localSheetId="14">#REF!</definedName>
    <definedName name="tski_1" localSheetId="11">#REF!</definedName>
    <definedName name="tski_1" localSheetId="13">#REF!</definedName>
    <definedName name="tski_1" localSheetId="10">#REF!</definedName>
    <definedName name="tski_1" localSheetId="0">#REF!</definedName>
    <definedName name="tski_1" localSheetId="2">#REF!</definedName>
    <definedName name="tski_1">#REF!</definedName>
    <definedName name="tski_2" localSheetId="8">#REF!</definedName>
    <definedName name="tski_2" localSheetId="14">#REF!</definedName>
    <definedName name="tski_2" localSheetId="11">#REF!</definedName>
    <definedName name="tski_2" localSheetId="13">#REF!</definedName>
    <definedName name="tski_2" localSheetId="10">#REF!</definedName>
    <definedName name="tski_2" localSheetId="0">#REF!</definedName>
    <definedName name="tski_2" localSheetId="2">#REF!</definedName>
    <definedName name="tski_2">#REF!</definedName>
    <definedName name="tski_3">#REF!</definedName>
    <definedName name="tskie">#REF!</definedName>
    <definedName name="tskie_1">#REF!</definedName>
    <definedName name="tskie_2">#REF!</definedName>
    <definedName name="tskie_3">#REF!</definedName>
    <definedName name="tsnya2x1.5">#REF!</definedName>
    <definedName name="tsnya2x1.5_1">#REF!</definedName>
    <definedName name="tsnya2x1.5_2">#REF!</definedName>
    <definedName name="tsnya2x1.5_3">#REF!</definedName>
    <definedName name="tsnyafrc">#REF!</definedName>
    <definedName name="tsnyafrc_1">#REF!</definedName>
    <definedName name="tsnyafrc_2">#REF!</definedName>
    <definedName name="tsnyafrc_3">#REF!</definedName>
    <definedName name="tso">#REF!</definedName>
    <definedName name="tso_1">#REF!</definedName>
    <definedName name="tso_2">#REF!</definedName>
    <definedName name="tso_3">#REF!</definedName>
    <definedName name="tsv25_1">#REF!</definedName>
    <definedName name="tsv25_2">#REF!</definedName>
    <definedName name="tsv25_3">#REF!</definedName>
    <definedName name="tsv25_5">#REF!</definedName>
    <definedName name="TT_1P">#REF!</definedName>
    <definedName name="TT_3p">#REF!</definedName>
    <definedName name="ttkstop">#REF!</definedName>
    <definedName name="ttronmk">#REF!</definedName>
    <definedName name="TTTT">#REF!</definedName>
    <definedName name="tttttttttttttttttttttttttttttt">#REF!</definedName>
    <definedName name="tu">#REF!</definedName>
    <definedName name="TUAL">#REF!</definedName>
    <definedName name="TUBA">#REF!</definedName>
    <definedName name="TUBAJ">#REF!</definedName>
    <definedName name="TUBE">#REF!</definedName>
    <definedName name="TUBO">#REF!</definedName>
    <definedName name="TUCA">#REF!</definedName>
    <definedName name="TUKA">#REF!</definedName>
    <definedName name="Tukang">#REF!</definedName>
    <definedName name="Tukang_Batu">#REF!</definedName>
    <definedName name="TUKANG_BATU_SETENGAH_TERAMPIL">#REF!</definedName>
    <definedName name="TUKANG_BATU_SETENGAH_TERAMPIL___0">#REF!</definedName>
    <definedName name="TUKANG_BATU_SETENGAH_TERAMPIL___1">#REF!</definedName>
    <definedName name="TUKANG_BATU_SETENGAH_TERAMPIL___2">#REF!</definedName>
    <definedName name="TUKANG_BATU_SETENGAH_TERAMPIL___3">#REF!</definedName>
    <definedName name="TUKANG_BATU_TERAMPIL">#REF!</definedName>
    <definedName name="TUKANG_BATU_TERAMPIL___0">#REF!</definedName>
    <definedName name="TUKANG_BATU_TERAMPIL___1">#REF!</definedName>
    <definedName name="TUKANG_BATU_TERAMPIL___2">#REF!</definedName>
    <definedName name="TUKANG_BATU_TERAMPIL___3">#REF!</definedName>
    <definedName name="Tukang_Besi">#REF!</definedName>
    <definedName name="TUKANG_BESI_BETON_SETENGAH_TERAMPIL">#REF!</definedName>
    <definedName name="TUKANG_BESI_BETON_SETENGAH_TERAMPIL___0">#REF!</definedName>
    <definedName name="TUKANG_BESI_BETON_SETENGAH_TERAMPIL___1">#REF!</definedName>
    <definedName name="TUKANG_BESI_BETON_SETENGAH_TERAMPIL___2">#REF!</definedName>
    <definedName name="TUKANG_BESI_BETON_SETENGAH_TERAMPIL___3">#REF!</definedName>
    <definedName name="TUKANG_BESI_BETON_TERAMPIL">#REF!</definedName>
    <definedName name="TUKANG_BESI_BETON_TERAMPIL___0">#REF!</definedName>
    <definedName name="TUKANG_BESI_BETON_TERAMPIL___1">#REF!</definedName>
    <definedName name="TUKANG_BESI_BETON_TERAMPIL___2">#REF!</definedName>
    <definedName name="TUKANG_BESI_BETON_TERAMPIL___3">#REF!</definedName>
    <definedName name="TUKANG_BESI_PROFIL_SETENGAH_TERAMPIL">#REF!</definedName>
    <definedName name="TUKANG_BESI_PROFIL_SETENGAH_TERAMPIL___0">#REF!</definedName>
    <definedName name="TUKANG_BESI_PROFIL_SETENGAH_TERAMPIL___1">#REF!</definedName>
    <definedName name="TUKANG_BESI_PROFIL_SETENGAH_TERAMPIL___2">#REF!</definedName>
    <definedName name="TUKANG_BESI_PROFIL_SETENGAH_TERAMPIL___3">#REF!</definedName>
    <definedName name="TUKANG_BESI_PROFIL_TERAMPIL">#REF!</definedName>
    <definedName name="TUKANG_BESI_PROFIL_TERAMPIL___0">#REF!</definedName>
    <definedName name="TUKANG_BESI_PROFIL_TERAMPIL___1">#REF!</definedName>
    <definedName name="TUKANG_BESI_PROFIL_TERAMPIL___2">#REF!</definedName>
    <definedName name="TUKANG_BESI_PROFIL_TERAMPIL___3">#REF!</definedName>
    <definedName name="TUKANG_CAT___PELITUR_SETENGAH_TERAMPIL">#REF!</definedName>
    <definedName name="TUKANG_CAT___PELITUR_SETENGAH_TERAMPIL___0">#REF!</definedName>
    <definedName name="TUKANG_CAT___PELITUR_SETENGAH_TERAMPIL___1">#REF!</definedName>
    <definedName name="TUKANG_CAT___PELITUR_SETENGAH_TERAMPIL___2">#REF!</definedName>
    <definedName name="TUKANG_CAT___PELITUR_SETENGAH_TERAMPIL___3">#REF!</definedName>
    <definedName name="TUKANG_CAT___PELITUR_TERAMPIL">#REF!</definedName>
    <definedName name="TUKANG_CAT___PELITUR_TERAMPIL___0">#REF!</definedName>
    <definedName name="TUKANG_CAT___PELITUR_TERAMPIL___1">#REF!</definedName>
    <definedName name="TUKANG_CAT___PELITUR_TERAMPIL___2">#REF!</definedName>
    <definedName name="TUKANG_CAT___PELITUR_TERAMPIL___3">#REF!</definedName>
    <definedName name="TUKANG_GALI">#REF!</definedName>
    <definedName name="TUKANG_GALI___0">#REF!</definedName>
    <definedName name="TUKANG_GALI___1">#REF!</definedName>
    <definedName name="TUKANG_GALI___2">#REF!</definedName>
    <definedName name="TUKANG_GALI___3">#REF!</definedName>
    <definedName name="Tukang_Kayu">#REF!</definedName>
    <definedName name="TUKANG_KAYU_SETENGAH_TERAMPIL">#REF!</definedName>
    <definedName name="TUKANG_KAYU_SETENGAH_TERAMPIL___0">#REF!</definedName>
    <definedName name="TUKANG_KAYU_SETENGAH_TERAMPIL___1">#REF!</definedName>
    <definedName name="TUKANG_KAYU_SETENGAH_TERAMPIL___2">#REF!</definedName>
    <definedName name="TUKANG_KAYU_SETENGAH_TERAMPIL___3">#REF!</definedName>
    <definedName name="TUKANG_KAYU_TERAMPIL">#REF!</definedName>
    <definedName name="TUKANG_KAYU_TERAMPIL___0">#REF!</definedName>
    <definedName name="TUKANG_KAYU_TERAMPIL___1">#REF!</definedName>
    <definedName name="TUKANG_KAYU_TERAMPIL___2">#REF!</definedName>
    <definedName name="TUKANG_KAYU_TERAMPIL___3">#REF!</definedName>
    <definedName name="Tukang_las">#REF!</definedName>
    <definedName name="TUKANG_MEUBELAIR">#REF!</definedName>
    <definedName name="TUKANG_MEUBELAIR___0">#REF!</definedName>
    <definedName name="TUKANG_MEUBELAIR___1">#REF!</definedName>
    <definedName name="TUKANG_MEUBELAIR___2">#REF!</definedName>
    <definedName name="TUKANG_MEUBELAIR___3">#REF!</definedName>
    <definedName name="Tukang_pipa">#REF!</definedName>
    <definedName name="TUKANG_TAMAN">#REF!</definedName>
    <definedName name="TUKANG_TAMAN___0">#REF!</definedName>
    <definedName name="TUKANG_TAMAN___1">#REF!</definedName>
    <definedName name="TUKANG_TAMAN___2">#REF!</definedName>
    <definedName name="TUKANG_TAMAN___3">#REF!</definedName>
    <definedName name="tul.polos">#REF!</definedName>
    <definedName name="tul.ulir">#REF!</definedName>
    <definedName name="tulang24">#REF!</definedName>
    <definedName name="tulang39">#REF!</definedName>
    <definedName name="TULANGAN">#REF!</definedName>
    <definedName name="TULANGANBESIPOLOS">#REF!</definedName>
    <definedName name="TULANGANBESIULIR">#REF!</definedName>
    <definedName name="tumbuh">#REF!</definedName>
    <definedName name="tunggua">#REF!</definedName>
    <definedName name="tunggub">#REF!</definedName>
    <definedName name="tungguc">#REF!</definedName>
    <definedName name="tunggud">#REF!</definedName>
    <definedName name="TUUR">#REF!</definedName>
    <definedName name="tv">#REF!</definedName>
    <definedName name="tv___0">#REF!</definedName>
    <definedName name="tv___1">#REF!</definedName>
    <definedName name="tv___2">#REF!</definedName>
    <definedName name="tv___3">#REF!</definedName>
    <definedName name="tv___4">#REF!</definedName>
    <definedName name="tv___5">#REF!</definedName>
    <definedName name="tv75nc">#REF!</definedName>
    <definedName name="tv75vl">#REF!</definedName>
    <definedName name="twlk">#N/A</definedName>
    <definedName name="twood" localSheetId="8">#REF!</definedName>
    <definedName name="twood" localSheetId="7">#REF!</definedName>
    <definedName name="twood" localSheetId="4">#REF!</definedName>
    <definedName name="twood" localSheetId="6">#REF!</definedName>
    <definedName name="twood" localSheetId="9">#REF!</definedName>
    <definedName name="twood" localSheetId="5">#REF!</definedName>
    <definedName name="twood" localSheetId="14">#REF!</definedName>
    <definedName name="twood" localSheetId="3">#REF!</definedName>
    <definedName name="twood" localSheetId="11">#REF!</definedName>
    <definedName name="twood" localSheetId="13">#REF!</definedName>
    <definedName name="twood" localSheetId="10">#REF!</definedName>
    <definedName name="twood" localSheetId="0">#REF!</definedName>
    <definedName name="twood" localSheetId="2">#REF!</definedName>
    <definedName name="twood">#REF!</definedName>
    <definedName name="twood110" localSheetId="8">#REF!</definedName>
    <definedName name="twood110" localSheetId="14">#REF!</definedName>
    <definedName name="twood110" localSheetId="11">#REF!</definedName>
    <definedName name="twood110" localSheetId="13">#REF!</definedName>
    <definedName name="twood110" localSheetId="10">#REF!</definedName>
    <definedName name="twood110" localSheetId="0">#REF!</definedName>
    <definedName name="twood110" localSheetId="2">#REF!</definedName>
    <definedName name="twood110">#REF!</definedName>
    <definedName name="twood122" localSheetId="8">#REF!</definedName>
    <definedName name="twood122" localSheetId="14">#REF!</definedName>
    <definedName name="twood122" localSheetId="11">#REF!</definedName>
    <definedName name="twood122" localSheetId="13">#REF!</definedName>
    <definedName name="twood122" localSheetId="10">#REF!</definedName>
    <definedName name="twood122" localSheetId="0">#REF!</definedName>
    <definedName name="twood122" localSheetId="2">#REF!</definedName>
    <definedName name="twood122">#REF!</definedName>
    <definedName name="twoodalm">#REF!</definedName>
    <definedName name="TX_10">#REF!</definedName>
    <definedName name="TX_101">#REF!</definedName>
    <definedName name="TX_1B">#REF!</definedName>
    <definedName name="TX_403">#REF!</definedName>
    <definedName name="tx1bn">#REF!</definedName>
    <definedName name="Tyler">#REF!</definedName>
    <definedName name="TYPICAL_FLOOR___7_LEVEL">#REF!</definedName>
    <definedName name="TYPICAL_FLOOR___7_LEVEL_1">#REF!</definedName>
    <definedName name="TYPICAL_FLOOR___7_LEVEL_15">#REF!</definedName>
    <definedName name="TYPICAL_FLOOR___7_LEVEL_15_1">#REF!</definedName>
    <definedName name="TYPICAL_FLOOR___7_LEVEL_15_16">#REF!</definedName>
    <definedName name="TYPICAL_FLOOR___7_LEVEL_15_7">#REF!</definedName>
    <definedName name="TYPICAL_FLOOR___7_LEVEL_16">#REF!</definedName>
    <definedName name="TYPICAL_FLOOR___7_LEVEL_17">#REF!</definedName>
    <definedName name="TYPICAL_FLOOR___7_LEVEL_2">#REF!</definedName>
    <definedName name="TYPICAL_FLOOR___7_LEVEL_3">#REF!</definedName>
    <definedName name="TYPICAL_FLOOR___7_LEVEL_4">#REF!</definedName>
    <definedName name="U_C_436">#REF!</definedName>
    <definedName name="U_CE_7">#REF!</definedName>
    <definedName name="U_GG">#REF!</definedName>
    <definedName name="U_L_511">#REF!</definedName>
    <definedName name="U_L_851">#REF!</definedName>
    <definedName name="u_mrtr">#REF!</definedName>
    <definedName name="U_S_156">#REF!</definedName>
    <definedName name="U_S_20">#REF!</definedName>
    <definedName name="u_scred">#REF!</definedName>
    <definedName name="U_STELLA">#REF!</definedName>
    <definedName name="U_T_23B">#REF!</definedName>
    <definedName name="U_TB_909">#REF!</definedName>
    <definedName name="U_TB_940">#REF!</definedName>
    <definedName name="U_TB_960">#REF!</definedName>
    <definedName name="U_TB_965">#REF!</definedName>
    <definedName name="U_TS_308">#REF!</definedName>
    <definedName name="U_TX_10">#REF!</definedName>
    <definedName name="U_TX_101">#REF!</definedName>
    <definedName name="U_TX_1B">#REF!</definedName>
    <definedName name="U_TX_403">#REF!</definedName>
    <definedName name="U.001">#REF!</definedName>
    <definedName name="U.002">#REF!</definedName>
    <definedName name="U.003">#REF!</definedName>
    <definedName name="U.004">#REF!</definedName>
    <definedName name="U.005">#REF!</definedName>
    <definedName name="U.006">#REF!</definedName>
    <definedName name="U.007">#REF!</definedName>
    <definedName name="U.008">#REF!</definedName>
    <definedName name="U.009">#REF!</definedName>
    <definedName name="U.010">#REF!</definedName>
    <definedName name="U.011">#REF!</definedName>
    <definedName name="U.021">#REF!</definedName>
    <definedName name="U.022">#REF!</definedName>
    <definedName name="U.023">#REF!</definedName>
    <definedName name="U.024">#REF!</definedName>
    <definedName name="U.025">#REF!</definedName>
    <definedName name="U.Angkutbesi">#REF!</definedName>
    <definedName name="U.Batu">#REF!</definedName>
    <definedName name="U.Bekisting">#REF!</definedName>
    <definedName name="U.BongkarBkst">#REF!</definedName>
    <definedName name="U.Conduit">#REF!</definedName>
    <definedName name="U.Cor1">#REF!</definedName>
    <definedName name="U.Cor2">#REF!</definedName>
    <definedName name="U.Curing">#REF!</definedName>
    <definedName name="U.Gelarbase">#REF!</definedName>
    <definedName name="U.Gelarps">#REF!</definedName>
    <definedName name="U.pabrikasibesi">#REF!</definedName>
    <definedName name="U.Siapcor">#REF!</definedName>
    <definedName name="U.Stelbesi">#REF!</definedName>
    <definedName name="ubaja">#REF!</definedName>
    <definedName name="ubak">#REF!</definedName>
    <definedName name="ubatu">#REF!</definedName>
    <definedName name="ubekb">#REF!</definedName>
    <definedName name="ubekbal">#REF!</definedName>
    <definedName name="ubekmult">#REF!</definedName>
    <definedName name="ubekp">#REF!</definedName>
    <definedName name="ubekpan">#REF!</definedName>
    <definedName name="ubesi">#REF!</definedName>
    <definedName name="ubeton">#REF!</definedName>
    <definedName name="UBIN">#REF!</definedName>
    <definedName name="Ubin_abu_abu_20x20_cm">#REF!</definedName>
    <definedName name="Ubin_wafel__20x20_cm">#REF!</definedName>
    <definedName name="UBINKERAMIK2020POLOS1PC3PS">#REF!</definedName>
    <definedName name="UBINKERAMIK3030POLOS1PC3PS">#REF!</definedName>
    <definedName name="UBINKERAMIK3030WARNA1PC3PS">#REF!</definedName>
    <definedName name="UBINKERAMIK4040WARNA1PC3PS">#REF!</definedName>
    <definedName name="UBINKERAMIKPLINT1030">#REF!</definedName>
    <definedName name="UBINSTEPNOZING">#REF!</definedName>
    <definedName name="ubrav">#REF!</definedName>
    <definedName name="ubtkl">#REF!</definedName>
    <definedName name="ubtn">#REF!</definedName>
    <definedName name="ubtn00">#REF!</definedName>
    <definedName name="ubtn13">#REF!</definedName>
    <definedName name="ubtn14">#REF!</definedName>
    <definedName name="ubtn20">#REF!</definedName>
    <definedName name="ubttemp">#REF!</definedName>
    <definedName name="UBULK">#REF!</definedName>
    <definedName name="ucat">#REF!</definedName>
    <definedName name="UCAT00">#REF!</definedName>
    <definedName name="ucatbes">#REF!</definedName>
    <definedName name="ucatdal">#REF!</definedName>
    <definedName name="ucatkay">#REF!</definedName>
    <definedName name="ucatluar">#REF!</definedName>
    <definedName name="ucatplaf">#REF!</definedName>
    <definedName name="ucian">#REF!</definedName>
    <definedName name="ucon_fab">#REF!</definedName>
    <definedName name="ucon_ins">#REF!</definedName>
    <definedName name="ucon_pics">#REF!</definedName>
    <definedName name="ucon_pifrp">#REF!</definedName>
    <definedName name="ucon_piss">#REF!</definedName>
    <definedName name="ucor">#REF!</definedName>
    <definedName name="udin00">#REF!</definedName>
    <definedName name="ugal">#REF!</definedName>
    <definedName name="ugal01">#REF!</definedName>
    <definedName name="ugal20">#REF!</definedName>
    <definedName name="UGAL40">#REF!</definedName>
    <definedName name="UGAL42">#REF!</definedName>
    <definedName name="ugalex">#REF!</definedName>
    <definedName name="ugalm">#REF!</definedName>
    <definedName name="ugalsumur">#REF!</definedName>
    <definedName name="uhs">#REF!</definedName>
    <definedName name="uindir_me">#REF!</definedName>
    <definedName name="uindir_pi">#REF!</definedName>
    <definedName name="UINSTKTAG">#N/A</definedName>
    <definedName name="UINSTPEN">#N/A</definedName>
    <definedName name="UINSTSK">#N/A</definedName>
    <definedName name="ujl" localSheetId="8">#REF!</definedName>
    <definedName name="ujl" localSheetId="7">#REF!</definedName>
    <definedName name="ujl" localSheetId="4">#REF!</definedName>
    <definedName name="ujl" localSheetId="6">#REF!</definedName>
    <definedName name="ujl" localSheetId="9">#REF!</definedName>
    <definedName name="ujl" localSheetId="5">#REF!</definedName>
    <definedName name="ujl" localSheetId="14">#REF!</definedName>
    <definedName name="ujl" localSheetId="3">#REF!</definedName>
    <definedName name="ujl" localSheetId="11">#REF!</definedName>
    <definedName name="ujl" localSheetId="13">#REF!</definedName>
    <definedName name="ujl" localSheetId="10">#REF!</definedName>
    <definedName name="ujl" localSheetId="0">#REF!</definedName>
    <definedName name="ujl" localSheetId="2">#REF!</definedName>
    <definedName name="ujl">#REF!</definedName>
    <definedName name="UJUNG_PANDANG_AIRPORT_DEVELOPMENT_PROJECT" localSheetId="8">#REF!</definedName>
    <definedName name="UJUNG_PANDANG_AIRPORT_DEVELOPMENT_PROJECT" localSheetId="14">#REF!</definedName>
    <definedName name="UJUNG_PANDANG_AIRPORT_DEVELOPMENT_PROJECT" localSheetId="11">#REF!</definedName>
    <definedName name="UJUNG_PANDANG_AIRPORT_DEVELOPMENT_PROJECT" localSheetId="13">#REF!</definedName>
    <definedName name="UJUNG_PANDANG_AIRPORT_DEVELOPMENT_PROJECT" localSheetId="10">#REF!</definedName>
    <definedName name="UJUNG_PANDANG_AIRPORT_DEVELOPMENT_PROJECT" localSheetId="0">#REF!</definedName>
    <definedName name="UJUNG_PANDANG_AIRPORT_DEVELOPMENT_PROJECT" localSheetId="2">#REF!</definedName>
    <definedName name="UJUNG_PANDANG_AIRPORT_DEVELOPMENT_PROJECT">#REF!</definedName>
    <definedName name="UK" localSheetId="8">#REF!</definedName>
    <definedName name="UK" localSheetId="14">#REF!</definedName>
    <definedName name="UK" localSheetId="11">#REF!</definedName>
    <definedName name="UK" localSheetId="13">#REF!</definedName>
    <definedName name="UK" localSheetId="10">#REF!</definedName>
    <definedName name="UK" localSheetId="0">#REF!</definedName>
    <definedName name="UK" localSheetId="2">#REF!</definedName>
    <definedName name="UK">#REF!</definedName>
    <definedName name="ukap30">#REF!</definedName>
    <definedName name="ukap31">#REF!</definedName>
    <definedName name="ukayu">#REF!</definedName>
    <definedName name="ukepala">#REF!</definedName>
    <definedName name="uker20">#REF!</definedName>
    <definedName name="uker30">#REF!</definedName>
    <definedName name="ukir">#REF!</definedName>
    <definedName name="UKK">#REF!</definedName>
    <definedName name="ukol15">#REF!</definedName>
    <definedName name="UKPJ00">#REF!</definedName>
    <definedName name="UKPJ01">#REF!</definedName>
    <definedName name="UKPJ02">#REF!</definedName>
    <definedName name="UKPJ03">#REF!</definedName>
    <definedName name="UKPJ04">#REF!</definedName>
    <definedName name="ukuran">#REF!</definedName>
    <definedName name="ulaker">#REF!</definedName>
    <definedName name="ULAN02">#REF!</definedName>
    <definedName name="ULAN06">#REF!</definedName>
    <definedName name="ULAN09">#REF!</definedName>
    <definedName name="ULAN10">#REF!</definedName>
    <definedName name="ULAN20">#REF!</definedName>
    <definedName name="ULAN21">#REF!</definedName>
    <definedName name="ulan25">#REF!</definedName>
    <definedName name="ulan40">#REF!</definedName>
    <definedName name="ulan41">#REF!</definedName>
    <definedName name="ulan42">#REF!</definedName>
    <definedName name="ulan43">#REF!</definedName>
    <definedName name="ulan44">#REF!</definedName>
    <definedName name="ulan50">#REF!</definedName>
    <definedName name="ulwp60">#REF!</definedName>
    <definedName name="umadat">#REF!</definedName>
    <definedName name="UMAN">#REF!</definedName>
    <definedName name="umandor">#REF!</definedName>
    <definedName name="umesh">#REF!</definedName>
    <definedName name="umum___0">#N/A</definedName>
    <definedName name="umum___1">#N/A</definedName>
    <definedName name="umum___2">#N/A</definedName>
    <definedName name="undercoat" localSheetId="8">#REF!</definedName>
    <definedName name="undercoat" localSheetId="7">#REF!</definedName>
    <definedName name="undercoat" localSheetId="4">#REF!</definedName>
    <definedName name="undercoat" localSheetId="6">#REF!</definedName>
    <definedName name="undercoat" localSheetId="9">#REF!</definedName>
    <definedName name="undercoat" localSheetId="5">#REF!</definedName>
    <definedName name="undercoat" localSheetId="14">#REF!</definedName>
    <definedName name="undercoat" localSheetId="3">#REF!</definedName>
    <definedName name="undercoat" localSheetId="11">#REF!</definedName>
    <definedName name="undercoat" localSheetId="13">#REF!</definedName>
    <definedName name="undercoat" localSheetId="10">#REF!</definedName>
    <definedName name="undercoat" localSheetId="0">#REF!</definedName>
    <definedName name="undercoat" localSheetId="2">#REF!</definedName>
    <definedName name="undercoat">#REF!</definedName>
    <definedName name="unt_eqp" localSheetId="8">#REF!</definedName>
    <definedName name="unt_eqp" localSheetId="14">#REF!</definedName>
    <definedName name="unt_eqp" localSheetId="11">#REF!</definedName>
    <definedName name="unt_eqp" localSheetId="13">#REF!</definedName>
    <definedName name="unt_eqp" localSheetId="10">#REF!</definedName>
    <definedName name="unt_eqp" localSheetId="0">#REF!</definedName>
    <definedName name="unt_eqp" localSheetId="2">#REF!</definedName>
    <definedName name="unt_eqp">#REF!</definedName>
    <definedName name="unt_mp" localSheetId="8">#REF!</definedName>
    <definedName name="unt_mp" localSheetId="14">#REF!</definedName>
    <definedName name="unt_mp" localSheetId="11">#REF!</definedName>
    <definedName name="unt_mp" localSheetId="13">#REF!</definedName>
    <definedName name="unt_mp" localSheetId="10">#REF!</definedName>
    <definedName name="unt_mp" localSheetId="0">#REF!</definedName>
    <definedName name="unt_mp" localSheetId="2">#REF!</definedName>
    <definedName name="unt_mp">#REF!</definedName>
    <definedName name="UNYFGBY416">#N/A</definedName>
    <definedName name="UNYFGBY425">#N/A</definedName>
    <definedName name="UNYM34">#N/A</definedName>
    <definedName name="UNYY34">#N/A</definedName>
    <definedName name="UNYY36">#N/A</definedName>
    <definedName name="UNYY410">#N/A</definedName>
    <definedName name="UNYY416">#N/A</definedName>
    <definedName name="UNYY46">#N/A</definedName>
    <definedName name="Up.SN1H.6.1" localSheetId="8">#REF!</definedName>
    <definedName name="Up.SN1H.6.1" localSheetId="7">#REF!</definedName>
    <definedName name="Up.SN1H.6.1" localSheetId="4">#REF!</definedName>
    <definedName name="Up.SN1H.6.1" localSheetId="6">#REF!</definedName>
    <definedName name="Up.SN1H.6.1" localSheetId="9">#REF!</definedName>
    <definedName name="Up.SN1H.6.1" localSheetId="5">#REF!</definedName>
    <definedName name="Up.SN1H.6.1" localSheetId="14">#REF!</definedName>
    <definedName name="Up.SN1H.6.1" localSheetId="3">#REF!</definedName>
    <definedName name="Up.SN1H.6.1" localSheetId="11">#REF!</definedName>
    <definedName name="Up.SN1H.6.1" localSheetId="13">#REF!</definedName>
    <definedName name="Up.SN1H.6.1" localSheetId="10">#REF!</definedName>
    <definedName name="Up.SN1H.6.1" localSheetId="0">#REF!</definedName>
    <definedName name="Up.SN1H.6.1" localSheetId="2">#REF!</definedName>
    <definedName name="Up.SN1H.6.1">#REF!</definedName>
    <definedName name="Up.SN2H.6.1" localSheetId="8">#REF!</definedName>
    <definedName name="Up.SN2H.6.1" localSheetId="14">#REF!</definedName>
    <definedName name="Up.SN2H.6.1" localSheetId="11">#REF!</definedName>
    <definedName name="Up.SN2H.6.1" localSheetId="13">#REF!</definedName>
    <definedName name="Up.SN2H.6.1" localSheetId="10">#REF!</definedName>
    <definedName name="Up.SN2H.6.1" localSheetId="0">#REF!</definedName>
    <definedName name="Up.SN2H.6.1" localSheetId="2">#REF!</definedName>
    <definedName name="Up.SN2H.6.1">#REF!</definedName>
    <definedName name="Up.SNIH.6.1" localSheetId="8">#REF!</definedName>
    <definedName name="Up.SNIH.6.1" localSheetId="14">#REF!</definedName>
    <definedName name="Up.SNIH.6.1" localSheetId="11">#REF!</definedName>
    <definedName name="Up.SNIH.6.1" localSheetId="13">#REF!</definedName>
    <definedName name="Up.SNIH.6.1" localSheetId="10">#REF!</definedName>
    <definedName name="Up.SNIH.6.1" localSheetId="0">#REF!</definedName>
    <definedName name="Up.SNIH.6.1" localSheetId="2">#REF!</definedName>
    <definedName name="Up.SNIH.6.1">#REF!</definedName>
    <definedName name="Up.SNSH.6.1">#REF!</definedName>
    <definedName name="up20d">#N/A</definedName>
    <definedName name="UPAH" localSheetId="8">#REF!</definedName>
    <definedName name="UPAH" localSheetId="7">#REF!</definedName>
    <definedName name="UPAH" localSheetId="4">#REF!</definedName>
    <definedName name="UPAH" localSheetId="6">#REF!</definedName>
    <definedName name="UPAH" localSheetId="9">#REF!</definedName>
    <definedName name="UPAH" localSheetId="5">#REF!</definedName>
    <definedName name="UPAH" localSheetId="14">#REF!</definedName>
    <definedName name="UPAH" localSheetId="3">#REF!</definedName>
    <definedName name="UPAH" localSheetId="11">#REF!</definedName>
    <definedName name="UPAH" localSheetId="13">#REF!</definedName>
    <definedName name="UPAH" localSheetId="10">#REF!</definedName>
    <definedName name="UPAH" localSheetId="0">#REF!</definedName>
    <definedName name="UPAH" localSheetId="2">#REF!</definedName>
    <definedName name="UPAH">#REF!</definedName>
    <definedName name="UPAH_1" localSheetId="8">#REF!</definedName>
    <definedName name="UPAH_1" localSheetId="14">#REF!</definedName>
    <definedName name="UPAH_1" localSheetId="11">#REF!</definedName>
    <definedName name="UPAH_1" localSheetId="13">#REF!</definedName>
    <definedName name="UPAH_1" localSheetId="10">#REF!</definedName>
    <definedName name="UPAH_1" localSheetId="0">#REF!</definedName>
    <definedName name="UPAH_1" localSheetId="2">#REF!</definedName>
    <definedName name="UPAH_1">#REF!</definedName>
    <definedName name="UPAH_2" localSheetId="8">#REF!</definedName>
    <definedName name="UPAH_2" localSheetId="14">#REF!</definedName>
    <definedName name="UPAH_2" localSheetId="11">#REF!</definedName>
    <definedName name="UPAH_2" localSheetId="13">#REF!</definedName>
    <definedName name="UPAH_2" localSheetId="10">#REF!</definedName>
    <definedName name="UPAH_2" localSheetId="0">#REF!</definedName>
    <definedName name="UPAH_2" localSheetId="2">#REF!</definedName>
    <definedName name="UPAH_2">#REF!</definedName>
    <definedName name="UPAH_4">#REF!</definedName>
    <definedName name="Upah_List">#REF!</definedName>
    <definedName name="upahawmaspion0.5">#REF!</definedName>
    <definedName name="upahawmaspion0.75">#REF!</definedName>
    <definedName name="upahawmaspion1">#REF!</definedName>
    <definedName name="upahawmaspion1.25">#REF!</definedName>
    <definedName name="upahawmaspion1.5">#REF!</definedName>
    <definedName name="upahawmaspion10">#REF!</definedName>
    <definedName name="upahawmaspion12">#REF!</definedName>
    <definedName name="upahawmaspion14">#REF!</definedName>
    <definedName name="upahawmaspion16">#REF!</definedName>
    <definedName name="upahawmaspion2">#REF!</definedName>
    <definedName name="upahawmaspion2.5">#REF!</definedName>
    <definedName name="upahawmaspion3">#REF!</definedName>
    <definedName name="upahawmaspion4">#REF!</definedName>
    <definedName name="upahawmaspion5">#REF!</definedName>
    <definedName name="upahawmaspion6">#REF!</definedName>
    <definedName name="upahawmaspion8">#REF!</definedName>
    <definedName name="upahawrucika0.5">#REF!</definedName>
    <definedName name="upahawrucika0.75">#REF!</definedName>
    <definedName name="upahawrucika1">#REF!</definedName>
    <definedName name="upahawrucika1.25">#REF!</definedName>
    <definedName name="upahawrucika1.5">#REF!</definedName>
    <definedName name="upahawrucika10">#REF!</definedName>
    <definedName name="upahawrucika12">#REF!</definedName>
    <definedName name="upahawrucika2">#REF!</definedName>
    <definedName name="upahawrucika2.5">#REF!</definedName>
    <definedName name="upahawrucika3">#REF!</definedName>
    <definedName name="upahawrucika4">#REF!</definedName>
    <definedName name="upahawrucika5">#REF!</definedName>
    <definedName name="upahawrucika6">#REF!</definedName>
    <definedName name="upahawrucika8">#REF!</definedName>
    <definedName name="upahawwavin0.5">#REF!</definedName>
    <definedName name="upahawwavin0.75">#REF!</definedName>
    <definedName name="upahawwavin1">#REF!</definedName>
    <definedName name="upahawwavin1.25">#REF!</definedName>
    <definedName name="upahawwavin1.5">#REF!</definedName>
    <definedName name="upahawwavin10">#REF!</definedName>
    <definedName name="upahawwavin12">#REF!</definedName>
    <definedName name="upahawwavin2">#REF!</definedName>
    <definedName name="upahawwavin2.5">#REF!</definedName>
    <definedName name="upahawwavin3">#REF!</definedName>
    <definedName name="upahawwavin4">#REF!</definedName>
    <definedName name="upahawwavin5">#REF!</definedName>
    <definedName name="upahawwavin6">#REF!</definedName>
    <definedName name="upahawwavin8">#REF!</definedName>
    <definedName name="upahbc10">#REF!</definedName>
    <definedName name="upahbc120">#REF!</definedName>
    <definedName name="upahbc16">#REF!</definedName>
    <definedName name="upahbc25">#REF!</definedName>
    <definedName name="upahbc35">#REF!</definedName>
    <definedName name="upahbc4">#REF!</definedName>
    <definedName name="upahbc50">#REF!</definedName>
    <definedName name="upahbc6">#REF!</definedName>
    <definedName name="upahbc70">#REF!</definedName>
    <definedName name="upahbidet">#REF!</definedName>
    <definedName name="upahbs0.5">#REF!</definedName>
    <definedName name="upahbs0.75">#REF!</definedName>
    <definedName name="upahbs1">#REF!</definedName>
    <definedName name="upahbs1.25">#REF!</definedName>
    <definedName name="upahbs1.5">#REF!</definedName>
    <definedName name="upahbs2">#REF!</definedName>
    <definedName name="upahbs2.5">#REF!</definedName>
    <definedName name="upahbs3">#REF!</definedName>
    <definedName name="upahbs4">#REF!</definedName>
    <definedName name="upahbs40bakrie1">#REF!</definedName>
    <definedName name="upahbs40bakrie1.25">#REF!</definedName>
    <definedName name="upahbs40bakrie1.5">#REF!</definedName>
    <definedName name="upahbs40bakrie2">#REF!</definedName>
    <definedName name="upahbs40bakrie2.5">#REF!</definedName>
    <definedName name="upahbs40bakrie3">#REF!</definedName>
    <definedName name="upahbs40bakrie4">#REF!</definedName>
    <definedName name="upahbs40bakrie5">#REF!</definedName>
    <definedName name="upahbs40bakrie6">#REF!</definedName>
    <definedName name="upahbs40medppi0.5">#REF!</definedName>
    <definedName name="upahbs40medppi0.75">#REF!</definedName>
    <definedName name="upahbs40medppi1">#REF!</definedName>
    <definedName name="upahbs40medppi1.25">#REF!</definedName>
    <definedName name="upahbs40medppi1.5">#REF!</definedName>
    <definedName name="upahbs40medppi2">#REF!</definedName>
    <definedName name="upahbs40medppi2.5">#REF!</definedName>
    <definedName name="upahbs40medppi3">#REF!</definedName>
    <definedName name="upahbs40medppi4">#REF!</definedName>
    <definedName name="upahbs40medppi5">#REF!</definedName>
    <definedName name="upahbs40medppi6">#REF!</definedName>
    <definedName name="upahbs40medppi8">#REF!</definedName>
    <definedName name="upahbs40ppi0.5">#REF!</definedName>
    <definedName name="upahbs40ppi0.75">#REF!</definedName>
    <definedName name="upahbs40ppi1">#REF!</definedName>
    <definedName name="upahbs40ppi1.25">#REF!</definedName>
    <definedName name="upahbs40ppi1.5">#REF!</definedName>
    <definedName name="upahbs40ppi2">#REF!</definedName>
    <definedName name="upahbs40ppi2.5">#REF!</definedName>
    <definedName name="upahbs40ppi3">#REF!</definedName>
    <definedName name="upahbs40ppi4">#REF!</definedName>
    <definedName name="upahbs40ppi5">#REF!</definedName>
    <definedName name="upahbs40ppi6">#REF!</definedName>
    <definedName name="upahbs40ppi8">#REF!</definedName>
    <definedName name="upahbs40spindo0.5">#REF!</definedName>
    <definedName name="upahbs40spindo0.75">#REF!</definedName>
    <definedName name="upahbs40spindo1">#REF!</definedName>
    <definedName name="upahbs40spindo1.25">#REF!</definedName>
    <definedName name="upahbs40spindo1.5">#REF!</definedName>
    <definedName name="upahbs40spindo2">#REF!</definedName>
    <definedName name="upahbs40spindo2.5">#REF!</definedName>
    <definedName name="upahbs40spindo3">#REF!</definedName>
    <definedName name="upahbs40spindo4">#REF!</definedName>
    <definedName name="upahbs40spindo5">#REF!</definedName>
    <definedName name="upahbs40spindo6">#REF!</definedName>
    <definedName name="upahbs40spindo8">#REF!</definedName>
    <definedName name="upahbs5">#REF!</definedName>
    <definedName name="upahbs6">#REF!</definedName>
    <definedName name="upahbs8">#REF!</definedName>
    <definedName name="upahbsmedspindo0.5">#REF!</definedName>
    <definedName name="upahbsmedspindo0.75">#REF!</definedName>
    <definedName name="upahbsmedspindo1">#REF!</definedName>
    <definedName name="upahbsmedspindo1.25">#REF!</definedName>
    <definedName name="upahbsmedspindo1.5">#REF!</definedName>
    <definedName name="upahbsmedspindo2">#REF!</definedName>
    <definedName name="upahbsmedspindo2.5">#REF!</definedName>
    <definedName name="upahbsmedspindo3">#REF!</definedName>
    <definedName name="upahbsmedspindo4">#REF!</definedName>
    <definedName name="upahbsmedspindo5">#REF!</definedName>
    <definedName name="upahbsmedspindo6">#REF!</definedName>
    <definedName name="upahbsmedspindo8">#REF!</definedName>
    <definedName name="upahclsddk">#REF!</definedName>
    <definedName name="upahclsjgk">#REF!</definedName>
    <definedName name="upahcv0.5">#REF!</definedName>
    <definedName name="upahcv0.75">#REF!</definedName>
    <definedName name="upahcv1">#REF!</definedName>
    <definedName name="upahcv1.25">#REF!</definedName>
    <definedName name="upahcv1.5">#REF!</definedName>
    <definedName name="upahcv10">#REF!</definedName>
    <definedName name="upahcv12">#REF!</definedName>
    <definedName name="upahcv16toyo10">#REF!</definedName>
    <definedName name="upahcv16toyo12">#REF!</definedName>
    <definedName name="upahcv2">#REF!</definedName>
    <definedName name="upahcv2.5">#REF!</definedName>
    <definedName name="upahcv3">#REF!</definedName>
    <definedName name="upahcv4">#REF!</definedName>
    <definedName name="upahcv5">#REF!</definedName>
    <definedName name="upahcv6">#REF!</definedName>
    <definedName name="upahcv8">#REF!</definedName>
    <definedName name="upahcvbersihkz0.5">#REF!</definedName>
    <definedName name="upahcvbersihkz0.75">#REF!</definedName>
    <definedName name="upahcvbersihkz1">#REF!</definedName>
    <definedName name="upahcvbersihkz1.25">#REF!</definedName>
    <definedName name="upahcvbersihkz1.5">#REF!</definedName>
    <definedName name="upahcvbersihkz2">#REF!</definedName>
    <definedName name="upahcvbersihkz2.5">#REF!</definedName>
    <definedName name="upahcvbersihkz3">#REF!</definedName>
    <definedName name="upahcvbersihkz4">#REF!</definedName>
    <definedName name="upahcvbersihty0.5">#REF!</definedName>
    <definedName name="upahcvbersihty0.75">#REF!</definedName>
    <definedName name="upahcvbersihty1">#REF!</definedName>
    <definedName name="upahcvbersihty1.25">#REF!</definedName>
    <definedName name="upahcvbersihty1.5">#REF!</definedName>
    <definedName name="upahcvbersihty2">#REF!</definedName>
    <definedName name="upahcvbersihty2.5">#REF!</definedName>
    <definedName name="upahcvbersihty3">#REF!</definedName>
    <definedName name="upahcvbersihty4">#REF!</definedName>
    <definedName name="upahcvhydrantkz1.5">#REF!</definedName>
    <definedName name="upahcvhydrantkz2">#REF!</definedName>
    <definedName name="upahcvhydrantkz2.5">#REF!</definedName>
    <definedName name="upahcvhydrantkz3">#REF!</definedName>
    <definedName name="upahcvhydrantkz4">#REF!</definedName>
    <definedName name="upahcvhydranty1.5">#REF!</definedName>
    <definedName name="upahcvhydranty10">#REF!</definedName>
    <definedName name="upahcvhydranty12">#REF!</definedName>
    <definedName name="upahcvhydranty2">#REF!</definedName>
    <definedName name="upahcvhydranty2.5">#REF!</definedName>
    <definedName name="upahcvhydranty3">#REF!</definedName>
    <definedName name="upahcvhydranty4">#REF!</definedName>
    <definedName name="upahcvhydranty5">#REF!</definedName>
    <definedName name="upahcvhydranty6">#REF!</definedName>
    <definedName name="upahcvhydranty8">#REF!</definedName>
    <definedName name="upahdmaspion1.25">#REF!</definedName>
    <definedName name="upahdmaspion1.5">#REF!</definedName>
    <definedName name="upahdmaspion10">#REF!</definedName>
    <definedName name="upahdmaspion12">#REF!</definedName>
    <definedName name="upahdmaspion14">#REF!</definedName>
    <definedName name="upahdmaspion16">#REF!</definedName>
    <definedName name="upahdmaspion2">#REF!</definedName>
    <definedName name="upahdmaspion2.5">#REF!</definedName>
    <definedName name="upahdmaspion20">#REF!</definedName>
    <definedName name="upahdmaspion3">#REF!</definedName>
    <definedName name="upahdmaspion4">#REF!</definedName>
    <definedName name="upahdmaspion5">#REF!</definedName>
    <definedName name="upahdmaspion6">#REF!</definedName>
    <definedName name="upahdmaspion8">#REF!</definedName>
    <definedName name="upahdrucika1.5">#REF!</definedName>
    <definedName name="upahdrucika10">#REF!</definedName>
    <definedName name="upahdrucika12">#REF!</definedName>
    <definedName name="upahdrucika2">#REF!</definedName>
    <definedName name="upahdrucika2.5">#REF!</definedName>
    <definedName name="upahdrucika3">#REF!</definedName>
    <definedName name="upahdrucika4">#REF!</definedName>
    <definedName name="upahdrucika5">#REF!</definedName>
    <definedName name="upahdrucika6">#REF!</definedName>
    <definedName name="upahdrucika8">#REF!</definedName>
    <definedName name="upahdryer">#REF!</definedName>
    <definedName name="upahdwavin1.25">#REF!</definedName>
    <definedName name="upahdwavin1.5">#REF!</definedName>
    <definedName name="upahdwavin10">#REF!</definedName>
    <definedName name="upahdwavin12">#REF!</definedName>
    <definedName name="upahdwavin2">#REF!</definedName>
    <definedName name="upahdwavin2.5">#REF!</definedName>
    <definedName name="upahdwavin3">#REF!</definedName>
    <definedName name="upahdwavin4">#REF!</definedName>
    <definedName name="upahdwavin5">#REF!</definedName>
    <definedName name="upahdwavin6">#REF!</definedName>
    <definedName name="upahdwavin8">#REF!</definedName>
    <definedName name="upahfd">#REF!</definedName>
    <definedName name="upahftv1.5">#REF!</definedName>
    <definedName name="upahftv10">#REF!</definedName>
    <definedName name="upahftv2">#REF!</definedName>
    <definedName name="upahftv2.5">#REF!</definedName>
    <definedName name="upahftv3">#REF!</definedName>
    <definedName name="upahftv4">#REF!</definedName>
    <definedName name="upahftv5">#REF!</definedName>
    <definedName name="upahftv6">#REF!</definedName>
    <definedName name="upahftv8">#REF!</definedName>
    <definedName name="upahfxj1.25">#REF!</definedName>
    <definedName name="upahfxj1.5">#REF!</definedName>
    <definedName name="upahfxj2">#REF!</definedName>
    <definedName name="upahfxj2.5">#REF!</definedName>
    <definedName name="upahfxj3">#REF!</definedName>
    <definedName name="upahfxj4">#REF!</definedName>
    <definedName name="upahfxj5">#REF!</definedName>
    <definedName name="upahfxj6">#REF!</definedName>
    <definedName name="upahfxj8">#REF!</definedName>
    <definedName name="upahgipbakrie0.5">#REF!</definedName>
    <definedName name="upahgipbakrie0.75">#REF!</definedName>
    <definedName name="upahgipbakrie1">#REF!</definedName>
    <definedName name="upahgipbakrie1.25">#REF!</definedName>
    <definedName name="upahgipbakrie1.5">#REF!</definedName>
    <definedName name="upahgipbakrie2">#REF!</definedName>
    <definedName name="upahgipbakrie2.5">#REF!</definedName>
    <definedName name="upahgipbakrie3">#REF!</definedName>
    <definedName name="upahgipbs40spindo0.5">#REF!</definedName>
    <definedName name="upahgipbs40spindo0.75">#REF!</definedName>
    <definedName name="upahgipbs40spindo1">#REF!</definedName>
    <definedName name="upahgipbs40spindo1.25">#REF!</definedName>
    <definedName name="upahgipbs40spindo1.5">#REF!</definedName>
    <definedName name="upahgipbs40spindo2">#REF!</definedName>
    <definedName name="upahgipbs40spindo2.5">#REF!</definedName>
    <definedName name="upahgipbs40spindo3">#REF!</definedName>
    <definedName name="upahgipbs40spindo4">#REF!</definedName>
    <definedName name="upahgipbs40spindo5">#REF!</definedName>
    <definedName name="upahgipbs40spindo6">#REF!</definedName>
    <definedName name="upahgipbs40spindo8">#REF!</definedName>
    <definedName name="upahgipbsppi0.5">#REF!</definedName>
    <definedName name="upahgipbsppi0.75">#REF!</definedName>
    <definedName name="upahgipbsppi1">#REF!</definedName>
    <definedName name="upahgipbsppi1.25">#REF!</definedName>
    <definedName name="upahgipbsppi1.5">#REF!</definedName>
    <definedName name="upahgipbsppi2">#REF!</definedName>
    <definedName name="upahgipbsppi2.5">#REF!</definedName>
    <definedName name="upahgipbsppi3">#REF!</definedName>
    <definedName name="upahgipbsppi4">#REF!</definedName>
    <definedName name="upahgipbsppi5">#REF!</definedName>
    <definedName name="upahgipbsppi6">#REF!</definedName>
    <definedName name="upahgipbsppi8">#REF!</definedName>
    <definedName name="upahgipmedppi0.5">#REF!</definedName>
    <definedName name="upahgipmedppi0.75">#REF!</definedName>
    <definedName name="upahgipmedppi1">#REF!</definedName>
    <definedName name="upahgipmedppi1.25">#REF!</definedName>
    <definedName name="upahgipmedppi1.5">#REF!</definedName>
    <definedName name="upahgipmedppi2">#REF!</definedName>
    <definedName name="upahgipmedppi2.5">#REF!</definedName>
    <definedName name="upahgipmedppi3">#REF!</definedName>
    <definedName name="upahgipmedppi4">#REF!</definedName>
    <definedName name="upahgipmedppi5">#REF!</definedName>
    <definedName name="upahgipmedppi6">#REF!</definedName>
    <definedName name="upahgipmedppi8">#REF!</definedName>
    <definedName name="upahgipmedspindo0.5">#REF!</definedName>
    <definedName name="upahgipmedspindo0.75">#REF!</definedName>
    <definedName name="upahgipmedspindo1">#REF!</definedName>
    <definedName name="upahgipmedspindo1.25">#REF!</definedName>
    <definedName name="upahgipmedspindo1.5">#REF!</definedName>
    <definedName name="upahgipmedspindo2">#REF!</definedName>
    <definedName name="upahgipmedspindo2.5">#REF!</definedName>
    <definedName name="upahgipmedspindo3">#REF!</definedName>
    <definedName name="upahgipmedspindo4">#REF!</definedName>
    <definedName name="upahgipmedspindo5">#REF!</definedName>
    <definedName name="upahgipmedspindo6">#REF!</definedName>
    <definedName name="upahgipmedspindo8">#REF!</definedName>
    <definedName name="upahgv0.5">#REF!</definedName>
    <definedName name="upahgv0.75">#REF!</definedName>
    <definedName name="upahgv1">#REF!</definedName>
    <definedName name="upahgv1.25">#REF!</definedName>
    <definedName name="upahgv1.5">#REF!</definedName>
    <definedName name="upahgv10">#REF!</definedName>
    <definedName name="upahgv12">#REF!</definedName>
    <definedName name="upahgv2">#REF!</definedName>
    <definedName name="upahgv2.5">#REF!</definedName>
    <definedName name="upahgv3">#REF!</definedName>
    <definedName name="upahgv4">#REF!</definedName>
    <definedName name="upahgv5">#REF!</definedName>
    <definedName name="upahgv6">#REF!</definedName>
    <definedName name="upahgv8">#REF!</definedName>
    <definedName name="upahgvbersih0.5">#REF!</definedName>
    <definedName name="upahgvbersih0.75">#REF!</definedName>
    <definedName name="upahgvbersihkz0.5">#REF!</definedName>
    <definedName name="upahgvbersihkz0.75">#REF!</definedName>
    <definedName name="upahgvbersihkz1">#REF!</definedName>
    <definedName name="upahgvbersihkz1.25">#REF!</definedName>
    <definedName name="upahgvbersihkz1.5">#REF!</definedName>
    <definedName name="upahgvbersihkz2">#REF!</definedName>
    <definedName name="upahgvbersihkz2.5">#REF!</definedName>
    <definedName name="upahgvbersihkz3">#REF!</definedName>
    <definedName name="upahgvbersihkz4">#REF!</definedName>
    <definedName name="upahgvbersihty0.5">#REF!</definedName>
    <definedName name="upahgvbersihty0.75">#REF!</definedName>
    <definedName name="upahgvbersihty1">#REF!</definedName>
    <definedName name="upahgvbersihty1.25">#REF!</definedName>
    <definedName name="upahgvbersihty1.5">#REF!</definedName>
    <definedName name="upahgvbersihty2">#REF!</definedName>
    <definedName name="upahgvbersihty2.5">#REF!</definedName>
    <definedName name="upahgvbersihty3">#REF!</definedName>
    <definedName name="upahgvbersihty4">#REF!</definedName>
    <definedName name="upahgvhydrantkz0.5">#REF!</definedName>
    <definedName name="upahgvhydrantkz0.75">#REF!</definedName>
    <definedName name="upahgvhydrantkz1">#REF!</definedName>
    <definedName name="upahgvhydrantkz1.25">#REF!</definedName>
    <definedName name="upahgvhydrantkz1.5">#REF!</definedName>
    <definedName name="upahgvhydrantkz2">#REF!</definedName>
    <definedName name="upahgvhydrantkz2.5">#REF!</definedName>
    <definedName name="upahgvhydrantkz3">#REF!</definedName>
    <definedName name="upahgvhydrantkz4">#REF!</definedName>
    <definedName name="upahgvhydrantkz5">#REF!</definedName>
    <definedName name="upahgvhydrantkz6">#REF!</definedName>
    <definedName name="upahgvhydrantkz8">#REF!</definedName>
    <definedName name="upahgvhydranty0.5">#REF!</definedName>
    <definedName name="upahgvhydranty0.75">#REF!</definedName>
    <definedName name="upahgvhydranty1">#REF!</definedName>
    <definedName name="upahgvhydranty1.25">#REF!</definedName>
    <definedName name="upahgvhydranty1.5">#REF!</definedName>
    <definedName name="upahgvhydranty10">#REF!</definedName>
    <definedName name="upahgvhydranty12">#REF!</definedName>
    <definedName name="upahgvhydranty2">#REF!</definedName>
    <definedName name="upahgvhydranty2.5">#REF!</definedName>
    <definedName name="upahgvhydranty3">#REF!</definedName>
    <definedName name="upahgvhydranty4">#REF!</definedName>
    <definedName name="upahgvhydranty5">#REF!</definedName>
    <definedName name="upahgvhydranty6">#REF!</definedName>
    <definedName name="upahgvhydranty8">#REF!</definedName>
    <definedName name="upahkabel110">#REF!</definedName>
    <definedName name="upahkabel1120">#REF!</definedName>
    <definedName name="upahkabel1150">#REF!</definedName>
    <definedName name="upahkabel116">#REF!</definedName>
    <definedName name="upahkabel1185">#REF!</definedName>
    <definedName name="upahkabel1240">#REF!</definedName>
    <definedName name="upahkabel125">#REF!</definedName>
    <definedName name="upahkabel1300">#REF!</definedName>
    <definedName name="upahkabel135">#REF!</definedName>
    <definedName name="upahkabel14">#REF!</definedName>
    <definedName name="upahkabel1400">#REF!</definedName>
    <definedName name="upahkabel150">#REF!</definedName>
    <definedName name="upahkabel1500">#REF!</definedName>
    <definedName name="upahkabel16">#REF!</definedName>
    <definedName name="upahkabel1630">#REF!</definedName>
    <definedName name="upahkabel170">#REF!</definedName>
    <definedName name="upahkabel195">#REF!</definedName>
    <definedName name="upahkabel21.5">#REF!</definedName>
    <definedName name="upahkabel210">#REF!</definedName>
    <definedName name="upahkabel2120">#REF!</definedName>
    <definedName name="upahkabel216">#REF!</definedName>
    <definedName name="upahkabel22.5">#REF!</definedName>
    <definedName name="upahkabel225">#REF!</definedName>
    <definedName name="upahkabel235">#REF!</definedName>
    <definedName name="upahkabel24">#REF!</definedName>
    <definedName name="upahkabel250">#REF!</definedName>
    <definedName name="upahkabel26">#REF!</definedName>
    <definedName name="upahkabel270">#REF!</definedName>
    <definedName name="upahkabel295">#REF!</definedName>
    <definedName name="upahkabel31.5">#REF!</definedName>
    <definedName name="upahkabel310">#REF!</definedName>
    <definedName name="upahkabel3120">#REF!</definedName>
    <definedName name="upahkabel3150">#REF!</definedName>
    <definedName name="upahkabel316">#REF!</definedName>
    <definedName name="upahkabel3185">#REF!</definedName>
    <definedName name="upahkabel32.5">#REF!</definedName>
    <definedName name="upahkabel3240">#REF!</definedName>
    <definedName name="upahkabel325">#REF!</definedName>
    <definedName name="upahkabel335">#REF!</definedName>
    <definedName name="upahkabel34">#REF!</definedName>
    <definedName name="upahkabel350">#REF!</definedName>
    <definedName name="upahkabel36">#REF!</definedName>
    <definedName name="upahkabel370">#REF!</definedName>
    <definedName name="upahkabel395">#REF!</definedName>
    <definedName name="upahkabel41.5">#REF!</definedName>
    <definedName name="upahkabel410">#REF!</definedName>
    <definedName name="upahkabel4120">#REF!</definedName>
    <definedName name="upahkabel4150">#REF!</definedName>
    <definedName name="upahkabel416">#REF!</definedName>
    <definedName name="upahkabel4185">#REF!</definedName>
    <definedName name="upahkabel42.5">#REF!</definedName>
    <definedName name="upahkabel4240">#REF!</definedName>
    <definedName name="upahkabel425">#REF!</definedName>
    <definedName name="upahkabel4300">#REF!</definedName>
    <definedName name="upahkabel435">#REF!</definedName>
    <definedName name="upahkabel44">#REF!</definedName>
    <definedName name="upahkabel450">#REF!</definedName>
    <definedName name="upahkabel46">#REF!</definedName>
    <definedName name="upahkabel470">#REF!</definedName>
    <definedName name="upahkabel495">#REF!</definedName>
    <definedName name="upahkabelbc10">#REF!</definedName>
    <definedName name="upahkabelbc120">#REF!</definedName>
    <definedName name="upahkabelbc16">#REF!</definedName>
    <definedName name="upahkabelbc25">#REF!</definedName>
    <definedName name="upahkabelbc35">#REF!</definedName>
    <definedName name="upahkabelbc4">#REF!</definedName>
    <definedName name="upahkabelbc50">#REF!</definedName>
    <definedName name="upahkabelbc6">#REF!</definedName>
    <definedName name="upahkabelbc70">#REF!</definedName>
    <definedName name="upahkran">#REF!</definedName>
    <definedName name="upahkranktcs">#REF!</definedName>
    <definedName name="upahktcs">#REF!</definedName>
    <definedName name="UPAHMELETAKKAN100KG">#REF!</definedName>
    <definedName name="upahnya1.5">#REF!</definedName>
    <definedName name="upahnya10">#REF!</definedName>
    <definedName name="upahnya120">#REF!</definedName>
    <definedName name="upahnya150">#REF!</definedName>
    <definedName name="upahnya16">#REF!</definedName>
    <definedName name="upahnya185">#REF!</definedName>
    <definedName name="upahnya2.5">#REF!</definedName>
    <definedName name="upahnya240">#REF!</definedName>
    <definedName name="upahnya25">#REF!</definedName>
    <definedName name="upahnya300">#REF!</definedName>
    <definedName name="upahnya35">#REF!</definedName>
    <definedName name="upahnya4">#REF!</definedName>
    <definedName name="upahnya400">#REF!</definedName>
    <definedName name="upahnya50">#REF!</definedName>
    <definedName name="upahnya6">#REF!</definedName>
    <definedName name="upahnya70">#REF!</definedName>
    <definedName name="upahnya95">#REF!</definedName>
    <definedName name="upahnyfgby21.5">#REF!</definedName>
    <definedName name="upahnyfgby210">#REF!</definedName>
    <definedName name="upahnyfgby216">#REF!</definedName>
    <definedName name="upahnyfgby22.5">#REF!</definedName>
    <definedName name="upahnyfgby24">#REF!</definedName>
    <definedName name="upahnyfgby26">#REF!</definedName>
    <definedName name="upahnyfgby31.5">#REF!</definedName>
    <definedName name="upahnyfgby310">#REF!</definedName>
    <definedName name="upahnyfgby316">#REF!</definedName>
    <definedName name="upahnyfgby32.5">#REF!</definedName>
    <definedName name="upahnyfgby325">#REF!</definedName>
    <definedName name="upahnyfgby34">#REF!</definedName>
    <definedName name="upahnyfgby36">#REF!</definedName>
    <definedName name="upahnyfgby41.5">#REF!</definedName>
    <definedName name="upahnyfgby410">#REF!</definedName>
    <definedName name="upahnyfgby4120">#REF!</definedName>
    <definedName name="upahnyfgby4150">#REF!</definedName>
    <definedName name="upahnyfgby416">#REF!</definedName>
    <definedName name="upahnyfgby4185">#REF!</definedName>
    <definedName name="upahnyfgby42.5">#REF!</definedName>
    <definedName name="upahnyfgby4240">#REF!</definedName>
    <definedName name="upahnyfgby425">#REF!</definedName>
    <definedName name="upahnyfgby4300">#REF!</definedName>
    <definedName name="upahnyfgby435">#REF!</definedName>
    <definedName name="upahnyfgby44">#REF!</definedName>
    <definedName name="upahnyfgby450">#REF!</definedName>
    <definedName name="upahnyfgby46">#REF!</definedName>
    <definedName name="upahnyfgby470">#REF!</definedName>
    <definedName name="upahnyfgby495">#REF!</definedName>
    <definedName name="upahnym21.5">#REF!</definedName>
    <definedName name="upahnym210">#REF!</definedName>
    <definedName name="upahnym216">#REF!</definedName>
    <definedName name="upahnym22.5">#REF!</definedName>
    <definedName name="upahnym225">#REF!</definedName>
    <definedName name="upahnym235">#REF!</definedName>
    <definedName name="upahnym24">#REF!</definedName>
    <definedName name="upahnym26">#REF!</definedName>
    <definedName name="upahnym31.5">#REF!</definedName>
    <definedName name="upahnym310">#REF!</definedName>
    <definedName name="upahnym316">#REF!</definedName>
    <definedName name="upahnym32.5">#REF!</definedName>
    <definedName name="upahnym325">#REF!</definedName>
    <definedName name="upahnym34">#REF!</definedName>
    <definedName name="upahnym36">#REF!</definedName>
    <definedName name="upahnym41.5">#REF!</definedName>
    <definedName name="upahnym410">#REF!</definedName>
    <definedName name="upahnym416">#REF!</definedName>
    <definedName name="upahnym42.5">#REF!</definedName>
    <definedName name="upahnym425">#REF!</definedName>
    <definedName name="upahnym44">#REF!</definedName>
    <definedName name="upahnym46">#REF!</definedName>
    <definedName name="upahnyy110">#REF!</definedName>
    <definedName name="upahnyy1120">#REF!</definedName>
    <definedName name="upahnyy1150">#REF!</definedName>
    <definedName name="upahnyy116">#REF!</definedName>
    <definedName name="upahnyy1185">#REF!</definedName>
    <definedName name="upahnyy1240">#REF!</definedName>
    <definedName name="upahnyy125">#REF!</definedName>
    <definedName name="upahnyy1300">#REF!</definedName>
    <definedName name="upahnyy135">#REF!</definedName>
    <definedName name="upahnyy14">#REF!</definedName>
    <definedName name="upahnyy1400">#REF!</definedName>
    <definedName name="upahnyy150">#REF!</definedName>
    <definedName name="upahnyy1500">#REF!</definedName>
    <definedName name="upahnyy16">#REF!</definedName>
    <definedName name="upahnyy1630">#REF!</definedName>
    <definedName name="upahnyy170">#REF!</definedName>
    <definedName name="upahnyy195">#REF!</definedName>
    <definedName name="upahnyy21.5">#REF!</definedName>
    <definedName name="upahnyy210">#REF!</definedName>
    <definedName name="upahnyy2120">#REF!</definedName>
    <definedName name="upahnyy216">#REF!</definedName>
    <definedName name="upahnyy22.5">#REF!</definedName>
    <definedName name="upahnyy225">#REF!</definedName>
    <definedName name="upahnyy235">#REF!</definedName>
    <definedName name="upahnyy24">#REF!</definedName>
    <definedName name="upahnyy250">#REF!</definedName>
    <definedName name="upahnyy26">#REF!</definedName>
    <definedName name="upahnyy270">#REF!</definedName>
    <definedName name="upahnyy295">#REF!</definedName>
    <definedName name="upahnyy31.5">#REF!</definedName>
    <definedName name="upahnyy310">#REF!</definedName>
    <definedName name="upahnyy3120">#REF!</definedName>
    <definedName name="upahnyy3150">#REF!</definedName>
    <definedName name="upahnyy316">#REF!</definedName>
    <definedName name="upahnyy3185">#REF!</definedName>
    <definedName name="upahnyy32.5">#REF!</definedName>
    <definedName name="upahnyy3240">#REF!</definedName>
    <definedName name="upahnyy325">#REF!</definedName>
    <definedName name="upahnyy335">#REF!</definedName>
    <definedName name="upahnyy34">#REF!</definedName>
    <definedName name="upahnyy350">#REF!</definedName>
    <definedName name="upahnyy36">#REF!</definedName>
    <definedName name="upahnyy370">#REF!</definedName>
    <definedName name="upahnyy395">#REF!</definedName>
    <definedName name="upahnyy41.5">#REF!</definedName>
    <definedName name="upahnyy410">#REF!</definedName>
    <definedName name="upahnyy4120">#REF!</definedName>
    <definedName name="upahnyy4150">#REF!</definedName>
    <definedName name="upahnyy416">#REF!</definedName>
    <definedName name="upahnyy4185">#REF!</definedName>
    <definedName name="upahnyy42.5">#REF!</definedName>
    <definedName name="upahnyy4240">#REF!</definedName>
    <definedName name="upahnyy425">#REF!</definedName>
    <definedName name="upahnyy4300">#REF!</definedName>
    <definedName name="upahnyy435">#REF!</definedName>
    <definedName name="upahnyy44">#REF!</definedName>
    <definedName name="upahnyy450">#REF!</definedName>
    <definedName name="upahnyy46">#REF!</definedName>
    <definedName name="upahnyy470">#REF!</definedName>
    <definedName name="upahnyy495">#REF!</definedName>
    <definedName name="upahpn10sd0.5">#REF!</definedName>
    <definedName name="upahpn10sd0.75">#REF!</definedName>
    <definedName name="upahpn10sd1">#REF!</definedName>
    <definedName name="upahpn10sd1.25">#REF!</definedName>
    <definedName name="upahpn10sd1.5">#REF!</definedName>
    <definedName name="upahpn10sd2">#REF!</definedName>
    <definedName name="upahpn10sd2.5">#REF!</definedName>
    <definedName name="upahpn10sd3">#REF!</definedName>
    <definedName name="upahpn10sd4">#REF!</definedName>
    <definedName name="upahpn20sd0.5">#REF!</definedName>
    <definedName name="upahpn20sd0.75">#REF!</definedName>
    <definedName name="upahpn20sd1">#REF!</definedName>
    <definedName name="upahpn20sd1.25">#REF!</definedName>
    <definedName name="upahpn20sd1.5">#REF!</definedName>
    <definedName name="upahpn20sd2">#REF!</definedName>
    <definedName name="upahpn20sd2.5">#REF!</definedName>
    <definedName name="upahpn20sd3">#REF!</definedName>
    <definedName name="upahpn20sd4">#REF!</definedName>
    <definedName name="upahpvc0.5">#REF!</definedName>
    <definedName name="upahpvc0.75">#REF!</definedName>
    <definedName name="upahpvc1">#REF!</definedName>
    <definedName name="upahpvc1.25">#REF!</definedName>
    <definedName name="upahpvc1.5">#REF!</definedName>
    <definedName name="upahpvc10">#REF!</definedName>
    <definedName name="upahpvc12">#REF!</definedName>
    <definedName name="upahpvc2">#REF!</definedName>
    <definedName name="upahpvc2.5">#REF!</definedName>
    <definedName name="upahpvc3">#REF!</definedName>
    <definedName name="upahpvc4">#REF!</definedName>
    <definedName name="upahpvc5">#REF!</definedName>
    <definedName name="upahpvc6">#REF!</definedName>
    <definedName name="upahpvc8">#REF!</definedName>
    <definedName name="upahpykturinal">#REF!</definedName>
    <definedName name="upahrobehook">#REF!</definedName>
    <definedName name="upahsbypipa0.5">#REF!</definedName>
    <definedName name="upahshw">#REF!</definedName>
    <definedName name="upahshwr">#REF!</definedName>
    <definedName name="upahshwrhead">#REF!</definedName>
    <definedName name="upahstpkran">#REF!</definedName>
    <definedName name="upahstr10toyo14">#REF!</definedName>
    <definedName name="upahstrbersihkz0.5">#REF!</definedName>
    <definedName name="upahstrbersihkz0.75">#REF!</definedName>
    <definedName name="upahstrbersihkz1">#REF!</definedName>
    <definedName name="upahstrbersihkz1.25">#REF!</definedName>
    <definedName name="upahstrbersihkz1.5">#REF!</definedName>
    <definedName name="upahstrbersihkz2">#REF!</definedName>
    <definedName name="upahstrbersihkz2.5">#REF!</definedName>
    <definedName name="upahstrbersihty0.5">#REF!</definedName>
    <definedName name="upahstrbersihty0.75">#REF!</definedName>
    <definedName name="upahstrbersihty1">#REF!</definedName>
    <definedName name="upahstrbersihty1.25">#REF!</definedName>
    <definedName name="upahstrbersihty1.5">#REF!</definedName>
    <definedName name="upahstrbersihty2">#REF!</definedName>
    <definedName name="upahstrbersihty2.5">#REF!</definedName>
    <definedName name="upahstrhydrantkz1.5">#REF!</definedName>
    <definedName name="upahstrhydrantkz2">#REF!</definedName>
    <definedName name="upahstrhydrantkz2.5">#REF!</definedName>
    <definedName name="upahstrhydrantkz3">#REF!</definedName>
    <definedName name="upahstrhydrantkz4">#REF!</definedName>
    <definedName name="upahstrhydrantkz5">#REF!</definedName>
    <definedName name="upahstrhydrantkz6">#REF!</definedName>
    <definedName name="upahstrhydranty1.5">#REF!</definedName>
    <definedName name="upahstrhydranty10">#REF!</definedName>
    <definedName name="upahstrhydranty12">#REF!</definedName>
    <definedName name="upahstrhydranty2">#REF!</definedName>
    <definedName name="upahstrhydranty2.5">#REF!</definedName>
    <definedName name="upahstrhydranty3">#REF!</definedName>
    <definedName name="upahstrhydranty4">#REF!</definedName>
    <definedName name="upahstrhydranty5">#REF!</definedName>
    <definedName name="upahstrhydranty6">#REF!</definedName>
    <definedName name="upahstrhydranty8">#REF!</definedName>
    <definedName name="upahtpthanduk">#REF!</definedName>
    <definedName name="upahtptsbn">#REF!</definedName>
    <definedName name="upahtpttisu">#REF!</definedName>
    <definedName name="upahurinal">#REF!</definedName>
    <definedName name="upahwf">#REF!</definedName>
    <definedName name="upas00">#REF!</definedName>
    <definedName name="upas10">#REF!</definedName>
    <definedName name="upasbk5">#REF!</definedName>
    <definedName name="upasbm3">#REF!</definedName>
    <definedName name="upasbm5">#REF!</definedName>
    <definedName name="UPAVI">#REF!</definedName>
    <definedName name="upc">#REF!</definedName>
    <definedName name="UPDOME">#REF!</definedName>
    <definedName name="upekerja">#REF!</definedName>
    <definedName name="UPEMB1">#REF!</definedName>
    <definedName name="UPFE">#REF!</definedName>
    <definedName name="Uph">#REF!</definedName>
    <definedName name="UPHALUMFOIL">#REF!</definedName>
    <definedName name="UPHBATA">#REF!</definedName>
    <definedName name="UPHBATUKALI">#REF!</definedName>
    <definedName name="UPHBEDENG">#REF!</definedName>
    <definedName name="UPHBEKISPLAT">#REF!</definedName>
    <definedName name="uphbesi">#REF!</definedName>
    <definedName name="UPHBETON">#REF!</definedName>
    <definedName name="UPHBOUW">#REF!</definedName>
    <definedName name="UPHCAT">#REF!</definedName>
    <definedName name="UPHD">#REF!</definedName>
    <definedName name="UPHGALI">#REF!</definedName>
    <definedName name="UPHGALV">#REF!</definedName>
    <definedName name="UPHGENTENG">#REF!</definedName>
    <definedName name="UPHGYPSUM">#REF!</definedName>
    <definedName name="UPHJEND">#REF!</definedName>
    <definedName name="UPHKASO">#REF!</definedName>
    <definedName name="UPHKBEKISKOL">#REF!</definedName>
    <definedName name="UPHKERAMIK">#REF!</definedName>
    <definedName name="UPHKOLPRAK">#REF!</definedName>
    <definedName name="UPHKUDA">#REF!</definedName>
    <definedName name="UPHKUSEN">#REF!</definedName>
    <definedName name="uphlantkrj">#REF!</definedName>
    <definedName name="UPHLISTPLANK">#REF!</definedName>
    <definedName name="UPHLISTRIK">#REF!</definedName>
    <definedName name="UPHMARMER">#REF!</definedName>
    <definedName name="UPHMARMERSLAB">#REF!</definedName>
    <definedName name="UPHNOK">#REF!</definedName>
    <definedName name="UPHPAGAR">#REF!</definedName>
    <definedName name="UPHPARTISI">#REF!</definedName>
    <definedName name="UPHPASIRURUG">#REF!</definedName>
    <definedName name="UPHPAVING">#REF!</definedName>
    <definedName name="UPHPLAFOND">#REF!</definedName>
    <definedName name="UPHPLESTER">#REF!</definedName>
    <definedName name="UPHPLINT">#REF!</definedName>
    <definedName name="UPHPLINTMARMER">#REF!</definedName>
    <definedName name="UPHPVC">#REF!</definedName>
    <definedName name="uphr00">#REF!</definedName>
    <definedName name="uphr01">#REF!</definedName>
    <definedName name="UPHRABAT">#REF!</definedName>
    <definedName name="UPHRANGKA">#REF!</definedName>
    <definedName name="UPHREADY">#REF!</definedName>
    <definedName name="UPHRESIDU">#REF!</definedName>
    <definedName name="UPHTALI">#REF!</definedName>
    <definedName name="UPIDRS">#REF!</definedName>
    <definedName name="UPITC10X2">#REF!</definedName>
    <definedName name="UPKEYPAD">#REF!</definedName>
    <definedName name="UPL">#REF!</definedName>
    <definedName name="uplest3">#REF!</definedName>
    <definedName name="uplest5">#REF!</definedName>
    <definedName name="upls02">#REF!</definedName>
    <definedName name="upls07">#REF!</definedName>
    <definedName name="UPPABX">#REF!</definedName>
    <definedName name="UPPANELSCRTY">#REF!</definedName>
    <definedName name="UPPATCH">#REF!</definedName>
    <definedName name="UPPIR">#REF!</definedName>
    <definedName name="UPPUSHB">#REF!</definedName>
    <definedName name="UPREFRIG1">#REF!</definedName>
    <definedName name="UPREFRIG2">#REF!</definedName>
    <definedName name="UPRG3M">#REF!</definedName>
    <definedName name="UPSTD">#REF!</definedName>
    <definedName name="UPSTROBO">#REF!</definedName>
    <definedName name="UPSWPATCH">#REF!</definedName>
    <definedName name="UPTBTLP">#REF!</definedName>
    <definedName name="uptc">#REF!</definedName>
    <definedName name="UPTLP">#REF!</definedName>
    <definedName name="upto">#REF!</definedName>
    <definedName name="upurug">#REF!</definedName>
    <definedName name="UR.KEMBALI">#REF!</definedName>
    <definedName name="urabat">#REF!</definedName>
    <definedName name="Uraian_Pekerjaan">#REF!</definedName>
    <definedName name="URAIAN234L">#REF!</definedName>
    <definedName name="URAIAN323L">#REF!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24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51">#REF!</definedName>
    <definedName name="URAIAN661">#REF!</definedName>
    <definedName name="URAIAN662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3PL">#REF!</definedName>
    <definedName name="URAIAN73UL">#REF!</definedName>
    <definedName name="URAIAN744">#REF!</definedName>
    <definedName name="URAIAN745">#REF!</definedName>
    <definedName name="URAIAN751">#REF!</definedName>
    <definedName name="URAIAN752">#REF!</definedName>
    <definedName name="URAIAN7610">#REF!</definedName>
    <definedName name="URAIAN7611">#REF!</definedName>
    <definedName name="URAIAN7612">#REF!</definedName>
    <definedName name="URAIAN7612a">#REF!</definedName>
    <definedName name="URAIAN7612b">#REF!</definedName>
    <definedName name="URAIAN7612c">#REF!</definedName>
    <definedName name="URAIAN7613">#REF!</definedName>
    <definedName name="URAIAN7613a">#REF!</definedName>
    <definedName name="URAIAN7613b">#REF!</definedName>
    <definedName name="URAIAN7613c">#REF!</definedName>
    <definedName name="URAIAN7614">#REF!</definedName>
    <definedName name="URAIAN7614a">#REF!</definedName>
    <definedName name="URAIAN7614b">#REF!</definedName>
    <definedName name="URAIAN7614d">#REF!</definedName>
    <definedName name="URAIAN7614e">#REF!</definedName>
    <definedName name="URAIAN7615">#REF!</definedName>
    <definedName name="URAIAN7616">#REF!</definedName>
    <definedName name="URAIAN7617">#REF!</definedName>
    <definedName name="URAIAN7618">#REF!</definedName>
    <definedName name="URAIAN7619">#REF!</definedName>
    <definedName name="URAIAN7620">#REF!</definedName>
    <definedName name="URAIAN7621">#REF!</definedName>
    <definedName name="URAIAN7625">#REF!</definedName>
    <definedName name="URAIAN7626">#REF!</definedName>
    <definedName name="URAIAN767">#REF!</definedName>
    <definedName name="URAIAN768">#REF!</definedName>
    <definedName name="URAIAN769">#REF!</definedName>
    <definedName name="URAIAN76x">#REF!</definedName>
    <definedName name="URAIAN771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75">#REF!</definedName>
    <definedName name="URAIAN79">#REF!</definedName>
    <definedName name="URAIAN79L">#REF!</definedName>
    <definedName name="URAIAN79manual">#REF!</definedName>
    <definedName name="URAIAN79mekanis">#REF!</definedName>
    <definedName name="URAIAN811">#REF!</definedName>
    <definedName name="URAIAN812">#REF!</definedName>
    <definedName name="URAIAN813">#REF!</definedName>
    <definedName name="URAIAN814">#REF!</definedName>
    <definedName name="URAIAN815">#REF!</definedName>
    <definedName name="URAIAN817">#REF!</definedName>
    <definedName name="URAIAN818">#REF!</definedName>
    <definedName name="URAIAN819">#REF!</definedName>
    <definedName name="URAIAN82">#REF!</definedName>
    <definedName name="Uraian841">#REF!</definedName>
    <definedName name="Uraian8410">#REF!</definedName>
    <definedName name="Uraian842">#REF!</definedName>
    <definedName name="Uraian844">#REF!</definedName>
    <definedName name="Uraian845">#REF!</definedName>
    <definedName name="Uraian846">#REF!</definedName>
    <definedName name="Uraian847">#REF!</definedName>
    <definedName name="URAIANGEOTEKSTIL">#REF!</definedName>
    <definedName name="UREA_ELECTRICAL_MATERIAL">#REF!</definedName>
    <definedName name="UREA_ELECTRICAL_WORKS">#REF!</definedName>
    <definedName name="UREA_INSTRUMENT_MATERIAL">#REF!</definedName>
    <definedName name="UREA_INSTRUMENT_WORKS">#REF!</definedName>
    <definedName name="ureserv">#REF!</definedName>
    <definedName name="urinalU57M">#REF!</definedName>
    <definedName name="urkemb">#REF!</definedName>
    <definedName name="urpas">#REF!</definedName>
    <definedName name="urpasir">#REF!</definedName>
    <definedName name="urug">#REF!</definedName>
    <definedName name="URUG.PASIR">#REF!</definedName>
    <definedName name="urug20">#REF!</definedName>
    <definedName name="urugan">#REF!</definedName>
    <definedName name="URUGANPASIR">#REF!</definedName>
    <definedName name="URUGANPASIRW1">#REF!</definedName>
    <definedName name="URUGANSIRTU">#REF!</definedName>
    <definedName name="URUGANTANAH">#REF!</definedName>
    <definedName name="URUGANTANAHBEKASGALIAN">#REF!</definedName>
    <definedName name="URUGANTNH">#REF!</definedName>
    <definedName name="URUGPASIR">#REF!</definedName>
    <definedName name="USD">#REF!</definedName>
    <definedName name="useptick">#REF!</definedName>
    <definedName name="usn">#REF!</definedName>
    <definedName name="ustamp">#REF!</definedName>
    <definedName name="USUKKRUINGRENGBANGKIRAI">#REF!</definedName>
    <definedName name="ut">#REF!</definedName>
    <definedName name="UT3LBG">#REF!</definedName>
    <definedName name="UTAIAN7614c">#REF!</definedName>
    <definedName name="utd0.75">#REF!</definedName>
    <definedName name="utd0.75_1">#REF!</definedName>
    <definedName name="utd0.75_2">#REF!</definedName>
    <definedName name="utd0.75_3">#REF!</definedName>
    <definedName name="utd0.75_4">#REF!</definedName>
    <definedName name="utd1_1">#REF!</definedName>
    <definedName name="utd1_2">#REF!</definedName>
    <definedName name="utd1_3">#REF!</definedName>
    <definedName name="utd1_4">#REF!</definedName>
    <definedName name="utd1.25">#REF!</definedName>
    <definedName name="utd1.25_1">#REF!</definedName>
    <definedName name="utd1.25_2">#REF!</definedName>
    <definedName name="utd1.25_3">#REF!</definedName>
    <definedName name="utd1.25_4">#REF!</definedName>
    <definedName name="utd1.5">#REF!</definedName>
    <definedName name="utd1.5_1">#REF!</definedName>
    <definedName name="utd1.5_2">#REF!</definedName>
    <definedName name="utd1.5_3">#REF!</definedName>
    <definedName name="utd1.5_4">#REF!</definedName>
    <definedName name="utd2_1">#REF!</definedName>
    <definedName name="utd2_2">#REF!</definedName>
    <definedName name="utd2_3">#REF!</definedName>
    <definedName name="utd2_4">#REF!</definedName>
    <definedName name="utd3_1">#REF!</definedName>
    <definedName name="utd3_2">#REF!</definedName>
    <definedName name="utd3_3">#REF!</definedName>
    <definedName name="utd3_4">#REF!</definedName>
    <definedName name="Utilities">#REF!</definedName>
    <definedName name="UTILITY_ELECTRICAL_MATERIAL">#REF!</definedName>
    <definedName name="utl">#REF!</definedName>
    <definedName name="utnh00">#REF!</definedName>
    <definedName name="utnh10">#REF!</definedName>
    <definedName name="utnh15">#REF!</definedName>
    <definedName name="utnh16">#REF!</definedName>
    <definedName name="utnh17">#REF!</definedName>
    <definedName name="utnh21">#REF!</definedName>
    <definedName name="utol_fab">#REF!</definedName>
    <definedName name="utol_ins">#REF!</definedName>
    <definedName name="utol_pics">#REF!</definedName>
    <definedName name="utol_pifrp">#REF!</definedName>
    <definedName name="utol_piss">#REF!</definedName>
    <definedName name="UTPCAT5e">#REF!</definedName>
    <definedName name="UTPCAT6">#REF!</definedName>
    <definedName name="utul24">#REF!</definedName>
    <definedName name="utul39">#REF!</definedName>
    <definedName name="uv">#REF!</definedName>
    <definedName name="uv___0">#REF!</definedName>
    <definedName name="uv___1">#REF!</definedName>
    <definedName name="uv___2">#REF!</definedName>
    <definedName name="uv___3">#REF!</definedName>
    <definedName name="uw_447">#REF!</definedName>
    <definedName name="uwater">#REF!</definedName>
    <definedName name="V_A">#REF!</definedName>
    <definedName name="V_B">#REF!</definedName>
    <definedName name="V_C">#REF!</definedName>
    <definedName name="V_COMPACTOR">#REF!</definedName>
    <definedName name="V_D">#REF!</definedName>
    <definedName name="V_ROLLER">#REF!</definedName>
    <definedName name="VALUE">#REF!</definedName>
    <definedName name="Valve">#REF!</definedName>
    <definedName name="valve_ab">#REF!</definedName>
    <definedName name="valve_hy">#REF!</definedName>
    <definedName name="VAR">#REF!</definedName>
    <definedName name="var_ord">#REF!</definedName>
    <definedName name="var_ord_h_lam">#REF!</definedName>
    <definedName name="var_ord_std_lam_h_lam">#REF!</definedName>
    <definedName name="vc">#REF!</definedName>
    <definedName name="vcd0.5">#REF!</definedName>
    <definedName name="vcd0.5_1">#REF!</definedName>
    <definedName name="vcd0.5_2">#REF!</definedName>
    <definedName name="vcd0.5_3">#REF!</definedName>
    <definedName name="vcd0.5_4">#REF!</definedName>
    <definedName name="vcd1.25">#REF!</definedName>
    <definedName name="vcd1.25_1">#REF!</definedName>
    <definedName name="vcd1.25_2">#REF!</definedName>
    <definedName name="vcd1.25_3">#REF!</definedName>
    <definedName name="vcd1.25_4">#REF!</definedName>
    <definedName name="vcd1.5">#REF!</definedName>
    <definedName name="vcd1.5_1">#REF!</definedName>
    <definedName name="vcd1.5_2">#REF!</definedName>
    <definedName name="vcd1.5_3">#REF!</definedName>
    <definedName name="vcd1.5_4">#REF!</definedName>
    <definedName name="vcd2_1">#REF!</definedName>
    <definedName name="vcd2_2">#REF!</definedName>
    <definedName name="vcd2_3">#REF!</definedName>
    <definedName name="vcd2_4">#REF!</definedName>
    <definedName name="vcd2.5">#REF!</definedName>
    <definedName name="vcd2.5_1">#REF!</definedName>
    <definedName name="vcd2.5_2">#REF!</definedName>
    <definedName name="vcd2.5_3">#REF!</definedName>
    <definedName name="vcd2.5_4">#REF!</definedName>
    <definedName name="vcd3_1">#REF!</definedName>
    <definedName name="vcd3_2">#REF!</definedName>
    <definedName name="vcd3_3">#REF!</definedName>
    <definedName name="vcd3_4">#REF!</definedName>
    <definedName name="vcd4_1">#REF!</definedName>
    <definedName name="vcd4_2">#REF!</definedName>
    <definedName name="vcd4_3">#REF!</definedName>
    <definedName name="vcd4_4">#REF!</definedName>
    <definedName name="VCHT">#REF!</definedName>
    <definedName name="VCTT">#REF!</definedName>
    <definedName name="vd">#REF!</definedName>
    <definedName name="vd___0">#REF!</definedName>
    <definedName name="vd___1">#REF!</definedName>
    <definedName name="vd___2">#REF!</definedName>
    <definedName name="vd___3">#REF!</definedName>
    <definedName name="vd_apt">#REF!</definedName>
    <definedName name="vd3p">#REF!</definedName>
    <definedName name="VDrain">#REF!</definedName>
    <definedName name="vegetation">#REF!</definedName>
    <definedName name="VEHICLES">#REF!</definedName>
    <definedName name="VENT">#REF!</definedName>
    <definedName name="Ventilating_Fan">#REF!</definedName>
    <definedName name="vertical">#REF!</definedName>
    <definedName name="VI">#REF!</definedName>
    <definedName name="Vibrator">#REF!</definedName>
    <definedName name="Vibro">#REF!</definedName>
    <definedName name="vibro_roller">#REF!</definedName>
    <definedName name="VIBROROLLER">#REF!</definedName>
    <definedName name="view">#REF!</definedName>
    <definedName name="VII_L1">#REF!</definedName>
    <definedName name="VII_L2">#REF!</definedName>
    <definedName name="VII_L3">#REF!</definedName>
    <definedName name="VII_LATAP">#REF!</definedName>
    <definedName name="VII_LD">#REF!</definedName>
    <definedName name="vin">#REF!</definedName>
    <definedName name="vinylacrylic">#REF!</definedName>
    <definedName name="Vitri">#REF!</definedName>
    <definedName name="Vitri1">#REF!</definedName>
    <definedName name="Vitri2">#REF!</definedName>
    <definedName name="vl">#REF!</definedName>
    <definedName name="vl___0">#REF!</definedName>
    <definedName name="vl___1">#REF!</definedName>
    <definedName name="vl___2">#REF!</definedName>
    <definedName name="vl___3">#REF!</definedName>
    <definedName name="vl1p">#REF!</definedName>
    <definedName name="vl3p">#REF!</definedName>
    <definedName name="vldn400">#REF!</definedName>
    <definedName name="vldn600">#REF!</definedName>
    <definedName name="VLF">#REF!</definedName>
    <definedName name="vltram">#REF!</definedName>
    <definedName name="VLV">#REF!</definedName>
    <definedName name="VLV___0">#REF!</definedName>
    <definedName name="VLV___1">#REF!</definedName>
    <definedName name="VLV___2">#REF!</definedName>
    <definedName name="vnt100_1">#REF!</definedName>
    <definedName name="vnt100_10">"$#REF!.$#REF!$#REF!"</definedName>
    <definedName name="vnt100_12">"$#REF!.$#REF!$#REF!"</definedName>
    <definedName name="vnt100_13">"$#REF!.$#REF!$#REF!"</definedName>
    <definedName name="vnt100_2" localSheetId="8">#REF!</definedName>
    <definedName name="vnt100_2" localSheetId="7">#REF!</definedName>
    <definedName name="vnt100_2" localSheetId="4">#REF!</definedName>
    <definedName name="vnt100_2" localSheetId="6">#REF!</definedName>
    <definedName name="vnt100_2" localSheetId="9">#REF!</definedName>
    <definedName name="vnt100_2" localSheetId="5">#REF!</definedName>
    <definedName name="vnt100_2" localSheetId="14">#REF!</definedName>
    <definedName name="vnt100_2" localSheetId="3">#REF!</definedName>
    <definedName name="vnt100_2" localSheetId="11">#REF!</definedName>
    <definedName name="vnt100_2" localSheetId="13">#REF!</definedName>
    <definedName name="vnt100_2" localSheetId="10">#REF!</definedName>
    <definedName name="vnt100_2" localSheetId="0">#REF!</definedName>
    <definedName name="vnt100_2" localSheetId="2">#REF!</definedName>
    <definedName name="vnt100_2">#REF!</definedName>
    <definedName name="vnt100_3" localSheetId="8">#REF!</definedName>
    <definedName name="vnt100_3" localSheetId="14">#REF!</definedName>
    <definedName name="vnt100_3" localSheetId="11">#REF!</definedName>
    <definedName name="vnt100_3" localSheetId="13">#REF!</definedName>
    <definedName name="vnt100_3" localSheetId="10">#REF!</definedName>
    <definedName name="vnt100_3" localSheetId="0">#REF!</definedName>
    <definedName name="vnt100_3" localSheetId="2">#REF!</definedName>
    <definedName name="vnt100_3">#REF!</definedName>
    <definedName name="vnt100_3_1" localSheetId="8">#REF!</definedName>
    <definedName name="vnt100_3_1" localSheetId="14">#REF!</definedName>
    <definedName name="vnt100_3_1" localSheetId="11">#REF!</definedName>
    <definedName name="vnt100_3_1" localSheetId="13">#REF!</definedName>
    <definedName name="vnt100_3_1" localSheetId="10">#REF!</definedName>
    <definedName name="vnt100_3_1" localSheetId="0">#REF!</definedName>
    <definedName name="vnt100_3_1" localSheetId="2">#REF!</definedName>
    <definedName name="vnt100_3_1">#REF!</definedName>
    <definedName name="vnt100_3_2">#REF!</definedName>
    <definedName name="vnt100_4">#REF!</definedName>
    <definedName name="vnt100_5">#REF!</definedName>
    <definedName name="vnt100_7">"$#REF!.$#REF!$#REF!"</definedName>
    <definedName name="vnt100_8">"$#REF!.$#REF!$#REF!"</definedName>
    <definedName name="vnt40_10">"$#REF!.$#REF!$#REF!"</definedName>
    <definedName name="vnt40_12">"$#REF!.$#REF!$#REF!"</definedName>
    <definedName name="vnt40_13">"$#REF!.$#REF!$#REF!"</definedName>
    <definedName name="vnt40_3_1" localSheetId="8">#REF!</definedName>
    <definedName name="vnt40_3_1" localSheetId="7">#REF!</definedName>
    <definedName name="vnt40_3_1" localSheetId="4">#REF!</definedName>
    <definedName name="vnt40_3_1" localSheetId="6">#REF!</definedName>
    <definedName name="vnt40_3_1" localSheetId="9">#REF!</definedName>
    <definedName name="vnt40_3_1" localSheetId="5">#REF!</definedName>
    <definedName name="vnt40_3_1" localSheetId="14">#REF!</definedName>
    <definedName name="vnt40_3_1" localSheetId="3">#REF!</definedName>
    <definedName name="vnt40_3_1" localSheetId="11">#REF!</definedName>
    <definedName name="vnt40_3_1" localSheetId="13">#REF!</definedName>
    <definedName name="vnt40_3_1" localSheetId="10">#REF!</definedName>
    <definedName name="vnt40_3_1" localSheetId="0">#REF!</definedName>
    <definedName name="vnt40_3_1" localSheetId="2">#REF!</definedName>
    <definedName name="vnt40_3_1">#REF!</definedName>
    <definedName name="vnt40_3_2" localSheetId="8">#REF!</definedName>
    <definedName name="vnt40_3_2" localSheetId="14">#REF!</definedName>
    <definedName name="vnt40_3_2" localSheetId="11">#REF!</definedName>
    <definedName name="vnt40_3_2" localSheetId="13">#REF!</definedName>
    <definedName name="vnt40_3_2" localSheetId="10">#REF!</definedName>
    <definedName name="vnt40_3_2" localSheetId="0">#REF!</definedName>
    <definedName name="vnt40_3_2" localSheetId="2">#REF!</definedName>
    <definedName name="vnt40_3_2">#REF!</definedName>
    <definedName name="vnt40_5" localSheetId="8">#REF!</definedName>
    <definedName name="vnt40_5" localSheetId="14">#REF!</definedName>
    <definedName name="vnt40_5" localSheetId="11">#REF!</definedName>
    <definedName name="vnt40_5" localSheetId="13">#REF!</definedName>
    <definedName name="vnt40_5" localSheetId="10">#REF!</definedName>
    <definedName name="vnt40_5" localSheetId="0">#REF!</definedName>
    <definedName name="vnt40_5" localSheetId="2">#REF!</definedName>
    <definedName name="vnt40_5">#REF!</definedName>
    <definedName name="vnt40_7">"$#REF!.$#REF!$#REF!"</definedName>
    <definedName name="vnt40_8">"$#REF!.$#REF!$#REF!"</definedName>
    <definedName name="vnt50_10">"$#REF!.$#REF!$#REF!"</definedName>
    <definedName name="vnt50_12">"$#REF!.$#REF!$#REF!"</definedName>
    <definedName name="vnt50_13">"$#REF!.$#REF!$#REF!"</definedName>
    <definedName name="vnt50_3_1" localSheetId="8">#REF!</definedName>
    <definedName name="vnt50_3_1" localSheetId="7">#REF!</definedName>
    <definedName name="vnt50_3_1" localSheetId="4">#REF!</definedName>
    <definedName name="vnt50_3_1" localSheetId="6">#REF!</definedName>
    <definedName name="vnt50_3_1" localSheetId="9">#REF!</definedName>
    <definedName name="vnt50_3_1" localSheetId="5">#REF!</definedName>
    <definedName name="vnt50_3_1" localSheetId="14">#REF!</definedName>
    <definedName name="vnt50_3_1" localSheetId="3">#REF!</definedName>
    <definedName name="vnt50_3_1" localSheetId="11">#REF!</definedName>
    <definedName name="vnt50_3_1" localSheetId="13">#REF!</definedName>
    <definedName name="vnt50_3_1" localSheetId="10">#REF!</definedName>
    <definedName name="vnt50_3_1" localSheetId="0">#REF!</definedName>
    <definedName name="vnt50_3_1" localSheetId="2">#REF!</definedName>
    <definedName name="vnt50_3_1">#REF!</definedName>
    <definedName name="vnt50_3_2" localSheetId="8">#REF!</definedName>
    <definedName name="vnt50_3_2" localSheetId="14">#REF!</definedName>
    <definedName name="vnt50_3_2" localSheetId="11">#REF!</definedName>
    <definedName name="vnt50_3_2" localSheetId="13">#REF!</definedName>
    <definedName name="vnt50_3_2" localSheetId="10">#REF!</definedName>
    <definedName name="vnt50_3_2" localSheetId="0">#REF!</definedName>
    <definedName name="vnt50_3_2" localSheetId="2">#REF!</definedName>
    <definedName name="vnt50_3_2">#REF!</definedName>
    <definedName name="vnt50_4" localSheetId="8">#REF!</definedName>
    <definedName name="vnt50_4" localSheetId="14">#REF!</definedName>
    <definedName name="vnt50_4" localSheetId="11">#REF!</definedName>
    <definedName name="vnt50_4" localSheetId="13">#REF!</definedName>
    <definedName name="vnt50_4" localSheetId="10">#REF!</definedName>
    <definedName name="vnt50_4" localSheetId="0">#REF!</definedName>
    <definedName name="vnt50_4" localSheetId="2">#REF!</definedName>
    <definedName name="vnt50_4">#REF!</definedName>
    <definedName name="vnt50_5">#REF!</definedName>
    <definedName name="vnt50_7">"$#REF!.$#REF!$#REF!"</definedName>
    <definedName name="vnt50_8">"$#REF!.$#REF!$#REF!"</definedName>
    <definedName name="vnt80_10">"$#REF!.$#REF!$#REF!"</definedName>
    <definedName name="vnt80_12">"$#REF!.$#REF!$#REF!"</definedName>
    <definedName name="vnt80_13">"$#REF!.$#REF!$#REF!"</definedName>
    <definedName name="vnt80_3_1" localSheetId="8">#REF!</definedName>
    <definedName name="vnt80_3_1" localSheetId="7">#REF!</definedName>
    <definedName name="vnt80_3_1" localSheetId="4">#REF!</definedName>
    <definedName name="vnt80_3_1" localSheetId="6">#REF!</definedName>
    <definedName name="vnt80_3_1" localSheetId="9">#REF!</definedName>
    <definedName name="vnt80_3_1" localSheetId="5">#REF!</definedName>
    <definedName name="vnt80_3_1" localSheetId="14">#REF!</definedName>
    <definedName name="vnt80_3_1" localSheetId="3">#REF!</definedName>
    <definedName name="vnt80_3_1" localSheetId="11">#REF!</definedName>
    <definedName name="vnt80_3_1" localSheetId="13">#REF!</definedName>
    <definedName name="vnt80_3_1" localSheetId="10">#REF!</definedName>
    <definedName name="vnt80_3_1" localSheetId="0">#REF!</definedName>
    <definedName name="vnt80_3_1" localSheetId="2">#REF!</definedName>
    <definedName name="vnt80_3_1">#REF!</definedName>
    <definedName name="vnt80_3_2" localSheetId="8">#REF!</definedName>
    <definedName name="vnt80_3_2" localSheetId="14">#REF!</definedName>
    <definedName name="vnt80_3_2" localSheetId="11">#REF!</definedName>
    <definedName name="vnt80_3_2" localSheetId="13">#REF!</definedName>
    <definedName name="vnt80_3_2" localSheetId="10">#REF!</definedName>
    <definedName name="vnt80_3_2" localSheetId="0">#REF!</definedName>
    <definedName name="vnt80_3_2" localSheetId="2">#REF!</definedName>
    <definedName name="vnt80_3_2">#REF!</definedName>
    <definedName name="vnt80_4" localSheetId="8">#REF!</definedName>
    <definedName name="vnt80_4" localSheetId="14">#REF!</definedName>
    <definedName name="vnt80_4" localSheetId="11">#REF!</definedName>
    <definedName name="vnt80_4" localSheetId="13">#REF!</definedName>
    <definedName name="vnt80_4" localSheetId="10">#REF!</definedName>
    <definedName name="vnt80_4" localSheetId="0">#REF!</definedName>
    <definedName name="vnt80_4" localSheetId="2">#REF!</definedName>
    <definedName name="vnt80_4">#REF!</definedName>
    <definedName name="vnt80_5">#REF!</definedName>
    <definedName name="vnt80_7">"$#REF!.$#REF!$#REF!"</definedName>
    <definedName name="vnt80_8">"$#REF!.$#REF!$#REF!"</definedName>
    <definedName name="vntf100" localSheetId="8">#REF!</definedName>
    <definedName name="vntf100" localSheetId="7">#REF!</definedName>
    <definedName name="vntf100" localSheetId="4">#REF!</definedName>
    <definedName name="vntf100" localSheetId="6">#REF!</definedName>
    <definedName name="vntf100" localSheetId="9">#REF!</definedName>
    <definedName name="vntf100" localSheetId="5">#REF!</definedName>
    <definedName name="vntf100" localSheetId="14">#REF!</definedName>
    <definedName name="vntf100" localSheetId="3">#REF!</definedName>
    <definedName name="vntf100" localSheetId="11">#REF!</definedName>
    <definedName name="vntf100" localSheetId="13">#REF!</definedName>
    <definedName name="vntf100" localSheetId="10">#REF!</definedName>
    <definedName name="vntf100" localSheetId="0">#REF!</definedName>
    <definedName name="vntf100" localSheetId="2">#REF!</definedName>
    <definedName name="vntf100">#REF!</definedName>
    <definedName name="vntf100_10">"$#REF!.$#REF!$#REF!"</definedName>
    <definedName name="vntf100_12">"$#REF!.$#REF!$#REF!"</definedName>
    <definedName name="vntf100_13">"$#REF!.$#REF!$#REF!"</definedName>
    <definedName name="vntf100_3_1" localSheetId="8">#REF!</definedName>
    <definedName name="vntf100_3_1" localSheetId="7">#REF!</definedName>
    <definedName name="vntf100_3_1" localSheetId="4">#REF!</definedName>
    <definedName name="vntf100_3_1" localSheetId="6">#REF!</definedName>
    <definedName name="vntf100_3_1" localSheetId="9">#REF!</definedName>
    <definedName name="vntf100_3_1" localSheetId="5">#REF!</definedName>
    <definedName name="vntf100_3_1" localSheetId="14">#REF!</definedName>
    <definedName name="vntf100_3_1" localSheetId="3">#REF!</definedName>
    <definedName name="vntf100_3_1" localSheetId="11">#REF!</definedName>
    <definedName name="vntf100_3_1" localSheetId="13">#REF!</definedName>
    <definedName name="vntf100_3_1" localSheetId="10">#REF!</definedName>
    <definedName name="vntf100_3_1" localSheetId="0">#REF!</definedName>
    <definedName name="vntf100_3_1" localSheetId="2">#REF!</definedName>
    <definedName name="vntf100_3_1">#REF!</definedName>
    <definedName name="vntf100_3_2" localSheetId="8">#REF!</definedName>
    <definedName name="vntf100_3_2" localSheetId="14">#REF!</definedName>
    <definedName name="vntf100_3_2" localSheetId="11">#REF!</definedName>
    <definedName name="vntf100_3_2" localSheetId="13">#REF!</definedName>
    <definedName name="vntf100_3_2" localSheetId="10">#REF!</definedName>
    <definedName name="vntf100_3_2" localSheetId="0">#REF!</definedName>
    <definedName name="vntf100_3_2" localSheetId="2">#REF!</definedName>
    <definedName name="vntf100_3_2">#REF!</definedName>
    <definedName name="vntf100_4" localSheetId="8">#REF!</definedName>
    <definedName name="vntf100_4" localSheetId="14">#REF!</definedName>
    <definedName name="vntf100_4" localSheetId="11">#REF!</definedName>
    <definedName name="vntf100_4" localSheetId="13">#REF!</definedName>
    <definedName name="vntf100_4" localSheetId="10">#REF!</definedName>
    <definedName name="vntf100_4" localSheetId="0">#REF!</definedName>
    <definedName name="vntf100_4" localSheetId="2">#REF!</definedName>
    <definedName name="vntf100_4">#REF!</definedName>
    <definedName name="vntf100_5">#REF!</definedName>
    <definedName name="vntf100_7">"$#REF!.$#REF!$#REF!"</definedName>
    <definedName name="vntf100_8">"$#REF!.$#REF!$#REF!"</definedName>
    <definedName name="vntf80" localSheetId="8">#REF!</definedName>
    <definedName name="vntf80" localSheetId="7">#REF!</definedName>
    <definedName name="vntf80" localSheetId="4">#REF!</definedName>
    <definedName name="vntf80" localSheetId="6">#REF!</definedName>
    <definedName name="vntf80" localSheetId="9">#REF!</definedName>
    <definedName name="vntf80" localSheetId="5">#REF!</definedName>
    <definedName name="vntf80" localSheetId="14">#REF!</definedName>
    <definedName name="vntf80" localSheetId="3">#REF!</definedName>
    <definedName name="vntf80" localSheetId="11">#REF!</definedName>
    <definedName name="vntf80" localSheetId="13">#REF!</definedName>
    <definedName name="vntf80" localSheetId="10">#REF!</definedName>
    <definedName name="vntf80" localSheetId="0">#REF!</definedName>
    <definedName name="vntf80" localSheetId="2">#REF!</definedName>
    <definedName name="vntf80">#REF!</definedName>
    <definedName name="vntf80_10">"$#REF!.$#REF!$#REF!"</definedName>
    <definedName name="vntf80_12">"$#REF!.$#REF!$#REF!"</definedName>
    <definedName name="vntf80_13">"$#REF!.$#REF!$#REF!"</definedName>
    <definedName name="vntf80_3_1" localSheetId="8">#REF!</definedName>
    <definedName name="vntf80_3_1" localSheetId="7">#REF!</definedName>
    <definedName name="vntf80_3_1" localSheetId="4">#REF!</definedName>
    <definedName name="vntf80_3_1" localSheetId="6">#REF!</definedName>
    <definedName name="vntf80_3_1" localSheetId="9">#REF!</definedName>
    <definedName name="vntf80_3_1" localSheetId="5">#REF!</definedName>
    <definedName name="vntf80_3_1" localSheetId="14">#REF!</definedName>
    <definedName name="vntf80_3_1" localSheetId="3">#REF!</definedName>
    <definedName name="vntf80_3_1" localSheetId="11">#REF!</definedName>
    <definedName name="vntf80_3_1" localSheetId="13">#REF!</definedName>
    <definedName name="vntf80_3_1" localSheetId="10">#REF!</definedName>
    <definedName name="vntf80_3_1" localSheetId="0">#REF!</definedName>
    <definedName name="vntf80_3_1" localSheetId="2">#REF!</definedName>
    <definedName name="vntf80_3_1">#REF!</definedName>
    <definedName name="vntf80_3_2" localSheetId="8">#REF!</definedName>
    <definedName name="vntf80_3_2" localSheetId="14">#REF!</definedName>
    <definedName name="vntf80_3_2" localSheetId="11">#REF!</definedName>
    <definedName name="vntf80_3_2" localSheetId="13">#REF!</definedName>
    <definedName name="vntf80_3_2" localSheetId="10">#REF!</definedName>
    <definedName name="vntf80_3_2" localSheetId="0">#REF!</definedName>
    <definedName name="vntf80_3_2" localSheetId="2">#REF!</definedName>
    <definedName name="vntf80_3_2">#REF!</definedName>
    <definedName name="vntf80_4" localSheetId="8">#REF!</definedName>
    <definedName name="vntf80_4" localSheetId="14">#REF!</definedName>
    <definedName name="vntf80_4" localSheetId="11">#REF!</definedName>
    <definedName name="vntf80_4" localSheetId="13">#REF!</definedName>
    <definedName name="vntf80_4" localSheetId="10">#REF!</definedName>
    <definedName name="vntf80_4" localSheetId="0">#REF!</definedName>
    <definedName name="vntf80_4" localSheetId="2">#REF!</definedName>
    <definedName name="vntf80_4">#REF!</definedName>
    <definedName name="vntf80_5">#REF!</definedName>
    <definedName name="vntf80_7">"$#REF!.$#REF!$#REF!"</definedName>
    <definedName name="vntf80_8">"$#REF!.$#REF!$#REF!"</definedName>
    <definedName name="vol___1" localSheetId="8">#REF!</definedName>
    <definedName name="vol___1" localSheetId="7">#REF!</definedName>
    <definedName name="vol___1" localSheetId="4">#REF!</definedName>
    <definedName name="vol___1" localSheetId="6">#REF!</definedName>
    <definedName name="vol___1" localSheetId="9">#REF!</definedName>
    <definedName name="vol___1" localSheetId="5">#REF!</definedName>
    <definedName name="vol___1" localSheetId="14">#REF!</definedName>
    <definedName name="vol___1" localSheetId="3">#REF!</definedName>
    <definedName name="vol___1" localSheetId="11">#REF!</definedName>
    <definedName name="vol___1" localSheetId="13">#REF!</definedName>
    <definedName name="vol___1" localSheetId="10">#REF!</definedName>
    <definedName name="vol___1" localSheetId="0">#REF!</definedName>
    <definedName name="vol___1" localSheetId="2">#REF!</definedName>
    <definedName name="vol___1">#REF!</definedName>
    <definedName name="vol___2" localSheetId="8">#REF!</definedName>
    <definedName name="vol___2" localSheetId="14">#REF!</definedName>
    <definedName name="vol___2" localSheetId="11">#REF!</definedName>
    <definedName name="vol___2" localSheetId="13">#REF!</definedName>
    <definedName name="vol___2" localSheetId="10">#REF!</definedName>
    <definedName name="vol___2" localSheetId="0">#REF!</definedName>
    <definedName name="vol___2" localSheetId="2">#REF!</definedName>
    <definedName name="vol___2">#REF!</definedName>
    <definedName name="vol___3" localSheetId="8">#REF!</definedName>
    <definedName name="vol___3" localSheetId="14">#REF!</definedName>
    <definedName name="vol___3" localSheetId="11">#REF!</definedName>
    <definedName name="vol___3" localSheetId="13">#REF!</definedName>
    <definedName name="vol___3" localSheetId="10">#REF!</definedName>
    <definedName name="vol___3" localSheetId="0">#REF!</definedName>
    <definedName name="vol___3" localSheetId="2">#REF!</definedName>
    <definedName name="vol___3">#REF!</definedName>
    <definedName name="volbahanahs">#REF!</definedName>
    <definedName name="VolExt">#REF!</definedName>
    <definedName name="Volume">#REF!</definedName>
    <definedName name="vp">#REF!</definedName>
    <definedName name="vr3p">#REF!</definedName>
    <definedName name="VUP">#REF!</definedName>
    <definedName name="vv">#REF!</definedName>
    <definedName name="w_1">#REF!</definedName>
    <definedName name="W_3">#REF!</definedName>
    <definedName name="w_4">#REF!</definedName>
    <definedName name="W_K">#REF!</definedName>
    <definedName name="W_LOADER">#REF!</definedName>
    <definedName name="W.2">#REF!</definedName>
    <definedName name="W.2a">#REF!</definedName>
    <definedName name="W.3">#REF!</definedName>
    <definedName name="W.3a">#REF!</definedName>
    <definedName name="W1.2">#REF!</definedName>
    <definedName name="W1.3">#REF!</definedName>
    <definedName name="W1.3a">#REF!</definedName>
    <definedName name="w100k">#REF!</definedName>
    <definedName name="w10k">#REF!</definedName>
    <definedName name="W2.2">#REF!</definedName>
    <definedName name="W2.3">#REF!</definedName>
    <definedName name="W2.3a">#REF!</definedName>
    <definedName name="w300k">#REF!</definedName>
    <definedName name="w5k">#REF!</definedName>
    <definedName name="w600k">#REF!</definedName>
    <definedName name="w60k">#REF!</definedName>
    <definedName name="wa">#REF!</definedName>
    <definedName name="wafel2020">#REF!</definedName>
    <definedName name="wajib">#REF!</definedName>
    <definedName name="WaktuPelaksanaan">#REF!</definedName>
    <definedName name="WaktuPemeliharaan">#REF!</definedName>
    <definedName name="wallangle">#REF!</definedName>
    <definedName name="WASH.OUT">#REF!</definedName>
    <definedName name="WASH.OUT100">#REF!</definedName>
    <definedName name="WASHING">#REF!</definedName>
    <definedName name="WASHING_10">"$#REF!.$#REF!#REF!"</definedName>
    <definedName name="WASHING_13">"$#REF!.$#REF!#REF!"</definedName>
    <definedName name="WASHING_5">"$#REF!.$#REF!#REF!"</definedName>
    <definedName name="WASTAFEL220" localSheetId="8">#REF!</definedName>
    <definedName name="WASTAFEL220" localSheetId="7">#REF!</definedName>
    <definedName name="WASTAFEL220" localSheetId="4">#REF!</definedName>
    <definedName name="WASTAFEL220" localSheetId="6">#REF!</definedName>
    <definedName name="WASTAFEL220" localSheetId="9">#REF!</definedName>
    <definedName name="WASTAFEL220" localSheetId="5">#REF!</definedName>
    <definedName name="WASTAFEL220" localSheetId="14">#REF!</definedName>
    <definedName name="WASTAFEL220" localSheetId="3">#REF!</definedName>
    <definedName name="WASTAFEL220" localSheetId="11">#REF!</definedName>
    <definedName name="WASTAFEL220" localSheetId="13">#REF!</definedName>
    <definedName name="WASTAFEL220" localSheetId="10">#REF!</definedName>
    <definedName name="WASTAFEL220" localSheetId="0">#REF!</definedName>
    <definedName name="WASTAFEL220" localSheetId="2">#REF!</definedName>
    <definedName name="WASTAFEL220">#REF!</definedName>
    <definedName name="WATER_PUMP" localSheetId="8">#REF!</definedName>
    <definedName name="WATER_PUMP" localSheetId="14">#REF!</definedName>
    <definedName name="WATER_PUMP" localSheetId="11">#REF!</definedName>
    <definedName name="WATER_PUMP" localSheetId="13">#REF!</definedName>
    <definedName name="WATER_PUMP" localSheetId="10">#REF!</definedName>
    <definedName name="WATER_PUMP" localSheetId="0">#REF!</definedName>
    <definedName name="WATER_PUMP" localSheetId="2">#REF!</definedName>
    <definedName name="WATER_PUMP">#REF!</definedName>
    <definedName name="WATER_TANK" localSheetId="8">#REF!</definedName>
    <definedName name="WATER_TANK" localSheetId="14">#REF!</definedName>
    <definedName name="WATER_TANK" localSheetId="11">#REF!</definedName>
    <definedName name="WATER_TANK" localSheetId="13">#REF!</definedName>
    <definedName name="WATER_TANK" localSheetId="10">#REF!</definedName>
    <definedName name="WATER_TANK" localSheetId="0">#REF!</definedName>
    <definedName name="WATER_TANK" localSheetId="2">#REF!</definedName>
    <definedName name="WATER_TANK">#REF!</definedName>
    <definedName name="waterpass">#REF!</definedName>
    <definedName name="waterproof">#REF!</definedName>
    <definedName name="waterproof___0">#REF!</definedName>
    <definedName name="waterproof___1">#REF!</definedName>
    <definedName name="waterproof___2">#REF!</definedName>
    <definedName name="waterproof001">#REF!</definedName>
    <definedName name="waterproof002">#REF!</definedName>
    <definedName name="waterproofing001">#REF!</definedName>
    <definedName name="WATERPUMP">#REF!</definedName>
    <definedName name="Watertank">#REF!</definedName>
    <definedName name="WATERTANKER">#REF!</definedName>
    <definedName name="Wavin">#REF!</definedName>
    <definedName name="wd">#REF!</definedName>
    <definedName name="WE">#REF!</definedName>
    <definedName name="WE4YE4" localSheetId="8">[0]!STOP:[0]!STOPE</definedName>
    <definedName name="WE4YE4" localSheetId="7">[0]!STOP:[0]!STOPE</definedName>
    <definedName name="WE4YE4" localSheetId="4">[0]!STOP:[0]!STOPE</definedName>
    <definedName name="WE4YE4" localSheetId="6">[0]!STOP:[0]!STOPE</definedName>
    <definedName name="WE4YE4" localSheetId="9">[0]!STOP:[0]!STOPE</definedName>
    <definedName name="WE4YE4" localSheetId="5">[0]!STOP:[0]!STOPE</definedName>
    <definedName name="WE4YE4" localSheetId="14">[0]!STOP:[0]!STOPE</definedName>
    <definedName name="WE4YE4" localSheetId="3">[0]!STOP:[0]!STOPE</definedName>
    <definedName name="WE4YE4" localSheetId="11">[0]!STOP:[0]!STOPE</definedName>
    <definedName name="WE4YE4" localSheetId="13">[0]!STOP:[0]!STOPE</definedName>
    <definedName name="WE4YE4" localSheetId="12">[0]!STOP:[0]!STOPE</definedName>
    <definedName name="WE4YE4" localSheetId="10">[0]!STOP:[0]!STOPE</definedName>
    <definedName name="WE4YE4" localSheetId="0">#N/A</definedName>
    <definedName name="WE4YE4" localSheetId="2">#N/A</definedName>
    <definedName name="WE4YE4">[0]!STOP:[0]!STOPE</definedName>
    <definedName name="WEAR" localSheetId="8">#REF!</definedName>
    <definedName name="WEAR" localSheetId="7">#REF!</definedName>
    <definedName name="WEAR" localSheetId="4">#REF!</definedName>
    <definedName name="WEAR" localSheetId="6">#REF!</definedName>
    <definedName name="WEAR" localSheetId="9">#REF!</definedName>
    <definedName name="WEAR" localSheetId="5">#REF!</definedName>
    <definedName name="WEAR" localSheetId="14">#REF!</definedName>
    <definedName name="WEAR" localSheetId="3">#REF!</definedName>
    <definedName name="WEAR" localSheetId="11">#REF!</definedName>
    <definedName name="WEAR" localSheetId="13">#REF!</definedName>
    <definedName name="WEAR" localSheetId="10">#REF!</definedName>
    <definedName name="WEAR" localSheetId="0">#REF!</definedName>
    <definedName name="WEAR" localSheetId="2">#REF!</definedName>
    <definedName name="WEAR">#REF!</definedName>
    <definedName name="weathershield" localSheetId="8">#REF!</definedName>
    <definedName name="weathershield" localSheetId="14">#REF!</definedName>
    <definedName name="weathershield" localSheetId="11">#REF!</definedName>
    <definedName name="weathershield" localSheetId="13">#REF!</definedName>
    <definedName name="weathershield" localSheetId="10">#REF!</definedName>
    <definedName name="weathershield" localSheetId="0">#REF!</definedName>
    <definedName name="weathershield" localSheetId="2">#REF!</definedName>
    <definedName name="weathershield">#REF!</definedName>
    <definedName name="wedus" localSheetId="8" hidden="1">#REF!</definedName>
    <definedName name="wedus" localSheetId="14" hidden="1">#REF!</definedName>
    <definedName name="wedus" localSheetId="11" hidden="1">#REF!</definedName>
    <definedName name="wedus" localSheetId="13" hidden="1">#REF!</definedName>
    <definedName name="wedus" localSheetId="10" hidden="1">#REF!</definedName>
    <definedName name="wedus" localSheetId="0" hidden="1">#REF!</definedName>
    <definedName name="wedus" localSheetId="2" hidden="1">#REF!</definedName>
    <definedName name="wedus" hidden="1">#REF!</definedName>
    <definedName name="WENDED_SET">#REF!</definedName>
    <definedName name="WERQWREQW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RQWREQW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EY" localSheetId="8">'Back Up Vol Plat Lt.'!HAJIME:[0]!OWARI</definedName>
    <definedName name="WEY" localSheetId="7">'Backup Balok'!HAJIME:[0]!OWARI</definedName>
    <definedName name="WEY" localSheetId="4">'Backup Fondasi'!HAJIME:[0]!OWARI</definedName>
    <definedName name="WEY" localSheetId="6">'Backup Kolom'!HAJIME:[0]!OWARI</definedName>
    <definedName name="WEY" localSheetId="9">'Backup Pintu'!HAJIME:[0]!OWARI</definedName>
    <definedName name="WEY" localSheetId="5">'Backup Sloof'!HAJIME:[0]!OWARI</definedName>
    <definedName name="WEY" localSheetId="14">BALOK!HAJIME:[0]!OWARI</definedName>
    <definedName name="WEY" localSheetId="3">'Daftar Harga'!HAJIME:[0]!OWARI</definedName>
    <definedName name="WEY" localSheetId="11">Dinding!HAJIME:[0]!OWARI</definedName>
    <definedName name="WEY" localSheetId="13">KOLOM!HAJIME:[0]!OWARI</definedName>
    <definedName name="WEY" localSheetId="12">[0]!HAJIME:[0]!OWARI</definedName>
    <definedName name="WEY" localSheetId="10">PONDASI!HAJIME:[0]!OWARI</definedName>
    <definedName name="WEY" localSheetId="0">'Rekap RAB'!HAJIME:OWARI</definedName>
    <definedName name="WEY" localSheetId="2">'Time Schedule'!HAJIME:[0]!OWARI</definedName>
    <definedName name="WEY">[0]!HAJIME:[0]!OWARI</definedName>
    <definedName name="WF" localSheetId="8">#REF!</definedName>
    <definedName name="WF" localSheetId="7">#REF!</definedName>
    <definedName name="WF" localSheetId="4">#REF!</definedName>
    <definedName name="WF" localSheetId="6">#REF!</definedName>
    <definedName name="WF" localSheetId="9">#REF!</definedName>
    <definedName name="WF" localSheetId="5">#REF!</definedName>
    <definedName name="WF" localSheetId="14">#REF!</definedName>
    <definedName name="WF" localSheetId="3">#REF!</definedName>
    <definedName name="WF" localSheetId="11">#REF!</definedName>
    <definedName name="WF" localSheetId="13">#REF!</definedName>
    <definedName name="WF" localSheetId="10">#REF!</definedName>
    <definedName name="WF" localSheetId="0">#REF!</definedName>
    <definedName name="WF" localSheetId="2">#REF!</definedName>
    <definedName name="WF">#REF!</definedName>
    <definedName name="WF_GG" localSheetId="8">#REF!</definedName>
    <definedName name="WF_GG" localSheetId="14">#REF!</definedName>
    <definedName name="WF_GG" localSheetId="11">#REF!</definedName>
    <definedName name="WF_GG" localSheetId="13">#REF!</definedName>
    <definedName name="WF_GG" localSheetId="10">#REF!</definedName>
    <definedName name="WF_GG" localSheetId="0">#REF!</definedName>
    <definedName name="WF_GG" localSheetId="2">#REF!</definedName>
    <definedName name="WF_GG">#REF!</definedName>
    <definedName name="WF300.150" localSheetId="8">#REF!</definedName>
    <definedName name="WF300.150" localSheetId="14">#REF!</definedName>
    <definedName name="WF300.150" localSheetId="11">#REF!</definedName>
    <definedName name="WF300.150" localSheetId="13">#REF!</definedName>
    <definedName name="WF300.150" localSheetId="10">#REF!</definedName>
    <definedName name="WF300.150" localSheetId="0">#REF!</definedName>
    <definedName name="WF300.150" localSheetId="2">#REF!</definedName>
    <definedName name="WF300.150">#REF!</definedName>
    <definedName name="wfcoat">#REF!</definedName>
    <definedName name="wfmem">#REF!</definedName>
    <definedName name="wfprof">#REF!</definedName>
    <definedName name="WG">#REF!</definedName>
    <definedName name="WH">#REF!</definedName>
    <definedName name="WHEELLOADER">#REF!</definedName>
    <definedName name="WIN">#REF!</definedName>
    <definedName name="windak">#REF!</definedName>
    <definedName name="wire_mesh">#REF!</definedName>
    <definedName name="WIRSBO">#REF!</definedName>
    <definedName name="wm">#REF!</definedName>
    <definedName name="WO">#REF!</definedName>
    <definedName name="WOFI">#REF!</definedName>
    <definedName name="WORKSHOP">#REF!</definedName>
    <definedName name="wp_1">#REF!</definedName>
    <definedName name="wp_c">#REF!</definedName>
    <definedName name="wpcoat">#REF!</definedName>
    <definedName name="WR">#REF!</definedName>
    <definedName name="wrn.AAA." localSheetId="8" hidden="1">{#N/A,#N/A,FALSE,"REK";#N/A,#N/A,FALSE,"Bq-ARS"}</definedName>
    <definedName name="wrn.AAA." localSheetId="7" hidden="1">{#N/A,#N/A,FALSE,"REK";#N/A,#N/A,FALSE,"Bq-ARS"}</definedName>
    <definedName name="wrn.AAA." localSheetId="4" hidden="1">{#N/A,#N/A,FALSE,"REK";#N/A,#N/A,FALSE,"Bq-ARS"}</definedName>
    <definedName name="wrn.AAA." localSheetId="6" hidden="1">{#N/A,#N/A,FALSE,"REK";#N/A,#N/A,FALSE,"Bq-ARS"}</definedName>
    <definedName name="wrn.AAA." localSheetId="9" hidden="1">{#N/A,#N/A,FALSE,"REK";#N/A,#N/A,FALSE,"Bq-ARS"}</definedName>
    <definedName name="wrn.AAA." localSheetId="5" hidden="1">{#N/A,#N/A,FALSE,"REK";#N/A,#N/A,FALSE,"Bq-ARS"}</definedName>
    <definedName name="wrn.AAA." localSheetId="14" hidden="1">{#N/A,#N/A,FALSE,"REK";#N/A,#N/A,FALSE,"Bq-ARS"}</definedName>
    <definedName name="wrn.AAA." localSheetId="3" hidden="1">{#N/A,#N/A,FALSE,"REK";#N/A,#N/A,FALSE,"Bq-ARS"}</definedName>
    <definedName name="wrn.AAA." localSheetId="11" hidden="1">{#N/A,#N/A,FALSE,"REK";#N/A,#N/A,FALSE,"Bq-ARS"}</definedName>
    <definedName name="wrn.AAA." localSheetId="13" hidden="1">{#N/A,#N/A,FALSE,"REK";#N/A,#N/A,FALSE,"Bq-ARS"}</definedName>
    <definedName name="wrn.AAA." localSheetId="12" hidden="1">{#N/A,#N/A,FALSE,"REK";#N/A,#N/A,FALSE,"Bq-ARS"}</definedName>
    <definedName name="wrn.AAA." localSheetId="10" hidden="1">{#N/A,#N/A,FALSE,"REK";#N/A,#N/A,FALSE,"Bq-ARS"}</definedName>
    <definedName name="wrn.AAA." localSheetId="0" hidden="1">{#N/A,#N/A,FALSE,"REK";#N/A,#N/A,FALSE,"Bq-ARS"}</definedName>
    <definedName name="wrn.AAA." localSheetId="2" hidden="1">{#N/A,#N/A,FALSE,"REK";#N/A,#N/A,FALSE,"Bq-ARS"}</definedName>
    <definedName name="wrn.AAA." hidden="1">{#N/A,#N/A,FALSE,"REK";#N/A,#N/A,FALSE,"Bq-ARS"}</definedName>
    <definedName name="wrn.chi._.tiÆt." localSheetId="8" hidden="1">{#N/A,#N/A,FALSE,"Chi tiÆt"}</definedName>
    <definedName name="wrn.chi._.tiÆt." localSheetId="7" hidden="1">{#N/A,#N/A,FALSE,"Chi tiÆt"}</definedName>
    <definedName name="wrn.chi._.tiÆt." localSheetId="4" hidden="1">{#N/A,#N/A,FALSE,"Chi tiÆt"}</definedName>
    <definedName name="wrn.chi._.tiÆt." localSheetId="6" hidden="1">{#N/A,#N/A,FALSE,"Chi tiÆt"}</definedName>
    <definedName name="wrn.chi._.tiÆt." localSheetId="9" hidden="1">{#N/A,#N/A,FALSE,"Chi tiÆt"}</definedName>
    <definedName name="wrn.chi._.tiÆt." localSheetId="5" hidden="1">{#N/A,#N/A,FALSE,"Chi tiÆt"}</definedName>
    <definedName name="wrn.chi._.tiÆt." localSheetId="14" hidden="1">{#N/A,#N/A,FALSE,"Chi tiÆt"}</definedName>
    <definedName name="wrn.chi._.tiÆt." localSheetId="3" hidden="1">{#N/A,#N/A,FALSE,"Chi tiÆt"}</definedName>
    <definedName name="wrn.chi._.tiÆt." localSheetId="11" hidden="1">{#N/A,#N/A,FALSE,"Chi tiÆt"}</definedName>
    <definedName name="wrn.chi._.tiÆt." localSheetId="13" hidden="1">{#N/A,#N/A,FALSE,"Chi tiÆt"}</definedName>
    <definedName name="wrn.chi._.tiÆt." localSheetId="12" hidden="1">{#N/A,#N/A,FALSE,"Chi tiÆt"}</definedName>
    <definedName name="wrn.chi._.tiÆt." localSheetId="10" hidden="1">{#N/A,#N/A,FALSE,"Chi tiÆt"}</definedName>
    <definedName name="wrn.chi._.tiÆt." localSheetId="0" hidden="1">{#N/A,#N/A,FALSE,"Chi tiÆt"}</definedName>
    <definedName name="wrn.chi._.tiÆt." localSheetId="2" hidden="1">{#N/A,#N/A,FALSE,"Chi tiÆt"}</definedName>
    <definedName name="wrn.chi._.tiÆt." hidden="1">{#N/A,#N/A,FALSE,"Chi tiÆt"}</definedName>
    <definedName name="wrn.Full._.Report.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M.01." localSheetId="8" hidden="1">{#N/A,#N/A,FALSE,"M.01"}</definedName>
    <definedName name="wrn.M.01." localSheetId="7" hidden="1">{#N/A,#N/A,FALSE,"M.01"}</definedName>
    <definedName name="wrn.M.01." localSheetId="4" hidden="1">{#N/A,#N/A,FALSE,"M.01"}</definedName>
    <definedName name="wrn.M.01." localSheetId="6" hidden="1">{#N/A,#N/A,FALSE,"M.01"}</definedName>
    <definedName name="wrn.M.01." localSheetId="9" hidden="1">{#N/A,#N/A,FALSE,"M.01"}</definedName>
    <definedName name="wrn.M.01." localSheetId="5" hidden="1">{#N/A,#N/A,FALSE,"M.01"}</definedName>
    <definedName name="wrn.M.01." localSheetId="14" hidden="1">{#N/A,#N/A,FALSE,"M.01"}</definedName>
    <definedName name="wrn.M.01." localSheetId="3" hidden="1">{#N/A,#N/A,FALSE,"M.01"}</definedName>
    <definedName name="wrn.M.01." localSheetId="11" hidden="1">{#N/A,#N/A,FALSE,"M.01"}</definedName>
    <definedName name="wrn.M.01." localSheetId="13" hidden="1">{#N/A,#N/A,FALSE,"M.01"}</definedName>
    <definedName name="wrn.M.01." localSheetId="12" hidden="1">{#N/A,#N/A,FALSE,"M.01"}</definedName>
    <definedName name="wrn.M.01." localSheetId="10" hidden="1">{#N/A,#N/A,FALSE,"M.01"}</definedName>
    <definedName name="wrn.M.01." localSheetId="0" hidden="1">{#N/A,#N/A,FALSE,"M.01"}</definedName>
    <definedName name="wrn.M.01." localSheetId="2" hidden="1">{#N/A,#N/A,FALSE,"M.01"}</definedName>
    <definedName name="wrn.M.01." hidden="1">{#N/A,#N/A,FALSE,"M.01"}</definedName>
    <definedName name="wrn.M.01D." localSheetId="8" hidden="1">{#N/A,#N/A,FALSE,"M.01";#N/A,#N/A,FALSE,"M.01"}</definedName>
    <definedName name="wrn.M.01D." localSheetId="7" hidden="1">{#N/A,#N/A,FALSE,"M.01";#N/A,#N/A,FALSE,"M.01"}</definedName>
    <definedName name="wrn.M.01D." localSheetId="4" hidden="1">{#N/A,#N/A,FALSE,"M.01";#N/A,#N/A,FALSE,"M.01"}</definedName>
    <definedName name="wrn.M.01D." localSheetId="6" hidden="1">{#N/A,#N/A,FALSE,"M.01";#N/A,#N/A,FALSE,"M.01"}</definedName>
    <definedName name="wrn.M.01D." localSheetId="9" hidden="1">{#N/A,#N/A,FALSE,"M.01";#N/A,#N/A,FALSE,"M.01"}</definedName>
    <definedName name="wrn.M.01D." localSheetId="5" hidden="1">{#N/A,#N/A,FALSE,"M.01";#N/A,#N/A,FALSE,"M.01"}</definedName>
    <definedName name="wrn.M.01D." localSheetId="14" hidden="1">{#N/A,#N/A,FALSE,"M.01";#N/A,#N/A,FALSE,"M.01"}</definedName>
    <definedName name="wrn.M.01D." localSheetId="3" hidden="1">{#N/A,#N/A,FALSE,"M.01";#N/A,#N/A,FALSE,"M.01"}</definedName>
    <definedName name="wrn.M.01D." localSheetId="11" hidden="1">{#N/A,#N/A,FALSE,"M.01";#N/A,#N/A,FALSE,"M.01"}</definedName>
    <definedName name="wrn.M.01D." localSheetId="13" hidden="1">{#N/A,#N/A,FALSE,"M.01";#N/A,#N/A,FALSE,"M.01"}</definedName>
    <definedName name="wrn.M.01D." localSheetId="12" hidden="1">{#N/A,#N/A,FALSE,"M.01";#N/A,#N/A,FALSE,"M.01"}</definedName>
    <definedName name="wrn.M.01D." localSheetId="10" hidden="1">{#N/A,#N/A,FALSE,"M.01";#N/A,#N/A,FALSE,"M.01"}</definedName>
    <definedName name="wrn.M.01D." localSheetId="0" hidden="1">{#N/A,#N/A,FALSE,"M.01";#N/A,#N/A,FALSE,"M.01"}</definedName>
    <definedName name="wrn.M.01D." localSheetId="2" hidden="1">{#N/A,#N/A,FALSE,"M.01";#N/A,#N/A,FALSE,"M.01"}</definedName>
    <definedName name="wrn.M.01D." hidden="1">{#N/A,#N/A,FALSE,"M.01";#N/A,#N/A,FALSE,"M.01"}</definedName>
    <definedName name="wrn.M.02." localSheetId="8" hidden="1">{#N/A,#N/A,FALSE,"M.02"}</definedName>
    <definedName name="wrn.M.02." localSheetId="7" hidden="1">{#N/A,#N/A,FALSE,"M.02"}</definedName>
    <definedName name="wrn.M.02." localSheetId="4" hidden="1">{#N/A,#N/A,FALSE,"M.02"}</definedName>
    <definedName name="wrn.M.02." localSheetId="6" hidden="1">{#N/A,#N/A,FALSE,"M.02"}</definedName>
    <definedName name="wrn.M.02." localSheetId="9" hidden="1">{#N/A,#N/A,FALSE,"M.02"}</definedName>
    <definedName name="wrn.M.02." localSheetId="5" hidden="1">{#N/A,#N/A,FALSE,"M.02"}</definedName>
    <definedName name="wrn.M.02." localSheetId="14" hidden="1">{#N/A,#N/A,FALSE,"M.02"}</definedName>
    <definedName name="wrn.M.02." localSheetId="3" hidden="1">{#N/A,#N/A,FALSE,"M.02"}</definedName>
    <definedName name="wrn.M.02." localSheetId="11" hidden="1">{#N/A,#N/A,FALSE,"M.02"}</definedName>
    <definedName name="wrn.M.02." localSheetId="13" hidden="1">{#N/A,#N/A,FALSE,"M.02"}</definedName>
    <definedName name="wrn.M.02." localSheetId="12" hidden="1">{#N/A,#N/A,FALSE,"M.02"}</definedName>
    <definedName name="wrn.M.02." localSheetId="10" hidden="1">{#N/A,#N/A,FALSE,"M.02"}</definedName>
    <definedName name="wrn.M.02." localSheetId="0" hidden="1">{#N/A,#N/A,FALSE,"M.02"}</definedName>
    <definedName name="wrn.M.02." localSheetId="2" hidden="1">{#N/A,#N/A,FALSE,"M.02"}</definedName>
    <definedName name="wrn.M.02." hidden="1">{#N/A,#N/A,FALSE,"M.02"}</definedName>
    <definedName name="wrn.M.31." localSheetId="8" hidden="1">{#N/A,#N/A,FALSE,"M.31"}</definedName>
    <definedName name="wrn.M.31." localSheetId="7" hidden="1">{#N/A,#N/A,FALSE,"M.31"}</definedName>
    <definedName name="wrn.M.31." localSheetId="4" hidden="1">{#N/A,#N/A,FALSE,"M.31"}</definedName>
    <definedName name="wrn.M.31." localSheetId="6" hidden="1">{#N/A,#N/A,FALSE,"M.31"}</definedName>
    <definedName name="wrn.M.31." localSheetId="9" hidden="1">{#N/A,#N/A,FALSE,"M.31"}</definedName>
    <definedName name="wrn.M.31." localSheetId="5" hidden="1">{#N/A,#N/A,FALSE,"M.31"}</definedName>
    <definedName name="wrn.M.31." localSheetId="14" hidden="1">{#N/A,#N/A,FALSE,"M.31"}</definedName>
    <definedName name="wrn.M.31." localSheetId="3" hidden="1">{#N/A,#N/A,FALSE,"M.31"}</definedName>
    <definedName name="wrn.M.31." localSheetId="11" hidden="1">{#N/A,#N/A,FALSE,"M.31"}</definedName>
    <definedName name="wrn.M.31." localSheetId="13" hidden="1">{#N/A,#N/A,FALSE,"M.31"}</definedName>
    <definedName name="wrn.M.31." localSheetId="12" hidden="1">{#N/A,#N/A,FALSE,"M.31"}</definedName>
    <definedName name="wrn.M.31." localSheetId="10" hidden="1">{#N/A,#N/A,FALSE,"M.31"}</definedName>
    <definedName name="wrn.M.31." localSheetId="0" hidden="1">{#N/A,#N/A,FALSE,"M.31"}</definedName>
    <definedName name="wrn.M.31." localSheetId="2" hidden="1">{#N/A,#N/A,FALSE,"M.31"}</definedName>
    <definedName name="wrn.M.31." hidden="1">{#N/A,#N/A,FALSE,"M.31"}</definedName>
    <definedName name="wrn.M.32." localSheetId="8" hidden="1">{#N/A,#N/A,FALSE,"M.32"}</definedName>
    <definedName name="wrn.M.32." localSheetId="7" hidden="1">{#N/A,#N/A,FALSE,"M.32"}</definedName>
    <definedName name="wrn.M.32." localSheetId="4" hidden="1">{#N/A,#N/A,FALSE,"M.32"}</definedName>
    <definedName name="wrn.M.32." localSheetId="6" hidden="1">{#N/A,#N/A,FALSE,"M.32"}</definedName>
    <definedName name="wrn.M.32." localSheetId="9" hidden="1">{#N/A,#N/A,FALSE,"M.32"}</definedName>
    <definedName name="wrn.M.32." localSheetId="5" hidden="1">{#N/A,#N/A,FALSE,"M.32"}</definedName>
    <definedName name="wrn.M.32." localSheetId="14" hidden="1">{#N/A,#N/A,FALSE,"M.32"}</definedName>
    <definedName name="wrn.M.32." localSheetId="3" hidden="1">{#N/A,#N/A,FALSE,"M.32"}</definedName>
    <definedName name="wrn.M.32." localSheetId="11" hidden="1">{#N/A,#N/A,FALSE,"M.32"}</definedName>
    <definedName name="wrn.M.32." localSheetId="13" hidden="1">{#N/A,#N/A,FALSE,"M.32"}</definedName>
    <definedName name="wrn.M.32." localSheetId="12" hidden="1">{#N/A,#N/A,FALSE,"M.32"}</definedName>
    <definedName name="wrn.M.32." localSheetId="10" hidden="1">{#N/A,#N/A,FALSE,"M.32"}</definedName>
    <definedName name="wrn.M.32." localSheetId="0" hidden="1">{#N/A,#N/A,FALSE,"M.32"}</definedName>
    <definedName name="wrn.M.32." localSheetId="2" hidden="1">{#N/A,#N/A,FALSE,"M.32"}</definedName>
    <definedName name="wrn.M.32." hidden="1">{#N/A,#N/A,FALSE,"M.32"}</definedName>
    <definedName name="wrn.M.33." localSheetId="8" hidden="1">{#N/A,#N/A,FALSE,"M.33"}</definedName>
    <definedName name="wrn.M.33." localSheetId="7" hidden="1">{#N/A,#N/A,FALSE,"M.33"}</definedName>
    <definedName name="wrn.M.33." localSheetId="4" hidden="1">{#N/A,#N/A,FALSE,"M.33"}</definedName>
    <definedName name="wrn.M.33." localSheetId="6" hidden="1">{#N/A,#N/A,FALSE,"M.33"}</definedName>
    <definedName name="wrn.M.33." localSheetId="9" hidden="1">{#N/A,#N/A,FALSE,"M.33"}</definedName>
    <definedName name="wrn.M.33." localSheetId="5" hidden="1">{#N/A,#N/A,FALSE,"M.33"}</definedName>
    <definedName name="wrn.M.33." localSheetId="14" hidden="1">{#N/A,#N/A,FALSE,"M.33"}</definedName>
    <definedName name="wrn.M.33." localSheetId="3" hidden="1">{#N/A,#N/A,FALSE,"M.33"}</definedName>
    <definedName name="wrn.M.33." localSheetId="11" hidden="1">{#N/A,#N/A,FALSE,"M.33"}</definedName>
    <definedName name="wrn.M.33." localSheetId="13" hidden="1">{#N/A,#N/A,FALSE,"M.33"}</definedName>
    <definedName name="wrn.M.33." localSheetId="12" hidden="1">{#N/A,#N/A,FALSE,"M.33"}</definedName>
    <definedName name="wrn.M.33." localSheetId="10" hidden="1">{#N/A,#N/A,FALSE,"M.33"}</definedName>
    <definedName name="wrn.M.33." localSheetId="0" hidden="1">{#N/A,#N/A,FALSE,"M.33"}</definedName>
    <definedName name="wrn.M.33." localSheetId="2" hidden="1">{#N/A,#N/A,FALSE,"M.33"}</definedName>
    <definedName name="wrn.M.33." hidden="1">{#N/A,#N/A,FALSE,"M.33"}</definedName>
    <definedName name="wrn.M.34." localSheetId="8" hidden="1">{#N/A,#N/A,FALSE,"M.34"}</definedName>
    <definedName name="wrn.M.34." localSheetId="7" hidden="1">{#N/A,#N/A,FALSE,"M.34"}</definedName>
    <definedName name="wrn.M.34." localSheetId="4" hidden="1">{#N/A,#N/A,FALSE,"M.34"}</definedName>
    <definedName name="wrn.M.34." localSheetId="6" hidden="1">{#N/A,#N/A,FALSE,"M.34"}</definedName>
    <definedName name="wrn.M.34." localSheetId="9" hidden="1">{#N/A,#N/A,FALSE,"M.34"}</definedName>
    <definedName name="wrn.M.34." localSheetId="5" hidden="1">{#N/A,#N/A,FALSE,"M.34"}</definedName>
    <definedName name="wrn.M.34." localSheetId="14" hidden="1">{#N/A,#N/A,FALSE,"M.34"}</definedName>
    <definedName name="wrn.M.34." localSheetId="3" hidden="1">{#N/A,#N/A,FALSE,"M.34"}</definedName>
    <definedName name="wrn.M.34." localSheetId="11" hidden="1">{#N/A,#N/A,FALSE,"M.34"}</definedName>
    <definedName name="wrn.M.34." localSheetId="13" hidden="1">{#N/A,#N/A,FALSE,"M.34"}</definedName>
    <definedName name="wrn.M.34." localSheetId="12" hidden="1">{#N/A,#N/A,FALSE,"M.34"}</definedName>
    <definedName name="wrn.M.34." localSheetId="10" hidden="1">{#N/A,#N/A,FALSE,"M.34"}</definedName>
    <definedName name="wrn.M.34." localSheetId="0" hidden="1">{#N/A,#N/A,FALSE,"M.34"}</definedName>
    <definedName name="wrn.M.34." localSheetId="2" hidden="1">{#N/A,#N/A,FALSE,"M.34"}</definedName>
    <definedName name="wrn.M.34." hidden="1">{#N/A,#N/A,FALSE,"M.34"}</definedName>
    <definedName name="wrn.M.41." localSheetId="8" hidden="1">{#N/A,#N/A,FALSE,"M.41"}</definedName>
    <definedName name="wrn.M.41." localSheetId="7" hidden="1">{#N/A,#N/A,FALSE,"M.41"}</definedName>
    <definedName name="wrn.M.41." localSheetId="4" hidden="1">{#N/A,#N/A,FALSE,"M.41"}</definedName>
    <definedName name="wrn.M.41." localSheetId="6" hidden="1">{#N/A,#N/A,FALSE,"M.41"}</definedName>
    <definedName name="wrn.M.41." localSheetId="9" hidden="1">{#N/A,#N/A,FALSE,"M.41"}</definedName>
    <definedName name="wrn.M.41." localSheetId="5" hidden="1">{#N/A,#N/A,FALSE,"M.41"}</definedName>
    <definedName name="wrn.M.41." localSheetId="14" hidden="1">{#N/A,#N/A,FALSE,"M.41"}</definedName>
    <definedName name="wrn.M.41." localSheetId="3" hidden="1">{#N/A,#N/A,FALSE,"M.41"}</definedName>
    <definedName name="wrn.M.41." localSheetId="11" hidden="1">{#N/A,#N/A,FALSE,"M.41"}</definedName>
    <definedName name="wrn.M.41." localSheetId="13" hidden="1">{#N/A,#N/A,FALSE,"M.41"}</definedName>
    <definedName name="wrn.M.41." localSheetId="12" hidden="1">{#N/A,#N/A,FALSE,"M.41"}</definedName>
    <definedName name="wrn.M.41." localSheetId="10" hidden="1">{#N/A,#N/A,FALSE,"M.41"}</definedName>
    <definedName name="wrn.M.41." localSheetId="0" hidden="1">{#N/A,#N/A,FALSE,"M.41"}</definedName>
    <definedName name="wrn.M.41." localSheetId="2" hidden="1">{#N/A,#N/A,FALSE,"M.41"}</definedName>
    <definedName name="wrn.M.41." hidden="1">{#N/A,#N/A,FALSE,"M.41"}</definedName>
    <definedName name="wrn.M.42" localSheetId="8" hidden="1">{#N/A,#N/A,FALSE,"M.41"}</definedName>
    <definedName name="wrn.M.42" localSheetId="7" hidden="1">{#N/A,#N/A,FALSE,"M.41"}</definedName>
    <definedName name="wrn.M.42" localSheetId="4" hidden="1">{#N/A,#N/A,FALSE,"M.41"}</definedName>
    <definedName name="wrn.M.42" localSheetId="6" hidden="1">{#N/A,#N/A,FALSE,"M.41"}</definedName>
    <definedName name="wrn.M.42" localSheetId="9" hidden="1">{#N/A,#N/A,FALSE,"M.41"}</definedName>
    <definedName name="wrn.M.42" localSheetId="5" hidden="1">{#N/A,#N/A,FALSE,"M.41"}</definedName>
    <definedName name="wrn.M.42" localSheetId="14" hidden="1">{#N/A,#N/A,FALSE,"M.41"}</definedName>
    <definedName name="wrn.M.42" localSheetId="3" hidden="1">{#N/A,#N/A,FALSE,"M.41"}</definedName>
    <definedName name="wrn.M.42" localSheetId="11" hidden="1">{#N/A,#N/A,FALSE,"M.41"}</definedName>
    <definedName name="wrn.M.42" localSheetId="13" hidden="1">{#N/A,#N/A,FALSE,"M.41"}</definedName>
    <definedName name="wrn.M.42" localSheetId="12" hidden="1">{#N/A,#N/A,FALSE,"M.41"}</definedName>
    <definedName name="wrn.M.42" localSheetId="10" hidden="1">{#N/A,#N/A,FALSE,"M.41"}</definedName>
    <definedName name="wrn.M.42" localSheetId="0" hidden="1">{#N/A,#N/A,FALSE,"M.41"}</definedName>
    <definedName name="wrn.M.42" localSheetId="2" hidden="1">{#N/A,#N/A,FALSE,"M.41"}</definedName>
    <definedName name="wrn.M.42" hidden="1">{#N/A,#N/A,FALSE,"M.41"}</definedName>
    <definedName name="wrn.M.42." localSheetId="8" hidden="1">{#N/A,#N/A,FALSE,"M.42"}</definedName>
    <definedName name="wrn.M.42." localSheetId="7" hidden="1">{#N/A,#N/A,FALSE,"M.42"}</definedName>
    <definedName name="wrn.M.42." localSheetId="4" hidden="1">{#N/A,#N/A,FALSE,"M.42"}</definedName>
    <definedName name="wrn.M.42." localSheetId="6" hidden="1">{#N/A,#N/A,FALSE,"M.42"}</definedName>
    <definedName name="wrn.M.42." localSheetId="9" hidden="1">{#N/A,#N/A,FALSE,"M.42"}</definedName>
    <definedName name="wrn.M.42." localSheetId="5" hidden="1">{#N/A,#N/A,FALSE,"M.42"}</definedName>
    <definedName name="wrn.M.42." localSheetId="14" hidden="1">{#N/A,#N/A,FALSE,"M.42"}</definedName>
    <definedName name="wrn.M.42." localSheetId="3" hidden="1">{#N/A,#N/A,FALSE,"M.42"}</definedName>
    <definedName name="wrn.M.42." localSheetId="11" hidden="1">{#N/A,#N/A,FALSE,"M.42"}</definedName>
    <definedName name="wrn.M.42." localSheetId="13" hidden="1">{#N/A,#N/A,FALSE,"M.42"}</definedName>
    <definedName name="wrn.M.42." localSheetId="12" hidden="1">{#N/A,#N/A,FALSE,"M.42"}</definedName>
    <definedName name="wrn.M.42." localSheetId="10" hidden="1">{#N/A,#N/A,FALSE,"M.42"}</definedName>
    <definedName name="wrn.M.42." localSheetId="0" hidden="1">{#N/A,#N/A,FALSE,"M.42"}</definedName>
    <definedName name="wrn.M.42." localSheetId="2" hidden="1">{#N/A,#N/A,FALSE,"M.42"}</definedName>
    <definedName name="wrn.M.42." hidden="1">{#N/A,#N/A,FALSE,"M.42"}</definedName>
    <definedName name="wrn.M.43." localSheetId="8" hidden="1">{#N/A,#N/A,FALSE,"M.43"}</definedName>
    <definedName name="wrn.M.43." localSheetId="7" hidden="1">{#N/A,#N/A,FALSE,"M.43"}</definedName>
    <definedName name="wrn.M.43." localSheetId="4" hidden="1">{#N/A,#N/A,FALSE,"M.43"}</definedName>
    <definedName name="wrn.M.43." localSheetId="6" hidden="1">{#N/A,#N/A,FALSE,"M.43"}</definedName>
    <definedName name="wrn.M.43." localSheetId="9" hidden="1">{#N/A,#N/A,FALSE,"M.43"}</definedName>
    <definedName name="wrn.M.43." localSheetId="5" hidden="1">{#N/A,#N/A,FALSE,"M.43"}</definedName>
    <definedName name="wrn.M.43." localSheetId="14" hidden="1">{#N/A,#N/A,FALSE,"M.43"}</definedName>
    <definedName name="wrn.M.43." localSheetId="3" hidden="1">{#N/A,#N/A,FALSE,"M.43"}</definedName>
    <definedName name="wrn.M.43." localSheetId="11" hidden="1">{#N/A,#N/A,FALSE,"M.43"}</definedName>
    <definedName name="wrn.M.43." localSheetId="13" hidden="1">{#N/A,#N/A,FALSE,"M.43"}</definedName>
    <definedName name="wrn.M.43." localSheetId="12" hidden="1">{#N/A,#N/A,FALSE,"M.43"}</definedName>
    <definedName name="wrn.M.43." localSheetId="10" hidden="1">{#N/A,#N/A,FALSE,"M.43"}</definedName>
    <definedName name="wrn.M.43." localSheetId="0" hidden="1">{#N/A,#N/A,FALSE,"M.43"}</definedName>
    <definedName name="wrn.M.43." localSheetId="2" hidden="1">{#N/A,#N/A,FALSE,"M.43"}</definedName>
    <definedName name="wrn.M.43." hidden="1">{#N/A,#N/A,FALSE,"M.43"}</definedName>
    <definedName name="wrn.rtpl." localSheetId="8" hidden="1">{#N/A,#N/A,FALSE,"REK-S-TPL";#N/A,#N/A,FALSE,"REK-TPML";#N/A,#N/A,FALSE,"RAB-TEMPEL"}</definedName>
    <definedName name="wrn.rtpl." localSheetId="7" hidden="1">{#N/A,#N/A,FALSE,"REK-S-TPL";#N/A,#N/A,FALSE,"REK-TPML";#N/A,#N/A,FALSE,"RAB-TEMPEL"}</definedName>
    <definedName name="wrn.rtpl." localSheetId="4" hidden="1">{#N/A,#N/A,FALSE,"REK-S-TPL";#N/A,#N/A,FALSE,"REK-TPML";#N/A,#N/A,FALSE,"RAB-TEMPEL"}</definedName>
    <definedName name="wrn.rtpl." localSheetId="6" hidden="1">{#N/A,#N/A,FALSE,"REK-S-TPL";#N/A,#N/A,FALSE,"REK-TPML";#N/A,#N/A,FALSE,"RAB-TEMPEL"}</definedName>
    <definedName name="wrn.rtpl." localSheetId="9" hidden="1">{#N/A,#N/A,FALSE,"REK-S-TPL";#N/A,#N/A,FALSE,"REK-TPML";#N/A,#N/A,FALSE,"RAB-TEMPEL"}</definedName>
    <definedName name="wrn.rtpl." localSheetId="5" hidden="1">{#N/A,#N/A,FALSE,"REK-S-TPL";#N/A,#N/A,FALSE,"REK-TPML";#N/A,#N/A,FALSE,"RAB-TEMPEL"}</definedName>
    <definedName name="wrn.rtpl." localSheetId="14" hidden="1">{#N/A,#N/A,FALSE,"REK-S-TPL";#N/A,#N/A,FALSE,"REK-TPML";#N/A,#N/A,FALSE,"RAB-TEMPEL"}</definedName>
    <definedName name="wrn.rtpl." localSheetId="3" hidden="1">{#N/A,#N/A,FALSE,"REK-S-TPL";#N/A,#N/A,FALSE,"REK-TPML";#N/A,#N/A,FALSE,"RAB-TEMPEL"}</definedName>
    <definedName name="wrn.rtpl." localSheetId="11" hidden="1">{#N/A,#N/A,FALSE,"REK-S-TPL";#N/A,#N/A,FALSE,"REK-TPML";#N/A,#N/A,FALSE,"RAB-TEMPEL"}</definedName>
    <definedName name="wrn.rtpl." localSheetId="13" hidden="1">{#N/A,#N/A,FALSE,"REK-S-TPL";#N/A,#N/A,FALSE,"REK-TPML";#N/A,#N/A,FALSE,"RAB-TEMPEL"}</definedName>
    <definedName name="wrn.rtpl." localSheetId="12" hidden="1">{#N/A,#N/A,FALSE,"REK-S-TPL";#N/A,#N/A,FALSE,"REK-TPML";#N/A,#N/A,FALSE,"RAB-TEMPEL"}</definedName>
    <definedName name="wrn.rtpl." localSheetId="10" hidden="1">{#N/A,#N/A,FALSE,"REK-S-TPL";#N/A,#N/A,FALSE,"REK-TPML";#N/A,#N/A,FALSE,"RAB-TEMPEL"}</definedName>
    <definedName name="wrn.rtpl." localSheetId="0" hidden="1">{#N/A,#N/A,FALSE,"REK-S-TPL";#N/A,#N/A,FALSE,"REK-TPML";#N/A,#N/A,FALSE,"RAB-TEMPEL"}</definedName>
    <definedName name="wrn.rtpl." localSheetId="2" hidden="1">{#N/A,#N/A,FALSE,"REK-S-TPL";#N/A,#N/A,FALSE,"REK-TPML";#N/A,#N/A,FALSE,"RAB-TEMPEL"}</definedName>
    <definedName name="wrn.rtpl." hidden="1">{#N/A,#N/A,FALSE,"REK-S-TPL";#N/A,#N/A,FALSE,"REK-TPML";#N/A,#N/A,FALSE,"RAB-TEMPEL"}</definedName>
    <definedName name="wrn.ry" localSheetId="8" hidden="1">{#N/A,#N/A,FALSE,"REK";#N/A,#N/A,FALSE,"rab"}</definedName>
    <definedName name="wrn.ry" localSheetId="7" hidden="1">{#N/A,#N/A,FALSE,"REK";#N/A,#N/A,FALSE,"rab"}</definedName>
    <definedName name="wrn.ry" localSheetId="4" hidden="1">{#N/A,#N/A,FALSE,"REK";#N/A,#N/A,FALSE,"rab"}</definedName>
    <definedName name="wrn.ry" localSheetId="6" hidden="1">{#N/A,#N/A,FALSE,"REK";#N/A,#N/A,FALSE,"rab"}</definedName>
    <definedName name="wrn.ry" localSheetId="9" hidden="1">{#N/A,#N/A,FALSE,"REK";#N/A,#N/A,FALSE,"rab"}</definedName>
    <definedName name="wrn.ry" localSheetId="5" hidden="1">{#N/A,#N/A,FALSE,"REK";#N/A,#N/A,FALSE,"rab"}</definedName>
    <definedName name="wrn.ry" localSheetId="14" hidden="1">{#N/A,#N/A,FALSE,"REK";#N/A,#N/A,FALSE,"rab"}</definedName>
    <definedName name="wrn.ry" localSheetId="3" hidden="1">{#N/A,#N/A,FALSE,"REK";#N/A,#N/A,FALSE,"rab"}</definedName>
    <definedName name="wrn.ry" localSheetId="11" hidden="1">{#N/A,#N/A,FALSE,"REK";#N/A,#N/A,FALSE,"rab"}</definedName>
    <definedName name="wrn.ry" localSheetId="13" hidden="1">{#N/A,#N/A,FALSE,"REK";#N/A,#N/A,FALSE,"rab"}</definedName>
    <definedName name="wrn.ry" localSheetId="12" hidden="1">{#N/A,#N/A,FALSE,"REK";#N/A,#N/A,FALSE,"rab"}</definedName>
    <definedName name="wrn.ry" localSheetId="10" hidden="1">{#N/A,#N/A,FALSE,"REK";#N/A,#N/A,FALSE,"rab"}</definedName>
    <definedName name="wrn.ry" localSheetId="0" hidden="1">{#N/A,#N/A,FALSE,"REK";#N/A,#N/A,FALSE,"rab"}</definedName>
    <definedName name="wrn.ry" localSheetId="2" hidden="1">{#N/A,#N/A,FALSE,"REK";#N/A,#N/A,FALSE,"rab"}</definedName>
    <definedName name="wrn.ry" hidden="1">{#N/A,#N/A,FALSE,"REK";#N/A,#N/A,FALSE,"rab"}</definedName>
    <definedName name="wrn.ry." localSheetId="8" hidden="1">{#N/A,#N/A,FALSE,"REK";#N/A,#N/A,FALSE,"rab"}</definedName>
    <definedName name="wrn.ry." localSheetId="7" hidden="1">{#N/A,#N/A,FALSE,"REK";#N/A,#N/A,FALSE,"rab"}</definedName>
    <definedName name="wrn.ry." localSheetId="4" hidden="1">{#N/A,#N/A,FALSE,"REK";#N/A,#N/A,FALSE,"rab"}</definedName>
    <definedName name="wrn.ry." localSheetId="6" hidden="1">{#N/A,#N/A,FALSE,"REK";#N/A,#N/A,FALSE,"rab"}</definedName>
    <definedName name="wrn.ry." localSheetId="9" hidden="1">{#N/A,#N/A,FALSE,"REK";#N/A,#N/A,FALSE,"rab"}</definedName>
    <definedName name="wrn.ry." localSheetId="5" hidden="1">{#N/A,#N/A,FALSE,"REK";#N/A,#N/A,FALSE,"rab"}</definedName>
    <definedName name="wrn.ry." localSheetId="14" hidden="1">{#N/A,#N/A,FALSE,"REK";#N/A,#N/A,FALSE,"rab"}</definedName>
    <definedName name="wrn.ry." localSheetId="3" hidden="1">{#N/A,#N/A,FALSE,"REK";#N/A,#N/A,FALSE,"rab"}</definedName>
    <definedName name="wrn.ry." localSheetId="11" hidden="1">{#N/A,#N/A,FALSE,"REK";#N/A,#N/A,FALSE,"rab"}</definedName>
    <definedName name="wrn.ry." localSheetId="13" hidden="1">{#N/A,#N/A,FALSE,"REK";#N/A,#N/A,FALSE,"rab"}</definedName>
    <definedName name="wrn.ry." localSheetId="12" hidden="1">{#N/A,#N/A,FALSE,"REK";#N/A,#N/A,FALSE,"rab"}</definedName>
    <definedName name="wrn.ry." localSheetId="10" hidden="1">{#N/A,#N/A,FALSE,"REK";#N/A,#N/A,FALSE,"rab"}</definedName>
    <definedName name="wrn.ry." localSheetId="0" hidden="1">{#N/A,#N/A,FALSE,"REK";#N/A,#N/A,FALSE,"rab"}</definedName>
    <definedName name="wrn.ry." localSheetId="2" hidden="1">{#N/A,#N/A,FALSE,"REK";#N/A,#N/A,FALSE,"rab"}</definedName>
    <definedName name="wrn.ry." hidden="1">{#N/A,#N/A,FALSE,"REK";#N/A,#N/A,FALSE,"rab"}</definedName>
    <definedName name="WRP" localSheetId="8">#REF!</definedName>
    <definedName name="WRP" localSheetId="7">#REF!</definedName>
    <definedName name="WRP" localSheetId="4">#REF!</definedName>
    <definedName name="WRP" localSheetId="6">#REF!</definedName>
    <definedName name="WRP" localSheetId="9">#REF!</definedName>
    <definedName name="WRP" localSheetId="5">#REF!</definedName>
    <definedName name="WRP" localSheetId="14">#REF!</definedName>
    <definedName name="WRP" localSheetId="3">#REF!</definedName>
    <definedName name="WRP" localSheetId="11">#REF!</definedName>
    <definedName name="WRP" localSheetId="13">#REF!</definedName>
    <definedName name="WRP" localSheetId="10">#REF!</definedName>
    <definedName name="WRP" localSheetId="0">#REF!</definedName>
    <definedName name="WRP" localSheetId="2">#REF!</definedName>
    <definedName name="WRP">#REF!</definedName>
    <definedName name="WS" localSheetId="8">#REF!</definedName>
    <definedName name="WS" localSheetId="14">#REF!</definedName>
    <definedName name="WS" localSheetId="11">#REF!</definedName>
    <definedName name="WS" localSheetId="13">#REF!</definedName>
    <definedName name="WS" localSheetId="10">#REF!</definedName>
    <definedName name="WS" localSheetId="0">#REF!</definedName>
    <definedName name="WS" localSheetId="2">#REF!</definedName>
    <definedName name="WS">#REF!</definedName>
    <definedName name="wt" localSheetId="8">#REF!</definedName>
    <definedName name="wt" localSheetId="14">#REF!</definedName>
    <definedName name="wt" localSheetId="11">#REF!</definedName>
    <definedName name="wt" localSheetId="13">#REF!</definedName>
    <definedName name="wt" localSheetId="10">#REF!</definedName>
    <definedName name="wt" localSheetId="0">#REF!</definedName>
    <definedName name="wt" localSheetId="2">#REF!</definedName>
    <definedName name="wt">#REF!</definedName>
    <definedName name="wtc">#REF!</definedName>
    <definedName name="wtc_1">#REF!</definedName>
    <definedName name="wtc_2">#REF!</definedName>
    <definedName name="wtc_3">#REF!</definedName>
    <definedName name="wtflw230j">#REF!</definedName>
    <definedName name="wtflw830j">#REF!</definedName>
    <definedName name="wtrpr">#REF!</definedName>
    <definedName name="wtrst">#REF!</definedName>
    <definedName name="WWW">#REF!</definedName>
    <definedName name="wwww">#REF!</definedName>
    <definedName name="x1pind">#REF!</definedName>
    <definedName name="x1ping">#REF!</definedName>
    <definedName name="x1pint">#REF!</definedName>
    <definedName name="xa">#REF!</definedName>
    <definedName name="XCCT">0.5</definedName>
    <definedName name="xfco">#REF!</definedName>
    <definedName name="xfco3p">#REF!</definedName>
    <definedName name="xfcotnc">#REF!</definedName>
    <definedName name="xfcotvl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3p">#REF!</definedName>
    <definedName name="xigvl3p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3p">#REF!</definedName>
    <definedName name="xint1p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3p">#REF!</definedName>
    <definedName name="xitvl3p">#REF!</definedName>
    <definedName name="XX">#REF!</definedName>
    <definedName name="XX_10">"$#REF!.$#REF!$#REF!"</definedName>
    <definedName name="XX_13">"$#REF!.$#REF!$#REF!"</definedName>
    <definedName name="XX_5">"$#REF!.$#REF!$#REF!"</definedName>
    <definedName name="XXX" localSheetId="8">#REF!</definedName>
    <definedName name="XXX" localSheetId="7">#REF!</definedName>
    <definedName name="XXX" localSheetId="4">#REF!</definedName>
    <definedName name="XXX" localSheetId="6">#REF!</definedName>
    <definedName name="XXX" localSheetId="9">#REF!</definedName>
    <definedName name="XXX" localSheetId="5">#REF!</definedName>
    <definedName name="XXX" localSheetId="14">#REF!</definedName>
    <definedName name="XXX" localSheetId="3">#REF!</definedName>
    <definedName name="XXX" localSheetId="11">#REF!</definedName>
    <definedName name="XXX" localSheetId="13">#REF!</definedName>
    <definedName name="XXX" localSheetId="10">#REF!</definedName>
    <definedName name="XXX" localSheetId="0">#REF!</definedName>
    <definedName name="XXX" localSheetId="2">#REF!</definedName>
    <definedName name="XXX">#REF!</definedName>
    <definedName name="XXXX" localSheetId="8">#REF!</definedName>
    <definedName name="XXXX" localSheetId="14">#REF!</definedName>
    <definedName name="XXXX" localSheetId="11">#REF!</definedName>
    <definedName name="XXXX" localSheetId="13">#REF!</definedName>
    <definedName name="XXXX" localSheetId="10">#REF!</definedName>
    <definedName name="XXXX" localSheetId="0">#REF!</definedName>
    <definedName name="XXXX" localSheetId="2">#REF!</definedName>
    <definedName name="XXXX">#REF!</definedName>
    <definedName name="xxxxx" localSheetId="8">#REF!</definedName>
    <definedName name="xxxxx" localSheetId="14">#REF!</definedName>
    <definedName name="xxxxx" localSheetId="11">#REF!</definedName>
    <definedName name="xxxxx" localSheetId="13">#REF!</definedName>
    <definedName name="xxxxx" localSheetId="10">#REF!</definedName>
    <definedName name="xxxxx" localSheetId="0">#REF!</definedName>
    <definedName name="xxxxx" localSheetId="2">#REF!</definedName>
    <definedName name="xxxxx">#REF!</definedName>
    <definedName name="xxxxxxxxxxxxxxxxxxxxxxx">#REF!</definedName>
    <definedName name="Y">#REF!</definedName>
    <definedName name="yayuk" hidden="1">#REF!</definedName>
    <definedName name="YE" localSheetId="8">[0]!STOP:[0]!STOPE</definedName>
    <definedName name="YE" localSheetId="7">[0]!STOP:[0]!STOPE</definedName>
    <definedName name="YE" localSheetId="4">[0]!STOP:[0]!STOPE</definedName>
    <definedName name="YE" localSheetId="6">[0]!STOP:[0]!STOPE</definedName>
    <definedName name="YE" localSheetId="9">[0]!STOP:[0]!STOPE</definedName>
    <definedName name="YE" localSheetId="5">[0]!STOP:[0]!STOPE</definedName>
    <definedName name="YE" localSheetId="14">[0]!STOP:[0]!STOPE</definedName>
    <definedName name="YE" localSheetId="3">[0]!STOP:[0]!STOPE</definedName>
    <definedName name="YE" localSheetId="11">[0]!STOP:[0]!STOPE</definedName>
    <definedName name="YE" localSheetId="13">[0]!STOP:[0]!STOPE</definedName>
    <definedName name="YE" localSheetId="12">[0]!STOP:[0]!STOPE</definedName>
    <definedName name="YE" localSheetId="10">[0]!STOP:[0]!STOPE</definedName>
    <definedName name="YE" localSheetId="0">#N/A</definedName>
    <definedName name="YE" localSheetId="2">#N/A</definedName>
    <definedName name="YE">[0]!STOP:[0]!STOPE</definedName>
    <definedName name="yeir" localSheetId="8">#REF!</definedName>
    <definedName name="yeir" localSheetId="7">#REF!</definedName>
    <definedName name="yeir" localSheetId="4">#REF!</definedName>
    <definedName name="yeir" localSheetId="6">#REF!</definedName>
    <definedName name="yeir" localSheetId="9">#REF!</definedName>
    <definedName name="yeir" localSheetId="5">#REF!</definedName>
    <definedName name="yeir" localSheetId="14">#REF!</definedName>
    <definedName name="yeir" localSheetId="3">#REF!</definedName>
    <definedName name="yeir" localSheetId="11">#REF!</definedName>
    <definedName name="yeir" localSheetId="13">#REF!</definedName>
    <definedName name="yeir" localSheetId="10">#REF!</definedName>
    <definedName name="yeir" localSheetId="0">#REF!</definedName>
    <definedName name="yeir" localSheetId="2">#REF!</definedName>
    <definedName name="yeir">#REF!</definedName>
    <definedName name="YEN" localSheetId="8">#REF!</definedName>
    <definedName name="YEN" localSheetId="14">#REF!</definedName>
    <definedName name="YEN" localSheetId="11">#REF!</definedName>
    <definedName name="YEN" localSheetId="13">#REF!</definedName>
    <definedName name="YEN" localSheetId="10">#REF!</definedName>
    <definedName name="YEN" localSheetId="0">#REF!</definedName>
    <definedName name="YEN" localSheetId="2">#REF!</definedName>
    <definedName name="YEN">#REF!</definedName>
    <definedName name="yhth" localSheetId="8">#REF!</definedName>
    <definedName name="yhth" localSheetId="14">#REF!</definedName>
    <definedName name="yhth" localSheetId="11">#REF!</definedName>
    <definedName name="yhth" localSheetId="13">#REF!</definedName>
    <definedName name="yhth" localSheetId="10">#REF!</definedName>
    <definedName name="yhth" localSheetId="0">#REF!</definedName>
    <definedName name="yhth" localSheetId="2">#REF!</definedName>
    <definedName name="yhth">#REF!</definedName>
    <definedName name="yjtyjfsghs">#REF!</definedName>
    <definedName name="YRY" localSheetId="8">[0]!STOP2:[0]!STOP2E</definedName>
    <definedName name="YRY" localSheetId="7">[0]!STOP2:[0]!STOP2E</definedName>
    <definedName name="YRY" localSheetId="4">[0]!STOP2:[0]!STOP2E</definedName>
    <definedName name="YRY" localSheetId="6">[0]!STOP2:[0]!STOP2E</definedName>
    <definedName name="YRY" localSheetId="9">[0]!STOP2:[0]!STOP2E</definedName>
    <definedName name="YRY" localSheetId="5">[0]!STOP2:[0]!STOP2E</definedName>
    <definedName name="YRY" localSheetId="14">[0]!STOP2:[0]!STOP2E</definedName>
    <definedName name="YRY" localSheetId="3">[0]!STOP2:[0]!STOP2E</definedName>
    <definedName name="YRY" localSheetId="11">[0]!STOP2:[0]!STOP2E</definedName>
    <definedName name="YRY" localSheetId="13">[0]!STOP2:[0]!STOP2E</definedName>
    <definedName name="YRY" localSheetId="12">[0]!STOP2:[0]!STOP2E</definedName>
    <definedName name="YRY" localSheetId="10">[0]!STOP2:[0]!STOP2E</definedName>
    <definedName name="YRY" localSheetId="0">#N/A</definedName>
    <definedName name="YRY" localSheetId="2">#N/A</definedName>
    <definedName name="YRY">[0]!STOP2:[0]!STOP2E</definedName>
    <definedName name="yuiwrei" localSheetId="8">#REF!</definedName>
    <definedName name="yuiwrei" localSheetId="7">#REF!</definedName>
    <definedName name="yuiwrei" localSheetId="4">#REF!</definedName>
    <definedName name="yuiwrei" localSheetId="6">#REF!</definedName>
    <definedName name="yuiwrei" localSheetId="9">#REF!</definedName>
    <definedName name="yuiwrei" localSheetId="5">#REF!</definedName>
    <definedName name="yuiwrei" localSheetId="14">#REF!</definedName>
    <definedName name="yuiwrei" localSheetId="3">#REF!</definedName>
    <definedName name="yuiwrei" localSheetId="11">#REF!</definedName>
    <definedName name="yuiwrei" localSheetId="13">#REF!</definedName>
    <definedName name="yuiwrei" localSheetId="10">#REF!</definedName>
    <definedName name="yuiwrei" localSheetId="0">#REF!</definedName>
    <definedName name="yuiwrei" localSheetId="2">#REF!</definedName>
    <definedName name="yuiwrei">#REF!</definedName>
    <definedName name="YWE4Y" localSheetId="8">[0]!STOP:[0]!STOPE</definedName>
    <definedName name="YWE4Y" localSheetId="7">[0]!STOP:[0]!STOPE</definedName>
    <definedName name="YWE4Y" localSheetId="4">[0]!STOP:[0]!STOPE</definedName>
    <definedName name="YWE4Y" localSheetId="6">[0]!STOP:[0]!STOPE</definedName>
    <definedName name="YWE4Y" localSheetId="9">[0]!STOP:[0]!STOPE</definedName>
    <definedName name="YWE4Y" localSheetId="5">[0]!STOP:[0]!STOPE</definedName>
    <definedName name="YWE4Y" localSheetId="14">[0]!STOP:[0]!STOPE</definedName>
    <definedName name="YWE4Y" localSheetId="3">[0]!STOP:[0]!STOPE</definedName>
    <definedName name="YWE4Y" localSheetId="11">[0]!STOP:[0]!STOPE</definedName>
    <definedName name="YWE4Y" localSheetId="13">[0]!STOP:[0]!STOPE</definedName>
    <definedName name="YWE4Y" localSheetId="12">[0]!STOP:[0]!STOPE</definedName>
    <definedName name="YWE4Y" localSheetId="10">[0]!STOP:[0]!STOPE</definedName>
    <definedName name="YWE4Y" localSheetId="0">#N/A</definedName>
    <definedName name="YWE4Y" localSheetId="2">#N/A</definedName>
    <definedName name="YWE4Y">[0]!STOP:[0]!STOPE</definedName>
    <definedName name="YWRY4Y" localSheetId="8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7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6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9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5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14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11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13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1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1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0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localSheetId="2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YWRY4Y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Z" localSheetId="8">#REF!</definedName>
    <definedName name="Z" localSheetId="7">#REF!</definedName>
    <definedName name="Z" localSheetId="4">#REF!</definedName>
    <definedName name="Z" localSheetId="6">#REF!</definedName>
    <definedName name="Z" localSheetId="9">#REF!</definedName>
    <definedName name="Z" localSheetId="5">#REF!</definedName>
    <definedName name="Z" localSheetId="14">#REF!</definedName>
    <definedName name="Z" localSheetId="3">#REF!</definedName>
    <definedName name="Z" localSheetId="11">#REF!</definedName>
    <definedName name="Z" localSheetId="13">#REF!</definedName>
    <definedName name="Z" localSheetId="10">#REF!</definedName>
    <definedName name="Z" localSheetId="0">#REF!</definedName>
    <definedName name="Z" localSheetId="2">#REF!</definedName>
    <definedName name="Z">#REF!</definedName>
    <definedName name="Z___0" localSheetId="8">#REF!</definedName>
    <definedName name="Z___0" localSheetId="14">#REF!</definedName>
    <definedName name="Z___0" localSheetId="11">#REF!</definedName>
    <definedName name="Z___0" localSheetId="13">#REF!</definedName>
    <definedName name="Z___0" localSheetId="10">#REF!</definedName>
    <definedName name="Z___0" localSheetId="0">#REF!</definedName>
    <definedName name="Z___0" localSheetId="2">#REF!</definedName>
    <definedName name="Z___0">#REF!</definedName>
    <definedName name="Z___1" localSheetId="8">#REF!</definedName>
    <definedName name="Z___1" localSheetId="14">#REF!</definedName>
    <definedName name="Z___1" localSheetId="11">#REF!</definedName>
    <definedName name="Z___1" localSheetId="13">#REF!</definedName>
    <definedName name="Z___1" localSheetId="10">#REF!</definedName>
    <definedName name="Z___1" localSheetId="0">#REF!</definedName>
    <definedName name="Z___1" localSheetId="2">#REF!</definedName>
    <definedName name="Z___1">#REF!</definedName>
    <definedName name="Z___2">#REF!</definedName>
    <definedName name="Z___3">#REF!</definedName>
    <definedName name="Z_3">#REF!</definedName>
    <definedName name="Z_5">#REF!</definedName>
    <definedName name="Zip">#REF!</definedName>
    <definedName name="ZZ">#REF!</definedName>
    <definedName name="zzzz">#REF!</definedName>
    <definedName name="zzzz_1">#REF!</definedName>
    <definedName name="zzzz_2">#REF!</definedName>
    <definedName name="zzzz_3">#REF!</definedName>
    <definedName name="zzzz_4">#REF!</definedName>
    <definedName name="ｷｸﾞ_1">#REF!</definedName>
    <definedName name="ｹｼ1">#REF!</definedName>
    <definedName name="ｹｼ2">#REF!</definedName>
    <definedName name="ｹｼ3">#REF!</definedName>
    <definedName name="ｹｼ4">#REF!</definedName>
    <definedName name="ｹｼ5">#REF!</definedName>
    <definedName name="ｼｽｳ_1">#REF!</definedName>
    <definedName name="ｼｮｳﾒｲﾘﾂ_1">#REF!</definedName>
    <definedName name="ｼｮｳﾒｲﾘﾂ_2">#REF!</definedName>
    <definedName name="ｽﾞｰﾑ">#REF!</definedName>
    <definedName name="ﾊﾝｼｬﾘﾂ">#REF!</definedName>
    <definedName name="ﾌｧｲﾙ">#REF!</definedName>
    <definedName name="ﾍﾔｼｽｳ_2">#REF!</definedName>
    <definedName name="ﾎｼｭﾘﾂ">#REF!</definedName>
    <definedName name="ﾒﾆｭｰ">#REF!</definedName>
    <definedName name="ﾗﾝﾌﾟ_1">#REF!</definedName>
    <definedName name="ﾗﾝﾌﾟ_2">#REF!</definedName>
    <definedName name="ﾗﾝﾌﾟ_3">#REF!</definedName>
    <definedName name="三社材料">#REF!</definedName>
    <definedName name="代価">#REF!</definedName>
    <definedName name="保印">#REF!</definedName>
    <definedName name="全部">#REF!</definedName>
    <definedName name="出力">#REF!</definedName>
    <definedName name="削除">#REF!</definedName>
    <definedName name="単位">#REF!</definedName>
    <definedName name="単価">#REF!</definedName>
    <definedName name="単入">#REF!</definedName>
    <definedName name="印刷">#REF!</definedName>
    <definedName name="印刷A">#REF!</definedName>
    <definedName name="合計">#REF!</definedName>
    <definedName name="工・">#REF!</definedName>
    <definedName name="材料">#REF!</definedName>
    <definedName name="枚数">#REF!</definedName>
    <definedName name="登録">#REF!</definedName>
    <definedName name="白紙">#REF!</definedName>
    <definedName name="直入">#REF!</definedName>
    <definedName name="種類">#REF!</definedName>
    <definedName name="編集">#REF!</definedName>
    <definedName name="表示">#REF!</definedName>
    <definedName name="記入">#REF!</definedName>
    <definedName name="追削">#REF!</definedName>
    <definedName name="追加">#REF!</definedName>
    <definedName name="連動">#REF!</definedName>
    <definedName name="頁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00" i="1" l="1"/>
  <c r="Y101" i="1"/>
  <c r="Y99" i="1"/>
  <c r="J34" i="12"/>
  <c r="H98" i="1"/>
  <c r="Y96" i="1"/>
  <c r="Y97" i="1"/>
  <c r="Y95" i="1"/>
  <c r="H94" i="1"/>
  <c r="H58" i="23"/>
  <c r="H24" i="23"/>
  <c r="J452" i="23"/>
  <c r="J450" i="23"/>
  <c r="J446" i="23"/>
  <c r="M446" i="23" s="1"/>
  <c r="J445" i="23"/>
  <c r="M445" i="23" s="1"/>
  <c r="O443" i="23"/>
  <c r="O442" i="23"/>
  <c r="O441" i="23"/>
  <c r="H439" i="23"/>
  <c r="J447" i="23" s="1"/>
  <c r="M447" i="23" s="1"/>
  <c r="W437" i="23"/>
  <c r="V437" i="23"/>
  <c r="U437" i="23"/>
  <c r="X437" i="23" s="1"/>
  <c r="T437" i="23"/>
  <c r="J435" i="23"/>
  <c r="J433" i="23"/>
  <c r="J429" i="23"/>
  <c r="M429" i="23" s="1"/>
  <c r="J428" i="23"/>
  <c r="O426" i="23"/>
  <c r="O425" i="23"/>
  <c r="O424" i="23"/>
  <c r="M428" i="23" s="1"/>
  <c r="H422" i="23"/>
  <c r="J430" i="23" s="1"/>
  <c r="M430" i="23" s="1"/>
  <c r="W420" i="23"/>
  <c r="V420" i="23"/>
  <c r="U420" i="23"/>
  <c r="T420" i="23"/>
  <c r="X420" i="23" s="1"/>
  <c r="J418" i="23"/>
  <c r="J416" i="23"/>
  <c r="J412" i="23"/>
  <c r="M412" i="23" s="1"/>
  <c r="J411" i="23"/>
  <c r="O409" i="23"/>
  <c r="O408" i="23"/>
  <c r="O407" i="23"/>
  <c r="M411" i="23" s="1"/>
  <c r="H405" i="23"/>
  <c r="J413" i="23" s="1"/>
  <c r="M413" i="23" s="1"/>
  <c r="W403" i="23"/>
  <c r="V403" i="23"/>
  <c r="U403" i="23"/>
  <c r="T403" i="23"/>
  <c r="X403" i="23" s="1"/>
  <c r="D403" i="23"/>
  <c r="D420" i="23" s="1"/>
  <c r="D437" i="23" s="1"/>
  <c r="J401" i="23"/>
  <c r="J399" i="23"/>
  <c r="J395" i="23"/>
  <c r="M395" i="23" s="1"/>
  <c r="J394" i="23"/>
  <c r="O392" i="23"/>
  <c r="O391" i="23"/>
  <c r="O390" i="23"/>
  <c r="M394" i="23" s="1"/>
  <c r="M397" i="23" s="1"/>
  <c r="J400" i="23" s="1"/>
  <c r="H388" i="23"/>
  <c r="J396" i="23" s="1"/>
  <c r="M396" i="23" s="1"/>
  <c r="W386" i="23"/>
  <c r="V386" i="23"/>
  <c r="U386" i="23"/>
  <c r="T386" i="23"/>
  <c r="X386" i="23" s="1"/>
  <c r="J382" i="23"/>
  <c r="J380" i="23"/>
  <c r="J376" i="23"/>
  <c r="M376" i="23" s="1"/>
  <c r="J375" i="23"/>
  <c r="O373" i="23"/>
  <c r="O372" i="23"/>
  <c r="O371" i="23"/>
  <c r="M375" i="23" s="1"/>
  <c r="M378" i="23" s="1"/>
  <c r="J381" i="23" s="1"/>
  <c r="H369" i="23"/>
  <c r="J377" i="23" s="1"/>
  <c r="M377" i="23" s="1"/>
  <c r="W367" i="23"/>
  <c r="V367" i="23"/>
  <c r="U367" i="23"/>
  <c r="X367" i="23" s="1"/>
  <c r="T367" i="23"/>
  <c r="J365" i="23"/>
  <c r="J363" i="23"/>
  <c r="J359" i="23"/>
  <c r="M359" i="23" s="1"/>
  <c r="J358" i="23"/>
  <c r="O356" i="23"/>
  <c r="O355" i="23"/>
  <c r="O354" i="23"/>
  <c r="M358" i="23" s="1"/>
  <c r="M361" i="23" s="1"/>
  <c r="J364" i="23" s="1"/>
  <c r="H352" i="23"/>
  <c r="J360" i="23" s="1"/>
  <c r="M360" i="23" s="1"/>
  <c r="W350" i="23"/>
  <c r="V350" i="23"/>
  <c r="U350" i="23"/>
  <c r="X350" i="23" s="1"/>
  <c r="T350" i="23"/>
  <c r="J348" i="23"/>
  <c r="J346" i="23"/>
  <c r="J342" i="23"/>
  <c r="M342" i="23" s="1"/>
  <c r="J341" i="23"/>
  <c r="O339" i="23"/>
  <c r="O338" i="23"/>
  <c r="O337" i="23"/>
  <c r="M341" i="23" s="1"/>
  <c r="M344" i="23" s="1"/>
  <c r="J347" i="23" s="1"/>
  <c r="H335" i="23"/>
  <c r="J343" i="23" s="1"/>
  <c r="M343" i="23" s="1"/>
  <c r="W333" i="23"/>
  <c r="V333" i="23"/>
  <c r="U333" i="23"/>
  <c r="X333" i="23" s="1"/>
  <c r="T333" i="23"/>
  <c r="D333" i="23"/>
  <c r="D350" i="23" s="1"/>
  <c r="D367" i="23" s="1"/>
  <c r="J331" i="23"/>
  <c r="J329" i="23"/>
  <c r="J325" i="23"/>
  <c r="M325" i="23" s="1"/>
  <c r="M324" i="23"/>
  <c r="J324" i="23"/>
  <c r="O322" i="23"/>
  <c r="O321" i="23"/>
  <c r="O320" i="23"/>
  <c r="H318" i="23"/>
  <c r="J326" i="23" s="1"/>
  <c r="M326" i="23" s="1"/>
  <c r="W316" i="23"/>
  <c r="V316" i="23"/>
  <c r="U316" i="23"/>
  <c r="T316" i="23"/>
  <c r="X316" i="23" s="1"/>
  <c r="J312" i="23"/>
  <c r="J310" i="23"/>
  <c r="J307" i="23"/>
  <c r="M307" i="23" s="1"/>
  <c r="J306" i="23"/>
  <c r="M306" i="23" s="1"/>
  <c r="J305" i="23"/>
  <c r="M305" i="23" s="1"/>
  <c r="M308" i="23" s="1"/>
  <c r="J311" i="23" s="1"/>
  <c r="O303" i="23"/>
  <c r="O302" i="23"/>
  <c r="O301" i="23"/>
  <c r="W297" i="23"/>
  <c r="V297" i="23"/>
  <c r="U297" i="23"/>
  <c r="T297" i="23"/>
  <c r="X297" i="23" s="1"/>
  <c r="J295" i="23"/>
  <c r="J293" i="23"/>
  <c r="M289" i="23"/>
  <c r="J289" i="23"/>
  <c r="J288" i="23"/>
  <c r="O286" i="23"/>
  <c r="O285" i="23"/>
  <c r="O284" i="23"/>
  <c r="M288" i="23" s="1"/>
  <c r="H282" i="23"/>
  <c r="J290" i="23" s="1"/>
  <c r="M290" i="23" s="1"/>
  <c r="W280" i="23"/>
  <c r="V280" i="23"/>
  <c r="U280" i="23"/>
  <c r="T280" i="23"/>
  <c r="X280" i="23" s="1"/>
  <c r="J278" i="23"/>
  <c r="J276" i="23"/>
  <c r="M272" i="23"/>
  <c r="J272" i="23"/>
  <c r="J271" i="23"/>
  <c r="O269" i="23"/>
  <c r="O268" i="23"/>
  <c r="O267" i="23"/>
  <c r="M271" i="23" s="1"/>
  <c r="M274" i="23" s="1"/>
  <c r="J277" i="23" s="1"/>
  <c r="H265" i="23"/>
  <c r="J273" i="23" s="1"/>
  <c r="M273" i="23" s="1"/>
  <c r="W263" i="23"/>
  <c r="V263" i="23"/>
  <c r="U263" i="23"/>
  <c r="T263" i="23"/>
  <c r="X263" i="23" s="1"/>
  <c r="J261" i="23"/>
  <c r="J259" i="23"/>
  <c r="M255" i="23"/>
  <c r="J255" i="23"/>
  <c r="J254" i="23"/>
  <c r="O252" i="23"/>
  <c r="O251" i="23"/>
  <c r="O250" i="23"/>
  <c r="M254" i="23" s="1"/>
  <c r="M257" i="23" s="1"/>
  <c r="J260" i="23" s="1"/>
  <c r="H248" i="23"/>
  <c r="J256" i="23" s="1"/>
  <c r="M256" i="23" s="1"/>
  <c r="W246" i="23"/>
  <c r="V246" i="23"/>
  <c r="U246" i="23"/>
  <c r="T246" i="23"/>
  <c r="X246" i="23" s="1"/>
  <c r="J244" i="23"/>
  <c r="J242" i="23"/>
  <c r="M238" i="23"/>
  <c r="J238" i="23"/>
  <c r="J237" i="23"/>
  <c r="O235" i="23"/>
  <c r="O234" i="23"/>
  <c r="O233" i="23"/>
  <c r="M237" i="23" s="1"/>
  <c r="H231" i="23"/>
  <c r="J239" i="23" s="1"/>
  <c r="M239" i="23" s="1"/>
  <c r="W229" i="23"/>
  <c r="V229" i="23"/>
  <c r="U229" i="23"/>
  <c r="T229" i="23"/>
  <c r="X229" i="23" s="1"/>
  <c r="J227" i="23"/>
  <c r="J225" i="23"/>
  <c r="M221" i="23"/>
  <c r="J221" i="23"/>
  <c r="J220" i="23"/>
  <c r="O218" i="23"/>
  <c r="O217" i="23"/>
  <c r="O216" i="23"/>
  <c r="M220" i="23" s="1"/>
  <c r="H214" i="23"/>
  <c r="J222" i="23" s="1"/>
  <c r="M222" i="23" s="1"/>
  <c r="W212" i="23"/>
  <c r="V212" i="23"/>
  <c r="U212" i="23"/>
  <c r="T212" i="23"/>
  <c r="X212" i="23" s="1"/>
  <c r="J210" i="23"/>
  <c r="J208" i="23"/>
  <c r="M204" i="23"/>
  <c r="J204" i="23"/>
  <c r="J203" i="23"/>
  <c r="O201" i="23"/>
  <c r="O200" i="23"/>
  <c r="O199" i="23"/>
  <c r="M203" i="23" s="1"/>
  <c r="M206" i="23" s="1"/>
  <c r="J209" i="23" s="1"/>
  <c r="H197" i="23"/>
  <c r="J205" i="23" s="1"/>
  <c r="M205" i="23" s="1"/>
  <c r="W195" i="23"/>
  <c r="V195" i="23"/>
  <c r="U195" i="23"/>
  <c r="T195" i="23"/>
  <c r="X195" i="23" s="1"/>
  <c r="J193" i="23"/>
  <c r="J191" i="23"/>
  <c r="M187" i="23"/>
  <c r="J187" i="23"/>
  <c r="J186" i="23"/>
  <c r="O184" i="23"/>
  <c r="O183" i="23"/>
  <c r="O182" i="23"/>
  <c r="M186" i="23" s="1"/>
  <c r="M189" i="23" s="1"/>
  <c r="J192" i="23" s="1"/>
  <c r="H180" i="23"/>
  <c r="J188" i="23" s="1"/>
  <c r="M188" i="23" s="1"/>
  <c r="W178" i="23"/>
  <c r="V178" i="23"/>
  <c r="U178" i="23"/>
  <c r="T178" i="23"/>
  <c r="X178" i="23" s="1"/>
  <c r="D178" i="23"/>
  <c r="D195" i="23" s="1"/>
  <c r="D212" i="23" s="1"/>
  <c r="D229" i="23" s="1"/>
  <c r="D246" i="23" s="1"/>
  <c r="D263" i="23" s="1"/>
  <c r="D280" i="23" s="1"/>
  <c r="D297" i="23" s="1"/>
  <c r="J176" i="23"/>
  <c r="J174" i="23"/>
  <c r="M170" i="23"/>
  <c r="J170" i="23"/>
  <c r="J169" i="23"/>
  <c r="O167" i="23"/>
  <c r="O166" i="23"/>
  <c r="O165" i="23"/>
  <c r="M169" i="23" s="1"/>
  <c r="H163" i="23"/>
  <c r="J171" i="23" s="1"/>
  <c r="M171" i="23" s="1"/>
  <c r="W161" i="23"/>
  <c r="V161" i="23"/>
  <c r="U161" i="23"/>
  <c r="T161" i="23"/>
  <c r="X161" i="23" s="1"/>
  <c r="J157" i="23"/>
  <c r="J155" i="23"/>
  <c r="J152" i="23"/>
  <c r="M152" i="23" s="1"/>
  <c r="J151" i="23"/>
  <c r="M151" i="23" s="1"/>
  <c r="J150" i="23"/>
  <c r="M150" i="23" s="1"/>
  <c r="O148" i="23"/>
  <c r="O147" i="23"/>
  <c r="O146" i="23"/>
  <c r="W142" i="23"/>
  <c r="V142" i="23"/>
  <c r="U142" i="23"/>
  <c r="T142" i="23"/>
  <c r="X142" i="23" s="1"/>
  <c r="J140" i="23"/>
  <c r="J138" i="23"/>
  <c r="M134" i="23"/>
  <c r="J134" i="23"/>
  <c r="J133" i="23"/>
  <c r="O131" i="23"/>
  <c r="O130" i="23"/>
  <c r="O129" i="23"/>
  <c r="M133" i="23" s="1"/>
  <c r="M136" i="23" s="1"/>
  <c r="J139" i="23" s="1"/>
  <c r="H127" i="23"/>
  <c r="J135" i="23" s="1"/>
  <c r="M135" i="23" s="1"/>
  <c r="V125" i="23"/>
  <c r="U125" i="23"/>
  <c r="T125" i="23"/>
  <c r="J123" i="23"/>
  <c r="J121" i="23"/>
  <c r="M117" i="23"/>
  <c r="J117" i="23"/>
  <c r="J116" i="23"/>
  <c r="O114" i="23"/>
  <c r="O113" i="23"/>
  <c r="O112" i="23"/>
  <c r="M116" i="23" s="1"/>
  <c r="M119" i="23" s="1"/>
  <c r="J122" i="23" s="1"/>
  <c r="H110" i="23"/>
  <c r="J118" i="23" s="1"/>
  <c r="M118" i="23" s="1"/>
  <c r="V108" i="23"/>
  <c r="U108" i="23"/>
  <c r="T108" i="23"/>
  <c r="J106" i="23"/>
  <c r="J104" i="23"/>
  <c r="M100" i="23"/>
  <c r="J100" i="23"/>
  <c r="J99" i="23"/>
  <c r="O97" i="23"/>
  <c r="O96" i="23"/>
  <c r="O95" i="23"/>
  <c r="M99" i="23" s="1"/>
  <c r="M102" i="23" s="1"/>
  <c r="J105" i="23" s="1"/>
  <c r="H93" i="23"/>
  <c r="J101" i="23" s="1"/>
  <c r="M101" i="23" s="1"/>
  <c r="V91" i="23"/>
  <c r="U91" i="23"/>
  <c r="T91" i="23"/>
  <c r="J89" i="23"/>
  <c r="J87" i="23"/>
  <c r="M83" i="23"/>
  <c r="J83" i="23"/>
  <c r="J82" i="23"/>
  <c r="O80" i="23"/>
  <c r="O79" i="23"/>
  <c r="O78" i="23"/>
  <c r="M82" i="23" s="1"/>
  <c r="M85" i="23" s="1"/>
  <c r="J88" i="23" s="1"/>
  <c r="H76" i="23"/>
  <c r="J84" i="23" s="1"/>
  <c r="M84" i="23" s="1"/>
  <c r="V74" i="23"/>
  <c r="U74" i="23"/>
  <c r="T74" i="23"/>
  <c r="J72" i="23"/>
  <c r="J70" i="23"/>
  <c r="J66" i="23"/>
  <c r="J65" i="23"/>
  <c r="O63" i="23"/>
  <c r="O62" i="23"/>
  <c r="O61" i="23"/>
  <c r="H59" i="23"/>
  <c r="J67" i="23" s="1"/>
  <c r="M67" i="23" s="1"/>
  <c r="V57" i="23"/>
  <c r="U57" i="23"/>
  <c r="T57" i="23"/>
  <c r="J55" i="23"/>
  <c r="J53" i="23"/>
  <c r="M49" i="23"/>
  <c r="J49" i="23"/>
  <c r="J48" i="23"/>
  <c r="O46" i="23"/>
  <c r="O45" i="23"/>
  <c r="O44" i="23"/>
  <c r="M48" i="23" s="1"/>
  <c r="M51" i="23" s="1"/>
  <c r="J54" i="23" s="1"/>
  <c r="H42" i="23"/>
  <c r="J50" i="23" s="1"/>
  <c r="M50" i="23" s="1"/>
  <c r="V40" i="23"/>
  <c r="U40" i="23"/>
  <c r="T40" i="23"/>
  <c r="J38" i="23"/>
  <c r="J36" i="23"/>
  <c r="M32" i="23"/>
  <c r="J32" i="23"/>
  <c r="J31" i="23"/>
  <c r="O29" i="23"/>
  <c r="O28" i="23"/>
  <c r="O27" i="23"/>
  <c r="H25" i="23"/>
  <c r="J33" i="23" s="1"/>
  <c r="M33" i="23" s="1"/>
  <c r="V23" i="23"/>
  <c r="U23" i="23"/>
  <c r="T23" i="23"/>
  <c r="D23" i="23"/>
  <c r="D40" i="23" s="1"/>
  <c r="D57" i="23" s="1"/>
  <c r="D74" i="23" s="1"/>
  <c r="D91" i="23" s="1"/>
  <c r="D108" i="23" s="1"/>
  <c r="D125" i="23" s="1"/>
  <c r="D142" i="23" s="1"/>
  <c r="J21" i="23"/>
  <c r="J19" i="23"/>
  <c r="M15" i="23"/>
  <c r="J15" i="23"/>
  <c r="J14" i="23"/>
  <c r="O12" i="23"/>
  <c r="O11" i="23"/>
  <c r="O10" i="23"/>
  <c r="M14" i="23" s="1"/>
  <c r="M17" i="23" s="1"/>
  <c r="J20" i="23" s="1"/>
  <c r="H8" i="23"/>
  <c r="J16" i="23" s="1"/>
  <c r="M16" i="23" s="1"/>
  <c r="V6" i="23"/>
  <c r="U6" i="23"/>
  <c r="T6" i="23"/>
  <c r="M66" i="23" l="1"/>
  <c r="M65" i="23"/>
  <c r="M68" i="23" s="1"/>
  <c r="J71" i="23" s="1"/>
  <c r="M31" i="23"/>
  <c r="M34" i="23" s="1"/>
  <c r="J37" i="23" s="1"/>
  <c r="M448" i="23"/>
  <c r="J451" i="23" s="1"/>
  <c r="M172" i="23"/>
  <c r="J175" i="23" s="1"/>
  <c r="M223" i="23"/>
  <c r="J226" i="23" s="1"/>
  <c r="M291" i="23"/>
  <c r="J294" i="23" s="1"/>
  <c r="M414" i="23"/>
  <c r="J417" i="23" s="1"/>
  <c r="M431" i="23"/>
  <c r="J434" i="23" s="1"/>
  <c r="X23" i="23"/>
  <c r="X91" i="23"/>
  <c r="M240" i="23"/>
  <c r="J243" i="23" s="1"/>
  <c r="M327" i="23"/>
  <c r="J330" i="23" s="1"/>
  <c r="X6" i="23"/>
  <c r="M153" i="23"/>
  <c r="J156" i="23" s="1"/>
  <c r="W6" i="23"/>
  <c r="W23" i="23"/>
  <c r="W40" i="23"/>
  <c r="X40" i="23" s="1"/>
  <c r="W57" i="23"/>
  <c r="X57" i="23" s="1"/>
  <c r="W74" i="23"/>
  <c r="X74" i="23" s="1"/>
  <c r="W91" i="23"/>
  <c r="W108" i="23"/>
  <c r="X108" i="23" s="1"/>
  <c r="W125" i="23"/>
  <c r="X125" i="23" s="1"/>
  <c r="P86" i="1" l="1"/>
  <c r="P233" i="1"/>
  <c r="H4" i="12"/>
  <c r="AC318" i="1" l="1"/>
  <c r="AB318" i="1"/>
  <c r="AC317" i="1"/>
  <c r="AB317" i="1"/>
  <c r="AC316" i="1"/>
  <c r="AB316" i="1"/>
  <c r="AD292" i="1"/>
  <c r="Z292" i="1"/>
  <c r="T292" i="1" s="1"/>
  <c r="AB307" i="1"/>
  <c r="AB308" i="1" s="1"/>
  <c r="AC308" i="1"/>
  <c r="AB300" i="1"/>
  <c r="P302" i="1"/>
  <c r="P301" i="1"/>
  <c r="Y298" i="1"/>
  <c r="Y294" i="1"/>
  <c r="R294" i="1" s="1"/>
  <c r="Y297" i="1"/>
  <c r="Y296" i="1"/>
  <c r="AC296" i="1"/>
  <c r="AB296" i="1"/>
  <c r="AB427" i="1"/>
  <c r="AF416" i="1"/>
  <c r="AE416" i="1"/>
  <c r="AD416" i="1"/>
  <c r="AA416" i="1"/>
  <c r="R416" i="1" s="1"/>
  <c r="Z416" i="1"/>
  <c r="T416" i="1" s="1"/>
  <c r="AF415" i="1"/>
  <c r="AE415" i="1"/>
  <c r="AD415" i="1"/>
  <c r="AA415" i="1"/>
  <c r="R415" i="1" s="1"/>
  <c r="Z415" i="1"/>
  <c r="T415" i="1" s="1"/>
  <c r="AF413" i="1"/>
  <c r="AE413" i="1"/>
  <c r="AD413" i="1"/>
  <c r="AA413" i="1"/>
  <c r="R413" i="1" s="1"/>
  <c r="Z413" i="1"/>
  <c r="T413" i="1" s="1"/>
  <c r="AF412" i="1"/>
  <c r="AE412" i="1"/>
  <c r="AD412" i="1"/>
  <c r="AA412" i="1"/>
  <c r="R412" i="1" s="1"/>
  <c r="Z412" i="1"/>
  <c r="T412" i="1" s="1"/>
  <c r="AF411" i="1"/>
  <c r="AE411" i="1"/>
  <c r="AD411" i="1"/>
  <c r="AA411" i="1"/>
  <c r="R411" i="1" s="1"/>
  <c r="Z411" i="1"/>
  <c r="T411" i="1" s="1"/>
  <c r="AF410" i="1"/>
  <c r="AE410" i="1"/>
  <c r="AD410" i="1"/>
  <c r="AA410" i="1"/>
  <c r="R410" i="1" s="1"/>
  <c r="Z410" i="1"/>
  <c r="T410" i="1" s="1"/>
  <c r="AF409" i="1"/>
  <c r="AE409" i="1"/>
  <c r="AD409" i="1"/>
  <c r="AA409" i="1"/>
  <c r="R409" i="1" s="1"/>
  <c r="Z409" i="1"/>
  <c r="T409" i="1" s="1"/>
  <c r="AF408" i="1"/>
  <c r="AE408" i="1"/>
  <c r="AD408" i="1"/>
  <c r="AA408" i="1"/>
  <c r="R408" i="1" s="1"/>
  <c r="Z408" i="1"/>
  <c r="T408" i="1" s="1"/>
  <c r="Y360" i="1"/>
  <c r="Y359" i="1"/>
  <c r="Y358" i="1"/>
  <c r="AF375" i="1"/>
  <c r="AE375" i="1"/>
  <c r="AD375" i="1"/>
  <c r="AA375" i="1"/>
  <c r="R375" i="1" s="1"/>
  <c r="Z375" i="1"/>
  <c r="T375" i="1" s="1"/>
  <c r="AF372" i="1"/>
  <c r="AE372" i="1"/>
  <c r="AD372" i="1"/>
  <c r="AA372" i="1"/>
  <c r="R372" i="1" s="1"/>
  <c r="Z372" i="1"/>
  <c r="T372" i="1" s="1"/>
  <c r="AF371" i="1"/>
  <c r="AE371" i="1"/>
  <c r="AD371" i="1"/>
  <c r="AA371" i="1"/>
  <c r="R371" i="1" s="1"/>
  <c r="Z371" i="1"/>
  <c r="T371" i="1" s="1"/>
  <c r="AF368" i="1"/>
  <c r="AE368" i="1"/>
  <c r="AD368" i="1"/>
  <c r="AA368" i="1"/>
  <c r="R368" i="1" s="1"/>
  <c r="Z368" i="1"/>
  <c r="T368" i="1" s="1"/>
  <c r="AF370" i="1"/>
  <c r="AE370" i="1"/>
  <c r="AD370" i="1"/>
  <c r="AA370" i="1"/>
  <c r="R370" i="1" s="1"/>
  <c r="Z370" i="1"/>
  <c r="T370" i="1" s="1"/>
  <c r="AF367" i="1"/>
  <c r="AE367" i="1"/>
  <c r="AD367" i="1"/>
  <c r="AA367" i="1"/>
  <c r="R367" i="1" s="1"/>
  <c r="Z367" i="1"/>
  <c r="T367" i="1" s="1"/>
  <c r="AB430" i="1"/>
  <c r="AC427" i="1"/>
  <c r="W35" i="11"/>
  <c r="W34" i="11"/>
  <c r="S536" i="1"/>
  <c r="S535" i="1"/>
  <c r="H4" i="10"/>
  <c r="Q578" i="22"/>
  <c r="Q577" i="22"/>
  <c r="Q576" i="22"/>
  <c r="J574" i="22"/>
  <c r="X571" i="22"/>
  <c r="W571" i="22"/>
  <c r="V571" i="22"/>
  <c r="U571" i="22"/>
  <c r="Y571" i="22" s="1"/>
  <c r="L569" i="22"/>
  <c r="L567" i="22"/>
  <c r="L563" i="22"/>
  <c r="O563" i="22" s="1"/>
  <c r="L562" i="22"/>
  <c r="O562" i="22" s="1"/>
  <c r="Q560" i="22"/>
  <c r="Q559" i="22"/>
  <c r="Q558" i="22"/>
  <c r="J556" i="22"/>
  <c r="L564" i="22" s="1"/>
  <c r="O564" i="22" s="1"/>
  <c r="X553" i="22"/>
  <c r="W553" i="22"/>
  <c r="V553" i="22"/>
  <c r="U553" i="22"/>
  <c r="Y553" i="22" s="1"/>
  <c r="D553" i="22"/>
  <c r="D571" i="22" s="1"/>
  <c r="L545" i="22"/>
  <c r="O545" i="22" s="1"/>
  <c r="Q542" i="22"/>
  <c r="Q541" i="22"/>
  <c r="Q540" i="22"/>
  <c r="J538" i="22"/>
  <c r="X535" i="22" s="1"/>
  <c r="J536" i="22"/>
  <c r="L551" i="22" s="1"/>
  <c r="W535" i="22"/>
  <c r="V535" i="22"/>
  <c r="U535" i="22"/>
  <c r="Y535" i="22" s="1"/>
  <c r="L531" i="22"/>
  <c r="L529" i="22"/>
  <c r="L525" i="22"/>
  <c r="O525" i="22" s="1"/>
  <c r="L524" i="22"/>
  <c r="O524" i="22" s="1"/>
  <c r="Q522" i="22"/>
  <c r="Q521" i="22"/>
  <c r="Q520" i="22"/>
  <c r="J518" i="22"/>
  <c r="L526" i="22" s="1"/>
  <c r="O526" i="22" s="1"/>
  <c r="X515" i="22"/>
  <c r="W515" i="22"/>
  <c r="V515" i="22"/>
  <c r="U515" i="22"/>
  <c r="Y515" i="22" s="1"/>
  <c r="L513" i="22"/>
  <c r="L511" i="22"/>
  <c r="L507" i="22"/>
  <c r="O507" i="22" s="1"/>
  <c r="L506" i="22"/>
  <c r="O506" i="22" s="1"/>
  <c r="Q504" i="22"/>
  <c r="Q503" i="22"/>
  <c r="Q502" i="22"/>
  <c r="J500" i="22"/>
  <c r="L508" i="22" s="1"/>
  <c r="O508" i="22" s="1"/>
  <c r="X497" i="22"/>
  <c r="W497" i="22"/>
  <c r="V497" i="22"/>
  <c r="U497" i="22"/>
  <c r="Y497" i="22" s="1"/>
  <c r="D497" i="22"/>
  <c r="D515" i="22" s="1"/>
  <c r="L495" i="22"/>
  <c r="L493" i="22"/>
  <c r="L489" i="22"/>
  <c r="O489" i="22" s="1"/>
  <c r="L488" i="22"/>
  <c r="O488" i="22" s="1"/>
  <c r="Q486" i="22"/>
  <c r="Q485" i="22"/>
  <c r="Q484" i="22"/>
  <c r="J482" i="22"/>
  <c r="L490" i="22" s="1"/>
  <c r="O490" i="22" s="1"/>
  <c r="X479" i="22"/>
  <c r="W479" i="22"/>
  <c r="V479" i="22"/>
  <c r="U479" i="22"/>
  <c r="Y479" i="22" s="1"/>
  <c r="L475" i="22"/>
  <c r="L473" i="22"/>
  <c r="O470" i="22"/>
  <c r="L470" i="22"/>
  <c r="L469" i="22"/>
  <c r="O469" i="22" s="1"/>
  <c r="L468" i="22"/>
  <c r="Q466" i="22"/>
  <c r="Q465" i="22"/>
  <c r="Q464" i="22"/>
  <c r="O468" i="22" s="1"/>
  <c r="O471" i="22" s="1"/>
  <c r="L474" i="22" s="1"/>
  <c r="X459" i="22"/>
  <c r="W459" i="22"/>
  <c r="V459" i="22"/>
  <c r="Y459" i="22" s="1"/>
  <c r="U459" i="22"/>
  <c r="L457" i="22"/>
  <c r="L455" i="22"/>
  <c r="L451" i="22"/>
  <c r="O451" i="22" s="1"/>
  <c r="L450" i="22"/>
  <c r="O450" i="22" s="1"/>
  <c r="Q448" i="22"/>
  <c r="Q447" i="22"/>
  <c r="Q446" i="22"/>
  <c r="J444" i="22"/>
  <c r="L452" i="22" s="1"/>
  <c r="O452" i="22" s="1"/>
  <c r="W441" i="22"/>
  <c r="V441" i="22"/>
  <c r="U441" i="22"/>
  <c r="L439" i="22"/>
  <c r="L437" i="22"/>
  <c r="L433" i="22"/>
  <c r="O433" i="22" s="1"/>
  <c r="L432" i="22"/>
  <c r="O432" i="22" s="1"/>
  <c r="Q430" i="22"/>
  <c r="Q429" i="22"/>
  <c r="Q428" i="22"/>
  <c r="J426" i="22"/>
  <c r="X423" i="22" s="1"/>
  <c r="W423" i="22"/>
  <c r="V423" i="22"/>
  <c r="U423" i="22"/>
  <c r="L421" i="22"/>
  <c r="L419" i="22"/>
  <c r="L415" i="22"/>
  <c r="O415" i="22" s="1"/>
  <c r="L414" i="22"/>
  <c r="O414" i="22" s="1"/>
  <c r="Q412" i="22"/>
  <c r="Q411" i="22"/>
  <c r="Q410" i="22"/>
  <c r="J408" i="22"/>
  <c r="X405" i="22" s="1"/>
  <c r="W405" i="22"/>
  <c r="V405" i="22"/>
  <c r="U405" i="22"/>
  <c r="L403" i="22"/>
  <c r="L401" i="22"/>
  <c r="O397" i="22"/>
  <c r="L397" i="22"/>
  <c r="L396" i="22"/>
  <c r="O396" i="22" s="1"/>
  <c r="Q394" i="22"/>
  <c r="Q393" i="22"/>
  <c r="Q392" i="22"/>
  <c r="J390" i="22"/>
  <c r="L398" i="22" s="1"/>
  <c r="O398" i="22" s="1"/>
  <c r="W387" i="22"/>
  <c r="V387" i="22"/>
  <c r="U387" i="22"/>
  <c r="L385" i="22"/>
  <c r="L383" i="22"/>
  <c r="O379" i="22"/>
  <c r="L379" i="22"/>
  <c r="L378" i="22"/>
  <c r="O378" i="22" s="1"/>
  <c r="Q376" i="22"/>
  <c r="Q375" i="22"/>
  <c r="Q374" i="22"/>
  <c r="J372" i="22"/>
  <c r="X369" i="22" s="1"/>
  <c r="W369" i="22"/>
  <c r="V369" i="22"/>
  <c r="U369" i="22"/>
  <c r="L367" i="22"/>
  <c r="L365" i="22"/>
  <c r="O361" i="22"/>
  <c r="L361" i="22"/>
  <c r="L360" i="22"/>
  <c r="O360" i="22" s="1"/>
  <c r="Q358" i="22"/>
  <c r="Q357" i="22"/>
  <c r="Q356" i="22"/>
  <c r="J354" i="22"/>
  <c r="L362" i="22" s="1"/>
  <c r="O362" i="22" s="1"/>
  <c r="W351" i="22"/>
  <c r="V351" i="22"/>
  <c r="U351" i="22"/>
  <c r="L349" i="22"/>
  <c r="L347" i="22"/>
  <c r="O343" i="22"/>
  <c r="L343" i="22"/>
  <c r="L342" i="22"/>
  <c r="O342" i="22" s="1"/>
  <c r="Q340" i="22"/>
  <c r="Q339" i="22"/>
  <c r="Q338" i="22"/>
  <c r="J336" i="22"/>
  <c r="X333" i="22" s="1"/>
  <c r="W333" i="22"/>
  <c r="V333" i="22"/>
  <c r="U333" i="22"/>
  <c r="L331" i="22"/>
  <c r="L329" i="22"/>
  <c r="O325" i="22"/>
  <c r="L325" i="22"/>
  <c r="L324" i="22"/>
  <c r="O324" i="22" s="1"/>
  <c r="Q322" i="22"/>
  <c r="Q321" i="22"/>
  <c r="Q320" i="22"/>
  <c r="J318" i="22"/>
  <c r="X315" i="22" s="1"/>
  <c r="W315" i="22"/>
  <c r="V315" i="22"/>
  <c r="U315" i="22"/>
  <c r="L313" i="22"/>
  <c r="L311" i="22"/>
  <c r="O307" i="22"/>
  <c r="L307" i="22"/>
  <c r="L306" i="22"/>
  <c r="O306" i="22" s="1"/>
  <c r="Q304" i="22"/>
  <c r="Q303" i="22"/>
  <c r="Q302" i="22"/>
  <c r="J300" i="22"/>
  <c r="L308" i="22" s="1"/>
  <c r="O308" i="22" s="1"/>
  <c r="W297" i="22"/>
  <c r="V297" i="22"/>
  <c r="U297" i="22"/>
  <c r="L295" i="22"/>
  <c r="L293" i="22"/>
  <c r="O289" i="22"/>
  <c r="L289" i="22"/>
  <c r="L288" i="22"/>
  <c r="O288" i="22" s="1"/>
  <c r="Q286" i="22"/>
  <c r="Q285" i="22"/>
  <c r="Q284" i="22"/>
  <c r="J282" i="22"/>
  <c r="X279" i="22" s="1"/>
  <c r="W279" i="22"/>
  <c r="V279" i="22"/>
  <c r="U279" i="22"/>
  <c r="L277" i="22"/>
  <c r="L275" i="22"/>
  <c r="O271" i="22"/>
  <c r="L271" i="22"/>
  <c r="L270" i="22"/>
  <c r="O270" i="22" s="1"/>
  <c r="Q268" i="22"/>
  <c r="Q267" i="22"/>
  <c r="Q266" i="22"/>
  <c r="J264" i="22"/>
  <c r="X261" i="22" s="1"/>
  <c r="W261" i="22"/>
  <c r="V261" i="22"/>
  <c r="U261" i="22"/>
  <c r="D261" i="22"/>
  <c r="D279" i="22" s="1"/>
  <c r="D297" i="22" s="1"/>
  <c r="D315" i="22" s="1"/>
  <c r="D333" i="22" s="1"/>
  <c r="D351" i="22" s="1"/>
  <c r="D369" i="22" s="1"/>
  <c r="D387" i="22" s="1"/>
  <c r="D405" i="22" s="1"/>
  <c r="D423" i="22" s="1"/>
  <c r="D441" i="22" s="1"/>
  <c r="D459" i="22" s="1"/>
  <c r="L259" i="22"/>
  <c r="L257" i="22"/>
  <c r="O253" i="22"/>
  <c r="L253" i="22"/>
  <c r="L252" i="22"/>
  <c r="O252" i="22" s="1"/>
  <c r="Q250" i="22"/>
  <c r="Q249" i="22"/>
  <c r="Q248" i="22"/>
  <c r="J246" i="22"/>
  <c r="X243" i="22" s="1"/>
  <c r="W243" i="22"/>
  <c r="V243" i="22"/>
  <c r="U243" i="22"/>
  <c r="L239" i="22"/>
  <c r="L237" i="22"/>
  <c r="L234" i="22"/>
  <c r="O234" i="22" s="1"/>
  <c r="O233" i="22"/>
  <c r="L233" i="22"/>
  <c r="L232" i="22"/>
  <c r="O232" i="22" s="1"/>
  <c r="O235" i="22" s="1"/>
  <c r="L238" i="22" s="1"/>
  <c r="Q230" i="22"/>
  <c r="Q229" i="22"/>
  <c r="Q228" i="22"/>
  <c r="X223" i="22"/>
  <c r="W223" i="22"/>
  <c r="V223" i="22"/>
  <c r="U223" i="22"/>
  <c r="Y223" i="22" s="1"/>
  <c r="L221" i="22"/>
  <c r="L219" i="22"/>
  <c r="L215" i="22"/>
  <c r="O215" i="22" s="1"/>
  <c r="L214" i="22"/>
  <c r="Q212" i="22"/>
  <c r="Q211" i="22"/>
  <c r="Q210" i="22"/>
  <c r="O214" i="22" s="1"/>
  <c r="O217" i="22" s="1"/>
  <c r="L220" i="22" s="1"/>
  <c r="J208" i="22"/>
  <c r="L216" i="22" s="1"/>
  <c r="O216" i="22" s="1"/>
  <c r="X205" i="22"/>
  <c r="W205" i="22"/>
  <c r="V205" i="22"/>
  <c r="U205" i="22"/>
  <c r="Y205" i="22" s="1"/>
  <c r="L203" i="22"/>
  <c r="L201" i="22"/>
  <c r="L197" i="22"/>
  <c r="O197" i="22" s="1"/>
  <c r="L196" i="22"/>
  <c r="Q194" i="22"/>
  <c r="Q193" i="22"/>
  <c r="Q192" i="22"/>
  <c r="O196" i="22" s="1"/>
  <c r="O199" i="22" s="1"/>
  <c r="L202" i="22" s="1"/>
  <c r="J190" i="22"/>
  <c r="L198" i="22" s="1"/>
  <c r="O198" i="22" s="1"/>
  <c r="X187" i="22"/>
  <c r="W187" i="22"/>
  <c r="V187" i="22"/>
  <c r="U187" i="22"/>
  <c r="Y187" i="22" s="1"/>
  <c r="L185" i="22"/>
  <c r="L183" i="22"/>
  <c r="L179" i="22"/>
  <c r="O179" i="22" s="1"/>
  <c r="L178" i="22"/>
  <c r="Q176" i="22"/>
  <c r="Q175" i="22"/>
  <c r="Q174" i="22"/>
  <c r="O178" i="22" s="1"/>
  <c r="O181" i="22" s="1"/>
  <c r="L184" i="22" s="1"/>
  <c r="J172" i="22"/>
  <c r="L180" i="22" s="1"/>
  <c r="O180" i="22" s="1"/>
  <c r="X169" i="22"/>
  <c r="W169" i="22"/>
  <c r="V169" i="22"/>
  <c r="U169" i="22"/>
  <c r="L167" i="22"/>
  <c r="L165" i="22"/>
  <c r="L161" i="22"/>
  <c r="O161" i="22" s="1"/>
  <c r="L160" i="22"/>
  <c r="Q158" i="22"/>
  <c r="Q157" i="22"/>
  <c r="Q156" i="22"/>
  <c r="O160" i="22" s="1"/>
  <c r="O163" i="22" s="1"/>
  <c r="L166" i="22" s="1"/>
  <c r="J154" i="22"/>
  <c r="L162" i="22" s="1"/>
  <c r="O162" i="22" s="1"/>
  <c r="X151" i="22"/>
  <c r="W151" i="22"/>
  <c r="V151" i="22"/>
  <c r="U151" i="22"/>
  <c r="L149" i="22"/>
  <c r="L147" i="22"/>
  <c r="L143" i="22"/>
  <c r="O143" i="22" s="1"/>
  <c r="L142" i="22"/>
  <c r="Q140" i="22"/>
  <c r="Q139" i="22"/>
  <c r="Q138" i="22"/>
  <c r="O142" i="22" s="1"/>
  <c r="O145" i="22" s="1"/>
  <c r="L148" i="22" s="1"/>
  <c r="J136" i="22"/>
  <c r="L144" i="22" s="1"/>
  <c r="O144" i="22" s="1"/>
  <c r="X133" i="22"/>
  <c r="W133" i="22"/>
  <c r="V133" i="22"/>
  <c r="U133" i="22"/>
  <c r="L131" i="22"/>
  <c r="L129" i="22"/>
  <c r="L125" i="22"/>
  <c r="O125" i="22" s="1"/>
  <c r="L124" i="22"/>
  <c r="Q122" i="22"/>
  <c r="Q121" i="22"/>
  <c r="Q120" i="22"/>
  <c r="O124" i="22" s="1"/>
  <c r="O127" i="22" s="1"/>
  <c r="L130" i="22" s="1"/>
  <c r="J118" i="22"/>
  <c r="L126" i="22" s="1"/>
  <c r="O126" i="22" s="1"/>
  <c r="X115" i="22"/>
  <c r="W115" i="22"/>
  <c r="V115" i="22"/>
  <c r="U115" i="22"/>
  <c r="L113" i="22"/>
  <c r="L111" i="22"/>
  <c r="L107" i="22"/>
  <c r="O107" i="22" s="1"/>
  <c r="L106" i="22"/>
  <c r="Q104" i="22"/>
  <c r="Q103" i="22"/>
  <c r="Q102" i="22"/>
  <c r="O106" i="22" s="1"/>
  <c r="O109" i="22" s="1"/>
  <c r="L112" i="22" s="1"/>
  <c r="J100" i="22"/>
  <c r="L108" i="22" s="1"/>
  <c r="O108" i="22" s="1"/>
  <c r="X97" i="22"/>
  <c r="W97" i="22"/>
  <c r="V97" i="22"/>
  <c r="U97" i="22"/>
  <c r="L95" i="22"/>
  <c r="L93" i="22"/>
  <c r="L89" i="22"/>
  <c r="O89" i="22" s="1"/>
  <c r="L88" i="22"/>
  <c r="Q86" i="22"/>
  <c r="Q85" i="22"/>
  <c r="Q84" i="22"/>
  <c r="O88" i="22" s="1"/>
  <c r="O91" i="22" s="1"/>
  <c r="L94" i="22" s="1"/>
  <c r="J82" i="22"/>
  <c r="L90" i="22" s="1"/>
  <c r="O90" i="22" s="1"/>
  <c r="X79" i="22"/>
  <c r="W79" i="22"/>
  <c r="V79" i="22"/>
  <c r="U79" i="22"/>
  <c r="L77" i="22"/>
  <c r="L75" i="22"/>
  <c r="L71" i="22"/>
  <c r="O71" i="22" s="1"/>
  <c r="L70" i="22"/>
  <c r="Q68" i="22"/>
  <c r="Q67" i="22"/>
  <c r="Q66" i="22"/>
  <c r="O70" i="22" s="1"/>
  <c r="O73" i="22" s="1"/>
  <c r="L76" i="22" s="1"/>
  <c r="J64" i="22"/>
  <c r="L72" i="22" s="1"/>
  <c r="O72" i="22" s="1"/>
  <c r="X61" i="22"/>
  <c r="W61" i="22"/>
  <c r="V61" i="22"/>
  <c r="U61" i="22"/>
  <c r="L59" i="22"/>
  <c r="L57" i="22"/>
  <c r="L53" i="22"/>
  <c r="O53" i="22" s="1"/>
  <c r="L52" i="22"/>
  <c r="Q50" i="22"/>
  <c r="Q49" i="22"/>
  <c r="Q48" i="22"/>
  <c r="J46" i="22"/>
  <c r="L54" i="22" s="1"/>
  <c r="O54" i="22" s="1"/>
  <c r="X43" i="22"/>
  <c r="W43" i="22"/>
  <c r="V43" i="22"/>
  <c r="U43" i="22"/>
  <c r="L41" i="22"/>
  <c r="L39" i="22"/>
  <c r="L35" i="22"/>
  <c r="O35" i="22" s="1"/>
  <c r="L34" i="22"/>
  <c r="Q32" i="22"/>
  <c r="Q31" i="22"/>
  <c r="Q30" i="22"/>
  <c r="O34" i="22" s="1"/>
  <c r="O37" i="22" s="1"/>
  <c r="L40" i="22" s="1"/>
  <c r="J28" i="22"/>
  <c r="L36" i="22" s="1"/>
  <c r="O36" i="22" s="1"/>
  <c r="X25" i="22"/>
  <c r="W25" i="22"/>
  <c r="V25" i="22"/>
  <c r="U25" i="22"/>
  <c r="D25" i="22"/>
  <c r="D43" i="22" s="1"/>
  <c r="D61" i="22" s="1"/>
  <c r="D79" i="22" s="1"/>
  <c r="D97" i="22" s="1"/>
  <c r="D115" i="22" s="1"/>
  <c r="D133" i="22" s="1"/>
  <c r="D151" i="22" s="1"/>
  <c r="D169" i="22" s="1"/>
  <c r="D187" i="22" s="1"/>
  <c r="D205" i="22" s="1"/>
  <c r="D223" i="22" s="1"/>
  <c r="L23" i="22"/>
  <c r="L21" i="22"/>
  <c r="L17" i="22"/>
  <c r="O17" i="22" s="1"/>
  <c r="L16" i="22"/>
  <c r="Q14" i="22"/>
  <c r="Q13" i="22"/>
  <c r="Q12" i="22"/>
  <c r="O16" i="22" s="1"/>
  <c r="O19" i="22" s="1"/>
  <c r="L22" i="22" s="1"/>
  <c r="J10" i="22"/>
  <c r="L18" i="22" s="1"/>
  <c r="O18" i="22" s="1"/>
  <c r="X7" i="22"/>
  <c r="W7" i="22"/>
  <c r="V7" i="22"/>
  <c r="U7" i="22"/>
  <c r="S292" i="1" l="1"/>
  <c r="U292" i="1" s="1"/>
  <c r="S537" i="1"/>
  <c r="S411" i="1"/>
  <c r="U411" i="1" s="1"/>
  <c r="V411" i="1" s="1"/>
  <c r="AG411" i="1"/>
  <c r="S415" i="1"/>
  <c r="U415" i="1" s="1"/>
  <c r="V415" i="1" s="1"/>
  <c r="AG416" i="1"/>
  <c r="S416" i="1"/>
  <c r="U416" i="1" s="1"/>
  <c r="V416" i="1" s="1"/>
  <c r="S409" i="1"/>
  <c r="U409" i="1" s="1"/>
  <c r="V409" i="1" s="1"/>
  <c r="AG409" i="1"/>
  <c r="S413" i="1"/>
  <c r="U413" i="1" s="1"/>
  <c r="V413" i="1" s="1"/>
  <c r="S408" i="1"/>
  <c r="U408" i="1" s="1"/>
  <c r="V408" i="1" s="1"/>
  <c r="S412" i="1"/>
  <c r="U412" i="1" s="1"/>
  <c r="V412" i="1" s="1"/>
  <c r="AG412" i="1"/>
  <c r="S410" i="1"/>
  <c r="U410" i="1" s="1"/>
  <c r="V410" i="1" s="1"/>
  <c r="AG415" i="1"/>
  <c r="AG410" i="1"/>
  <c r="AG413" i="1"/>
  <c r="AG408" i="1"/>
  <c r="AG375" i="1"/>
  <c r="S375" i="1"/>
  <c r="U375" i="1" s="1"/>
  <c r="V375" i="1" s="1"/>
  <c r="AG372" i="1"/>
  <c r="S370" i="1"/>
  <c r="U370" i="1" s="1"/>
  <c r="V370" i="1" s="1"/>
  <c r="S372" i="1"/>
  <c r="U372" i="1" s="1"/>
  <c r="V372" i="1" s="1"/>
  <c r="S371" i="1"/>
  <c r="U371" i="1" s="1"/>
  <c r="V371" i="1" s="1"/>
  <c r="AG371" i="1"/>
  <c r="AG370" i="1"/>
  <c r="S368" i="1"/>
  <c r="U368" i="1" s="1"/>
  <c r="V368" i="1" s="1"/>
  <c r="AG368" i="1"/>
  <c r="S367" i="1"/>
  <c r="U367" i="1" s="1"/>
  <c r="V367" i="1" s="1"/>
  <c r="AG367" i="1"/>
  <c r="O52" i="22"/>
  <c r="O55" i="22" s="1"/>
  <c r="L58" i="22" s="1"/>
  <c r="O381" i="22"/>
  <c r="L384" i="22" s="1"/>
  <c r="Y441" i="22"/>
  <c r="O509" i="22"/>
  <c r="L512" i="22" s="1"/>
  <c r="O527" i="22"/>
  <c r="L530" i="22" s="1"/>
  <c r="Y261" i="22"/>
  <c r="Y279" i="22"/>
  <c r="Y315" i="22"/>
  <c r="Y333" i="22"/>
  <c r="Y351" i="22"/>
  <c r="Y369" i="22"/>
  <c r="Y405" i="22"/>
  <c r="O453" i="22"/>
  <c r="L456" i="22" s="1"/>
  <c r="O565" i="22"/>
  <c r="L568" i="22" s="1"/>
  <c r="O363" i="22"/>
  <c r="L366" i="22" s="1"/>
  <c r="Y7" i="22"/>
  <c r="Y43" i="22"/>
  <c r="Y79" i="22"/>
  <c r="Y115" i="22"/>
  <c r="Y151" i="22"/>
  <c r="Y169" i="22"/>
  <c r="O491" i="22"/>
  <c r="L494" i="22" s="1"/>
  <c r="O309" i="22"/>
  <c r="L312" i="22" s="1"/>
  <c r="O399" i="22"/>
  <c r="L402" i="22" s="1"/>
  <c r="O417" i="22"/>
  <c r="L420" i="22" s="1"/>
  <c r="Y25" i="22"/>
  <c r="Y61" i="22"/>
  <c r="Y97" i="22"/>
  <c r="Y133" i="22"/>
  <c r="Y243" i="22"/>
  <c r="Y423" i="22"/>
  <c r="L254" i="22"/>
  <c r="O254" i="22" s="1"/>
  <c r="O255" i="22" s="1"/>
  <c r="L258" i="22" s="1"/>
  <c r="L272" i="22"/>
  <c r="O272" i="22" s="1"/>
  <c r="O273" i="22" s="1"/>
  <c r="L276" i="22" s="1"/>
  <c r="L326" i="22"/>
  <c r="O326" i="22" s="1"/>
  <c r="O327" i="22" s="1"/>
  <c r="L330" i="22" s="1"/>
  <c r="L380" i="22"/>
  <c r="O380" i="22" s="1"/>
  <c r="L416" i="22"/>
  <c r="O416" i="22" s="1"/>
  <c r="L434" i="22"/>
  <c r="O434" i="22" s="1"/>
  <c r="O435" i="22" s="1"/>
  <c r="L438" i="22" s="1"/>
  <c r="L549" i="22"/>
  <c r="L290" i="22"/>
  <c r="O290" i="22" s="1"/>
  <c r="O291" i="22" s="1"/>
  <c r="L294" i="22" s="1"/>
  <c r="L344" i="22"/>
  <c r="O344" i="22" s="1"/>
  <c r="O345" i="22" s="1"/>
  <c r="L348" i="22" s="1"/>
  <c r="X297" i="22"/>
  <c r="Y297" i="22" s="1"/>
  <c r="X351" i="22"/>
  <c r="X387" i="22"/>
  <c r="Y387" i="22" s="1"/>
  <c r="X441" i="22"/>
  <c r="L544" i="22"/>
  <c r="O544" i="22" s="1"/>
  <c r="O547" i="22" s="1"/>
  <c r="L550" i="22" s="1"/>
  <c r="L546" i="22"/>
  <c r="O546" i="22" s="1"/>
  <c r="J572" i="22"/>
  <c r="AH375" i="1" l="1"/>
  <c r="AH416" i="1"/>
  <c r="AH411" i="1"/>
  <c r="AH410" i="1"/>
  <c r="AH409" i="1"/>
  <c r="AH408" i="1"/>
  <c r="AH415" i="1"/>
  <c r="AH412" i="1"/>
  <c r="AH413" i="1"/>
  <c r="AH372" i="1"/>
  <c r="AH370" i="1"/>
  <c r="AH371" i="1"/>
  <c r="AH368" i="1"/>
  <c r="AH367" i="1"/>
  <c r="L587" i="22"/>
  <c r="L582" i="22"/>
  <c r="O582" i="22" s="1"/>
  <c r="L580" i="22"/>
  <c r="O580" i="22" s="1"/>
  <c r="O583" i="22" s="1"/>
  <c r="L586" i="22" s="1"/>
  <c r="L585" i="22"/>
  <c r="L581" i="22"/>
  <c r="O581" i="22" s="1"/>
  <c r="Y69" i="1" l="1"/>
  <c r="AD70" i="1"/>
  <c r="AA70" i="1"/>
  <c r="Z70" i="1"/>
  <c r="T70" i="1" s="1"/>
  <c r="AD69" i="1"/>
  <c r="AA69" i="1"/>
  <c r="Z69" i="1"/>
  <c r="T69" i="1" s="1"/>
  <c r="AB225" i="1"/>
  <c r="AC222" i="1"/>
  <c r="AC223" i="1"/>
  <c r="AC221" i="1"/>
  <c r="AB222" i="1"/>
  <c r="AB223" i="1"/>
  <c r="AB221" i="1"/>
  <c r="S70" i="1" l="1"/>
  <c r="U70" i="1" s="1"/>
  <c r="R69" i="1"/>
  <c r="Y70" i="1"/>
  <c r="R70" i="1" s="1"/>
  <c r="AE69" i="1"/>
  <c r="AF69" i="1"/>
  <c r="S69" i="1"/>
  <c r="U69" i="1" s="1"/>
  <c r="AC524" i="1"/>
  <c r="V69" i="1" l="1"/>
  <c r="V70" i="1"/>
  <c r="AG69" i="1"/>
  <c r="AF70" i="1"/>
  <c r="AE70" i="1"/>
  <c r="AB421" i="1"/>
  <c r="AB420" i="1"/>
  <c r="AB419" i="1"/>
  <c r="AF363" i="1"/>
  <c r="AC362" i="1"/>
  <c r="AC361" i="1"/>
  <c r="AC359" i="1"/>
  <c r="AC360" i="1"/>
  <c r="AC358" i="1"/>
  <c r="AC430" i="1"/>
  <c r="AC431" i="1"/>
  <c r="AC432" i="1"/>
  <c r="AC433" i="1"/>
  <c r="AB431" i="1"/>
  <c r="AC429" i="1"/>
  <c r="AB392" i="1"/>
  <c r="AB432" i="1" s="1"/>
  <c r="U543" i="1"/>
  <c r="AH69" i="1" l="1"/>
  <c r="AG70" i="1"/>
  <c r="AH70" i="1" s="1"/>
  <c r="U544" i="1"/>
  <c r="V543" i="1" s="1"/>
  <c r="V544" i="1" s="1"/>
  <c r="V545" i="1" s="1"/>
  <c r="V546" i="1" s="1"/>
  <c r="AB393" i="1"/>
  <c r="AB433" i="1" s="1"/>
  <c r="AB485" i="1"/>
  <c r="U539" i="1"/>
  <c r="U540" i="1" s="1"/>
  <c r="V538" i="1" l="1"/>
  <c r="V536" i="1"/>
  <c r="U536" i="1"/>
  <c r="U537" i="1" s="1"/>
  <c r="H13" i="21"/>
  <c r="L56" i="21"/>
  <c r="M56" i="21" s="1"/>
  <c r="N56" i="21" s="1"/>
  <c r="O56" i="21" s="1"/>
  <c r="P56" i="21" s="1"/>
  <c r="Q56" i="21" s="1"/>
  <c r="R56" i="21" s="1"/>
  <c r="S56" i="21" s="1"/>
  <c r="T56" i="21" s="1"/>
  <c r="U56" i="21" s="1"/>
  <c r="V56" i="21" s="1"/>
  <c r="W56" i="21" s="1"/>
  <c r="X56" i="21" s="1"/>
  <c r="Y56" i="21" s="1"/>
  <c r="Z56" i="21" s="1"/>
  <c r="AA56" i="21" s="1"/>
  <c r="AB56" i="21" s="1"/>
  <c r="AC56" i="21" s="1"/>
  <c r="AD56" i="21" s="1"/>
  <c r="AE56" i="21" s="1"/>
  <c r="AK522" i="20"/>
  <c r="AJ522" i="20"/>
  <c r="AJ521" i="20"/>
  <c r="H63" i="21"/>
  <c r="D51" i="21"/>
  <c r="C51" i="21"/>
  <c r="D50" i="21"/>
  <c r="C50" i="21"/>
  <c r="E49" i="21"/>
  <c r="E48" i="21"/>
  <c r="E47" i="21"/>
  <c r="E46" i="21"/>
  <c r="E45" i="21"/>
  <c r="E44" i="21"/>
  <c r="D43" i="21"/>
  <c r="C43" i="21"/>
  <c r="E42" i="21"/>
  <c r="E41" i="21"/>
  <c r="D40" i="21"/>
  <c r="C40" i="21"/>
  <c r="F39" i="21"/>
  <c r="F38" i="21"/>
  <c r="E37" i="21"/>
  <c r="F36" i="21"/>
  <c r="F35" i="21"/>
  <c r="E34" i="21"/>
  <c r="E33" i="21"/>
  <c r="E32" i="21"/>
  <c r="D31" i="21"/>
  <c r="C31" i="21"/>
  <c r="E30" i="21"/>
  <c r="E29" i="21"/>
  <c r="AL28" i="21"/>
  <c r="AL34" i="21" s="1"/>
  <c r="E28" i="21"/>
  <c r="D27" i="21"/>
  <c r="C27" i="21"/>
  <c r="E26" i="21"/>
  <c r="E25" i="21"/>
  <c r="E24" i="21"/>
  <c r="D23" i="21"/>
  <c r="C23" i="21"/>
  <c r="D22" i="21"/>
  <c r="C22" i="21"/>
  <c r="D21" i="21"/>
  <c r="C21" i="21"/>
  <c r="H12" i="21"/>
  <c r="H11" i="21"/>
  <c r="H10" i="21"/>
  <c r="AH9" i="21"/>
  <c r="AH8" i="21"/>
  <c r="AI7" i="21"/>
  <c r="AH7" i="21"/>
  <c r="AI6" i="21"/>
  <c r="AH6" i="21"/>
  <c r="AH5" i="21"/>
  <c r="AG510" i="20"/>
  <c r="AF510" i="20"/>
  <c r="AE510" i="20"/>
  <c r="AD510" i="20"/>
  <c r="AA510" i="20"/>
  <c r="R510" i="20" s="1"/>
  <c r="V510" i="20" s="1"/>
  <c r="AH510" i="20" s="1"/>
  <c r="Z510" i="20"/>
  <c r="S510" i="20"/>
  <c r="U510" i="20" s="1"/>
  <c r="AF507" i="20"/>
  <c r="AE507" i="20"/>
  <c r="AG507" i="20" s="1"/>
  <c r="AD507" i="20"/>
  <c r="Z507" i="20"/>
  <c r="V507" i="20"/>
  <c r="U507" i="20"/>
  <c r="R507" i="20"/>
  <c r="U506" i="20"/>
  <c r="V506" i="20" s="1"/>
  <c r="AF505" i="20"/>
  <c r="AE505" i="20"/>
  <c r="AG505" i="20" s="1"/>
  <c r="AD505" i="20"/>
  <c r="AA505" i="20"/>
  <c r="Z505" i="20"/>
  <c r="U505" i="20"/>
  <c r="T505" i="20"/>
  <c r="S505" i="20"/>
  <c r="R505" i="20"/>
  <c r="V505" i="20" s="1"/>
  <c r="AJ503" i="20"/>
  <c r="AK503" i="20" s="1"/>
  <c r="AL503" i="20" s="1"/>
  <c r="AM503" i="20" s="1"/>
  <c r="AN503" i="20" s="1"/>
  <c r="AO503" i="20" s="1"/>
  <c r="AP503" i="20" s="1"/>
  <c r="AQ503" i="20" s="1"/>
  <c r="AR503" i="20" s="1"/>
  <c r="AS503" i="20" s="1"/>
  <c r="AT503" i="20" s="1"/>
  <c r="AU503" i="20" s="1"/>
  <c r="AV503" i="20" s="1"/>
  <c r="AW503" i="20" s="1"/>
  <c r="AX503" i="20" s="1"/>
  <c r="AY503" i="20" s="1"/>
  <c r="AZ503" i="20" s="1"/>
  <c r="BA503" i="20" s="1"/>
  <c r="BB503" i="20" s="1"/>
  <c r="BC503" i="20" s="1"/>
  <c r="BD503" i="20" s="1"/>
  <c r="BE503" i="20" s="1"/>
  <c r="BF503" i="20" s="1"/>
  <c r="BG503" i="20" s="1"/>
  <c r="BG521" i="20" s="1"/>
  <c r="AF500" i="20"/>
  <c r="AE500" i="20"/>
  <c r="AG500" i="20" s="1"/>
  <c r="AB500" i="20"/>
  <c r="AD500" i="20" s="1"/>
  <c r="AA500" i="20"/>
  <c r="R500" i="20" s="1"/>
  <c r="V500" i="20" s="1"/>
  <c r="AH500" i="20" s="1"/>
  <c r="Z500" i="20"/>
  <c r="T500" i="20"/>
  <c r="S500" i="20"/>
  <c r="U500" i="20" s="1"/>
  <c r="AG499" i="20"/>
  <c r="AF499" i="20"/>
  <c r="AE499" i="20"/>
  <c r="AD499" i="20"/>
  <c r="AA499" i="20"/>
  <c r="R499" i="20" s="1"/>
  <c r="V499" i="20" s="1"/>
  <c r="AH499" i="20" s="1"/>
  <c r="Z499" i="20"/>
  <c r="T499" i="20"/>
  <c r="S499" i="20"/>
  <c r="U499" i="20" s="1"/>
  <c r="AG498" i="20"/>
  <c r="AF498" i="20"/>
  <c r="AE498" i="20"/>
  <c r="AD498" i="20"/>
  <c r="AA498" i="20"/>
  <c r="R498" i="20" s="1"/>
  <c r="V498" i="20" s="1"/>
  <c r="AH498" i="20" s="1"/>
  <c r="Z498" i="20"/>
  <c r="T498" i="20"/>
  <c r="S498" i="20"/>
  <c r="U498" i="20" s="1"/>
  <c r="AG497" i="20"/>
  <c r="AF497" i="20"/>
  <c r="AE497" i="20"/>
  <c r="AD497" i="20"/>
  <c r="AA497" i="20"/>
  <c r="R497" i="20" s="1"/>
  <c r="V497" i="20" s="1"/>
  <c r="AH497" i="20" s="1"/>
  <c r="Z497" i="20"/>
  <c r="T497" i="20"/>
  <c r="S497" i="20"/>
  <c r="U497" i="20" s="1"/>
  <c r="AG496" i="20"/>
  <c r="AF496" i="20"/>
  <c r="AE496" i="20"/>
  <c r="AD496" i="20"/>
  <c r="AA496" i="20"/>
  <c r="R496" i="20" s="1"/>
  <c r="V496" i="20" s="1"/>
  <c r="Z496" i="20"/>
  <c r="T496" i="20"/>
  <c r="S496" i="20"/>
  <c r="U496" i="20" s="1"/>
  <c r="BE493" i="20"/>
  <c r="BF493" i="20" s="1"/>
  <c r="BF521" i="20" s="1"/>
  <c r="BD493" i="20"/>
  <c r="AE490" i="20"/>
  <c r="AC490" i="20"/>
  <c r="AD490" i="20" s="1"/>
  <c r="AA490" i="20"/>
  <c r="R490" i="20" s="1"/>
  <c r="Z490" i="20"/>
  <c r="S490" i="20"/>
  <c r="AG489" i="20"/>
  <c r="AF489" i="20"/>
  <c r="AE489" i="20"/>
  <c r="AD489" i="20"/>
  <c r="AA489" i="20"/>
  <c r="R489" i="20" s="1"/>
  <c r="V489" i="20" s="1"/>
  <c r="AH489" i="20" s="1"/>
  <c r="Z489" i="20"/>
  <c r="U489" i="20"/>
  <c r="T489" i="20"/>
  <c r="S489" i="20"/>
  <c r="AA486" i="20"/>
  <c r="Z486" i="20"/>
  <c r="R486" i="20"/>
  <c r="AF484" i="20"/>
  <c r="AE484" i="20"/>
  <c r="AG484" i="20" s="1"/>
  <c r="AD484" i="20"/>
  <c r="AC484" i="20"/>
  <c r="AB484" i="20"/>
  <c r="AA484" i="20"/>
  <c r="R484" i="20" s="1"/>
  <c r="V484" i="20" s="1"/>
  <c r="AH484" i="20" s="1"/>
  <c r="Z484" i="20"/>
  <c r="T484" i="20"/>
  <c r="S484" i="20"/>
  <c r="U484" i="20" s="1"/>
  <c r="AA483" i="20"/>
  <c r="Z483" i="20"/>
  <c r="R483" i="20"/>
  <c r="AA480" i="20"/>
  <c r="Z480" i="20"/>
  <c r="R480" i="20"/>
  <c r="AB478" i="20"/>
  <c r="AE478" i="20" s="1"/>
  <c r="AA478" i="20"/>
  <c r="Z478" i="20"/>
  <c r="R478" i="20"/>
  <c r="AE475" i="20"/>
  <c r="AD475" i="20"/>
  <c r="AC475" i="20"/>
  <c r="AF475" i="20" s="1"/>
  <c r="AB475" i="20"/>
  <c r="AA475" i="20"/>
  <c r="R475" i="20" s="1"/>
  <c r="Z475" i="20"/>
  <c r="T475" i="20" s="1"/>
  <c r="S475" i="20"/>
  <c r="U475" i="20" s="1"/>
  <c r="AF473" i="20"/>
  <c r="AE473" i="20"/>
  <c r="AG473" i="20" s="1"/>
  <c r="AD473" i="20"/>
  <c r="AA473" i="20"/>
  <c r="Z473" i="20"/>
  <c r="T473" i="20" s="1"/>
  <c r="S473" i="20"/>
  <c r="U473" i="20" s="1"/>
  <c r="R473" i="20"/>
  <c r="V473" i="20" s="1"/>
  <c r="AH473" i="20" s="1"/>
  <c r="AF471" i="20"/>
  <c r="AC471" i="20"/>
  <c r="AC486" i="20" s="1"/>
  <c r="AF486" i="20" s="1"/>
  <c r="AB471" i="20"/>
  <c r="AE471" i="20" s="1"/>
  <c r="AG471" i="20" s="1"/>
  <c r="AA471" i="20"/>
  <c r="Z471" i="20"/>
  <c r="T471" i="20"/>
  <c r="R471" i="20"/>
  <c r="AE469" i="20"/>
  <c r="AA469" i="20"/>
  <c r="Z469" i="20"/>
  <c r="S469" i="20"/>
  <c r="R469" i="20"/>
  <c r="AF468" i="20"/>
  <c r="AE468" i="20"/>
  <c r="AG468" i="20" s="1"/>
  <c r="AD468" i="20"/>
  <c r="AA468" i="20"/>
  <c r="Z468" i="20"/>
  <c r="T468" i="20" s="1"/>
  <c r="U468" i="20" s="1"/>
  <c r="S468" i="20"/>
  <c r="R468" i="20"/>
  <c r="AE466" i="20"/>
  <c r="AA466" i="20"/>
  <c r="Z466" i="20"/>
  <c r="S466" i="20"/>
  <c r="R466" i="20"/>
  <c r="AF465" i="20"/>
  <c r="AE465" i="20"/>
  <c r="AG465" i="20" s="1"/>
  <c r="AD465" i="20"/>
  <c r="AC465" i="20"/>
  <c r="AA465" i="20"/>
  <c r="Z465" i="20"/>
  <c r="T465" i="20" s="1"/>
  <c r="S465" i="20"/>
  <c r="R465" i="20"/>
  <c r="AE463" i="20"/>
  <c r="AA463" i="20"/>
  <c r="R463" i="20" s="1"/>
  <c r="Z463" i="20"/>
  <c r="S463" i="20"/>
  <c r="AF462" i="20"/>
  <c r="AE462" i="20"/>
  <c r="AG462" i="20" s="1"/>
  <c r="AD462" i="20"/>
  <c r="AA462" i="20"/>
  <c r="R462" i="20" s="1"/>
  <c r="V462" i="20" s="1"/>
  <c r="AH462" i="20" s="1"/>
  <c r="Z462" i="20"/>
  <c r="T462" i="20"/>
  <c r="U462" i="20" s="1"/>
  <c r="S462" i="20"/>
  <c r="AC460" i="20"/>
  <c r="AF460" i="20" s="1"/>
  <c r="AB460" i="20"/>
  <c r="AE460" i="20" s="1"/>
  <c r="AG460" i="20" s="1"/>
  <c r="AA460" i="20"/>
  <c r="Z460" i="20"/>
  <c r="T460" i="20" s="1"/>
  <c r="S460" i="20"/>
  <c r="U460" i="20" s="1"/>
  <c r="R460" i="20"/>
  <c r="V460" i="20" s="1"/>
  <c r="AH460" i="20" s="1"/>
  <c r="AE458" i="20"/>
  <c r="AA458" i="20"/>
  <c r="R458" i="20" s="1"/>
  <c r="Z458" i="20"/>
  <c r="S458" i="20"/>
  <c r="AF457" i="20"/>
  <c r="AE457" i="20"/>
  <c r="AG457" i="20" s="1"/>
  <c r="AC457" i="20"/>
  <c r="AD457" i="20" s="1"/>
  <c r="AA457" i="20"/>
  <c r="R457" i="20" s="1"/>
  <c r="V457" i="20" s="1"/>
  <c r="AH457" i="20" s="1"/>
  <c r="Z457" i="20"/>
  <c r="T457" i="20"/>
  <c r="S457" i="20"/>
  <c r="U457" i="20" s="1"/>
  <c r="AG456" i="20"/>
  <c r="AF456" i="20"/>
  <c r="AE456" i="20"/>
  <c r="AD456" i="20"/>
  <c r="AA456" i="20"/>
  <c r="R456" i="20" s="1"/>
  <c r="V456" i="20" s="1"/>
  <c r="Z456" i="20"/>
  <c r="T456" i="20"/>
  <c r="S456" i="20"/>
  <c r="U456" i="20" s="1"/>
  <c r="BC453" i="20"/>
  <c r="BC521" i="20" s="1"/>
  <c r="AF450" i="20"/>
  <c r="AE450" i="20"/>
  <c r="AG450" i="20" s="1"/>
  <c r="AC450" i="20"/>
  <c r="AC458" i="20" s="1"/>
  <c r="AA450" i="20"/>
  <c r="R450" i="20" s="1"/>
  <c r="V450" i="20" s="1"/>
  <c r="AH450" i="20" s="1"/>
  <c r="Z450" i="20"/>
  <c r="T450" i="20"/>
  <c r="S450" i="20"/>
  <c r="U450" i="20" s="1"/>
  <c r="AG449" i="20"/>
  <c r="AF449" i="20"/>
  <c r="AE449" i="20"/>
  <c r="AD449" i="20"/>
  <c r="AA449" i="20"/>
  <c r="R449" i="20" s="1"/>
  <c r="V449" i="20" s="1"/>
  <c r="AH449" i="20" s="1"/>
  <c r="Z449" i="20"/>
  <c r="T449" i="20"/>
  <c r="S449" i="20"/>
  <c r="U449" i="20" s="1"/>
  <c r="AE446" i="20"/>
  <c r="AC446" i="20"/>
  <c r="AF446" i="20" s="1"/>
  <c r="AG446" i="20" s="1"/>
  <c r="AA446" i="20"/>
  <c r="Z446" i="20"/>
  <c r="S446" i="20"/>
  <c r="R446" i="20"/>
  <c r="AE445" i="20"/>
  <c r="AD445" i="20"/>
  <c r="AC445" i="20"/>
  <c r="AF445" i="20" s="1"/>
  <c r="AA445" i="20"/>
  <c r="Z445" i="20"/>
  <c r="T445" i="20" s="1"/>
  <c r="S445" i="20"/>
  <c r="U445" i="20" s="1"/>
  <c r="R445" i="20"/>
  <c r="V445" i="20" s="1"/>
  <c r="AF442" i="20"/>
  <c r="AE442" i="20"/>
  <c r="AG442" i="20" s="1"/>
  <c r="AD442" i="20"/>
  <c r="AA442" i="20"/>
  <c r="Z442" i="20"/>
  <c r="T442" i="20" s="1"/>
  <c r="S442" i="20"/>
  <c r="R442" i="20"/>
  <c r="AF440" i="20"/>
  <c r="AE440" i="20"/>
  <c r="AG440" i="20" s="1"/>
  <c r="AD440" i="20"/>
  <c r="AA440" i="20"/>
  <c r="Z440" i="20"/>
  <c r="T440" i="20" s="1"/>
  <c r="S440" i="20"/>
  <c r="R440" i="20"/>
  <c r="AF438" i="20"/>
  <c r="AE438" i="20"/>
  <c r="AG438" i="20" s="1"/>
  <c r="AD438" i="20"/>
  <c r="AA438" i="20"/>
  <c r="Z438" i="20"/>
  <c r="T438" i="20" s="1"/>
  <c r="S438" i="20"/>
  <c r="U438" i="20" s="1"/>
  <c r="R438" i="20"/>
  <c r="AF437" i="20"/>
  <c r="AE437" i="20"/>
  <c r="AG437" i="20" s="1"/>
  <c r="AD437" i="20"/>
  <c r="AA437" i="20"/>
  <c r="Z437" i="20"/>
  <c r="U437" i="20"/>
  <c r="T437" i="20"/>
  <c r="S437" i="20"/>
  <c r="R437" i="20"/>
  <c r="V437" i="20" s="1"/>
  <c r="AF435" i="20"/>
  <c r="AE435" i="20"/>
  <c r="AG435" i="20" s="1"/>
  <c r="AD435" i="20"/>
  <c r="AA435" i="20"/>
  <c r="Z435" i="20"/>
  <c r="T435" i="20" s="1"/>
  <c r="U435" i="20" s="1"/>
  <c r="S435" i="20"/>
  <c r="R435" i="20"/>
  <c r="BB432" i="20"/>
  <c r="AF429" i="20"/>
  <c r="AE429" i="20"/>
  <c r="AG429" i="20" s="1"/>
  <c r="AH429" i="20" s="1"/>
  <c r="AD429" i="20"/>
  <c r="AA429" i="20"/>
  <c r="Z429" i="20"/>
  <c r="T429" i="20" s="1"/>
  <c r="S429" i="20"/>
  <c r="R429" i="20"/>
  <c r="AF428" i="20"/>
  <c r="AE428" i="20"/>
  <c r="AG428" i="20" s="1"/>
  <c r="AD428" i="20"/>
  <c r="AA428" i="20"/>
  <c r="Z428" i="20"/>
  <c r="T428" i="20" s="1"/>
  <c r="S428" i="20"/>
  <c r="U428" i="20" s="1"/>
  <c r="R428" i="20"/>
  <c r="V428" i="20" s="1"/>
  <c r="AH428" i="20" s="1"/>
  <c r="AF426" i="20"/>
  <c r="AD426" i="20"/>
  <c r="AA426" i="20"/>
  <c r="Z426" i="20"/>
  <c r="S426" i="20" s="1"/>
  <c r="Y426" i="20"/>
  <c r="AE426" i="20" s="1"/>
  <c r="AG426" i="20" s="1"/>
  <c r="R426" i="20"/>
  <c r="AF425" i="20"/>
  <c r="AE425" i="20"/>
  <c r="AG425" i="20" s="1"/>
  <c r="AD425" i="20"/>
  <c r="AA425" i="20"/>
  <c r="Z425" i="20"/>
  <c r="U425" i="20"/>
  <c r="T425" i="20"/>
  <c r="S425" i="20"/>
  <c r="R425" i="20"/>
  <c r="V425" i="20" s="1"/>
  <c r="AF424" i="20"/>
  <c r="AE424" i="20"/>
  <c r="AG424" i="20" s="1"/>
  <c r="AD424" i="20"/>
  <c r="AA424" i="20"/>
  <c r="Z424" i="20"/>
  <c r="U424" i="20"/>
  <c r="T424" i="20"/>
  <c r="S424" i="20"/>
  <c r="R424" i="20"/>
  <c r="V424" i="20" s="1"/>
  <c r="AH424" i="20" s="1"/>
  <c r="AF423" i="20"/>
  <c r="AE423" i="20"/>
  <c r="AG423" i="20" s="1"/>
  <c r="AD423" i="20"/>
  <c r="AA423" i="20"/>
  <c r="Z423" i="20"/>
  <c r="U423" i="20"/>
  <c r="T423" i="20"/>
  <c r="S423" i="20"/>
  <c r="R423" i="20"/>
  <c r="V423" i="20" s="1"/>
  <c r="AH423" i="20" s="1"/>
  <c r="AF421" i="20"/>
  <c r="AE421" i="20"/>
  <c r="AG421" i="20" s="1"/>
  <c r="AD421" i="20"/>
  <c r="AA421" i="20"/>
  <c r="Z421" i="20"/>
  <c r="U421" i="20"/>
  <c r="T421" i="20"/>
  <c r="S421" i="20"/>
  <c r="R421" i="20"/>
  <c r="V421" i="20" s="1"/>
  <c r="BB418" i="20"/>
  <c r="BB521" i="20" s="1"/>
  <c r="AF415" i="20"/>
  <c r="AG415" i="20" s="1"/>
  <c r="AH415" i="20" s="1"/>
  <c r="AE415" i="20"/>
  <c r="AD415" i="20"/>
  <c r="AA415" i="20"/>
  <c r="Z415" i="20"/>
  <c r="T415" i="20" s="1"/>
  <c r="R415" i="20"/>
  <c r="AF414" i="20"/>
  <c r="AE414" i="20"/>
  <c r="AG414" i="20" s="1"/>
  <c r="AD414" i="20"/>
  <c r="AA414" i="20"/>
  <c r="Z414" i="20"/>
  <c r="U414" i="20"/>
  <c r="T414" i="20"/>
  <c r="S414" i="20"/>
  <c r="R414" i="20"/>
  <c r="V414" i="20" s="1"/>
  <c r="AF412" i="20"/>
  <c r="AE412" i="20"/>
  <c r="AG412" i="20" s="1"/>
  <c r="AD412" i="20"/>
  <c r="AA412" i="20"/>
  <c r="Z412" i="20"/>
  <c r="T412" i="20" s="1"/>
  <c r="U412" i="20" s="1"/>
  <c r="S412" i="20"/>
  <c r="R412" i="20"/>
  <c r="V412" i="20" s="1"/>
  <c r="AF411" i="20"/>
  <c r="AE411" i="20"/>
  <c r="AG411" i="20" s="1"/>
  <c r="AD411" i="20"/>
  <c r="AA411" i="20"/>
  <c r="Z411" i="20"/>
  <c r="T411" i="20" s="1"/>
  <c r="U411" i="20" s="1"/>
  <c r="S411" i="20"/>
  <c r="R411" i="20"/>
  <c r="V411" i="20" s="1"/>
  <c r="AH411" i="20" s="1"/>
  <c r="AF410" i="20"/>
  <c r="AE410" i="20"/>
  <c r="AG410" i="20" s="1"/>
  <c r="AD410" i="20"/>
  <c r="AA410" i="20"/>
  <c r="Z410" i="20"/>
  <c r="U410" i="20"/>
  <c r="T410" i="20"/>
  <c r="S410" i="20"/>
  <c r="R410" i="20"/>
  <c r="V410" i="20" s="1"/>
  <c r="AH410" i="20" s="1"/>
  <c r="AF409" i="20"/>
  <c r="AE409" i="20"/>
  <c r="AG409" i="20" s="1"/>
  <c r="AD409" i="20"/>
  <c r="AA409" i="20"/>
  <c r="Z409" i="20"/>
  <c r="U409" i="20"/>
  <c r="T409" i="20"/>
  <c r="S409" i="20"/>
  <c r="R409" i="20"/>
  <c r="V409" i="20" s="1"/>
  <c r="AF408" i="20"/>
  <c r="AE408" i="20"/>
  <c r="AG408" i="20" s="1"/>
  <c r="AD408" i="20"/>
  <c r="AA408" i="20"/>
  <c r="Z408" i="20"/>
  <c r="U408" i="20"/>
  <c r="T408" i="20"/>
  <c r="S408" i="20"/>
  <c r="R408" i="20"/>
  <c r="V408" i="20" s="1"/>
  <c r="AF406" i="20"/>
  <c r="AE406" i="20"/>
  <c r="AG406" i="20" s="1"/>
  <c r="AD406" i="20"/>
  <c r="AA406" i="20"/>
  <c r="Z406" i="20"/>
  <c r="U406" i="20"/>
  <c r="T406" i="20"/>
  <c r="S406" i="20"/>
  <c r="R406" i="20"/>
  <c r="V406" i="20" s="1"/>
  <c r="AH406" i="20" s="1"/>
  <c r="AF405" i="20"/>
  <c r="AE405" i="20"/>
  <c r="AG405" i="20" s="1"/>
  <c r="AD405" i="20"/>
  <c r="AA405" i="20"/>
  <c r="Z405" i="20"/>
  <c r="U405" i="20"/>
  <c r="T405" i="20"/>
  <c r="S405" i="20"/>
  <c r="R405" i="20"/>
  <c r="V405" i="20" s="1"/>
  <c r="BA403" i="20"/>
  <c r="AF400" i="20"/>
  <c r="AE400" i="20"/>
  <c r="AG400" i="20" s="1"/>
  <c r="AD400" i="20"/>
  <c r="AA400" i="20"/>
  <c r="R400" i="20" s="1"/>
  <c r="Z400" i="20"/>
  <c r="T400" i="20" s="1"/>
  <c r="S400" i="20"/>
  <c r="U400" i="20" s="1"/>
  <c r="AF399" i="20"/>
  <c r="AG399" i="20" s="1"/>
  <c r="AE399" i="20"/>
  <c r="AD399" i="20"/>
  <c r="AA399" i="20"/>
  <c r="R399" i="20" s="1"/>
  <c r="Z399" i="20"/>
  <c r="T399" i="20" s="1"/>
  <c r="S399" i="20"/>
  <c r="AF398" i="20"/>
  <c r="AG398" i="20" s="1"/>
  <c r="AE398" i="20"/>
  <c r="AD398" i="20"/>
  <c r="AA398" i="20"/>
  <c r="R398" i="20" s="1"/>
  <c r="Z398" i="20"/>
  <c r="T398" i="20" s="1"/>
  <c r="S398" i="20"/>
  <c r="U398" i="20" s="1"/>
  <c r="AF397" i="20"/>
  <c r="AG397" i="20" s="1"/>
  <c r="AE397" i="20"/>
  <c r="AD397" i="20"/>
  <c r="AA397" i="20"/>
  <c r="R397" i="20" s="1"/>
  <c r="Z397" i="20"/>
  <c r="T397" i="20" s="1"/>
  <c r="S397" i="20"/>
  <c r="AF396" i="20"/>
  <c r="AG396" i="20" s="1"/>
  <c r="AE396" i="20"/>
  <c r="AD396" i="20"/>
  <c r="AA396" i="20"/>
  <c r="R396" i="20" s="1"/>
  <c r="Z396" i="20"/>
  <c r="T396" i="20" s="1"/>
  <c r="S396" i="20"/>
  <c r="U396" i="20" s="1"/>
  <c r="AF394" i="20"/>
  <c r="AG394" i="20" s="1"/>
  <c r="AE394" i="20"/>
  <c r="AD394" i="20"/>
  <c r="AA394" i="20"/>
  <c r="Z394" i="20"/>
  <c r="T394" i="20" s="1"/>
  <c r="S394" i="20"/>
  <c r="R394" i="20"/>
  <c r="AF392" i="20"/>
  <c r="AG392" i="20" s="1"/>
  <c r="AE392" i="20"/>
  <c r="AD392" i="20"/>
  <c r="AA392" i="20"/>
  <c r="R392" i="20" s="1"/>
  <c r="Z392" i="20"/>
  <c r="T392" i="20" s="1"/>
  <c r="S392" i="20"/>
  <c r="AF391" i="20"/>
  <c r="AG391" i="20" s="1"/>
  <c r="AE391" i="20"/>
  <c r="AD391" i="20"/>
  <c r="AA391" i="20"/>
  <c r="R391" i="20" s="1"/>
  <c r="V391" i="20" s="1"/>
  <c r="AH391" i="20" s="1"/>
  <c r="Z391" i="20"/>
  <c r="T391" i="20" s="1"/>
  <c r="S391" i="20"/>
  <c r="U391" i="20" s="1"/>
  <c r="AF390" i="20"/>
  <c r="AG390" i="20" s="1"/>
  <c r="AE390" i="20"/>
  <c r="AD390" i="20"/>
  <c r="AA390" i="20"/>
  <c r="R390" i="20" s="1"/>
  <c r="Z390" i="20"/>
  <c r="T390" i="20" s="1"/>
  <c r="S390" i="20"/>
  <c r="AF388" i="20"/>
  <c r="AG388" i="20" s="1"/>
  <c r="AE388" i="20"/>
  <c r="AD388" i="20"/>
  <c r="AA388" i="20"/>
  <c r="R388" i="20" s="1"/>
  <c r="V388" i="20" s="1"/>
  <c r="AH388" i="20" s="1"/>
  <c r="Z388" i="20"/>
  <c r="T388" i="20" s="1"/>
  <c r="S388" i="20"/>
  <c r="U388" i="20" s="1"/>
  <c r="AF387" i="20"/>
  <c r="AG387" i="20" s="1"/>
  <c r="AE387" i="20"/>
  <c r="AD387" i="20"/>
  <c r="AA387" i="20"/>
  <c r="Z387" i="20"/>
  <c r="T387" i="20" s="1"/>
  <c r="S387" i="20"/>
  <c r="R387" i="20"/>
  <c r="AF386" i="20"/>
  <c r="AG386" i="20" s="1"/>
  <c r="AE386" i="20"/>
  <c r="AD386" i="20"/>
  <c r="AA386" i="20"/>
  <c r="R386" i="20" s="1"/>
  <c r="Z386" i="20"/>
  <c r="T386" i="20" s="1"/>
  <c r="S386" i="20"/>
  <c r="U386" i="20" s="1"/>
  <c r="AF385" i="20"/>
  <c r="AG385" i="20" s="1"/>
  <c r="AE385" i="20"/>
  <c r="AD385" i="20"/>
  <c r="AA385" i="20"/>
  <c r="R385" i="20" s="1"/>
  <c r="Z385" i="20"/>
  <c r="T385" i="20" s="1"/>
  <c r="S385" i="20"/>
  <c r="AF383" i="20"/>
  <c r="AG383" i="20" s="1"/>
  <c r="AE383" i="20"/>
  <c r="AD383" i="20"/>
  <c r="AA383" i="20"/>
  <c r="R383" i="20" s="1"/>
  <c r="Z383" i="20"/>
  <c r="T383" i="20" s="1"/>
  <c r="S383" i="20"/>
  <c r="U383" i="20" s="1"/>
  <c r="AF382" i="20"/>
  <c r="AG382" i="20" s="1"/>
  <c r="AE382" i="20"/>
  <c r="AD382" i="20"/>
  <c r="AA382" i="20"/>
  <c r="R382" i="20" s="1"/>
  <c r="Z382" i="20"/>
  <c r="T382" i="20" s="1"/>
  <c r="S382" i="20"/>
  <c r="AF379" i="20"/>
  <c r="AG379" i="20" s="1"/>
  <c r="AE379" i="20"/>
  <c r="AD379" i="20"/>
  <c r="AA379" i="20"/>
  <c r="Z379" i="20"/>
  <c r="T379" i="20"/>
  <c r="S379" i="20"/>
  <c r="U379" i="20" s="1"/>
  <c r="R379" i="20"/>
  <c r="AF378" i="20"/>
  <c r="AG378" i="20" s="1"/>
  <c r="AE378" i="20"/>
  <c r="AD378" i="20"/>
  <c r="AA378" i="20"/>
  <c r="R378" i="20" s="1"/>
  <c r="Z378" i="20"/>
  <c r="T378" i="20"/>
  <c r="S378" i="20"/>
  <c r="U378" i="20" s="1"/>
  <c r="AF377" i="20"/>
  <c r="AG377" i="20" s="1"/>
  <c r="AE377" i="20"/>
  <c r="AD377" i="20"/>
  <c r="AA377" i="20"/>
  <c r="R377" i="20" s="1"/>
  <c r="Z377" i="20"/>
  <c r="T377" i="20"/>
  <c r="S377" i="20"/>
  <c r="U377" i="20" s="1"/>
  <c r="AF376" i="20"/>
  <c r="AG376" i="20" s="1"/>
  <c r="AE376" i="20"/>
  <c r="AD376" i="20"/>
  <c r="AA376" i="20"/>
  <c r="R376" i="20" s="1"/>
  <c r="V376" i="20" s="1"/>
  <c r="AH376" i="20" s="1"/>
  <c r="Z376" i="20"/>
  <c r="T376" i="20"/>
  <c r="S376" i="20"/>
  <c r="U376" i="20" s="1"/>
  <c r="AF375" i="20"/>
  <c r="AG375" i="20" s="1"/>
  <c r="AE375" i="20"/>
  <c r="AD375" i="20"/>
  <c r="AA375" i="20"/>
  <c r="R375" i="20" s="1"/>
  <c r="V375" i="20" s="1"/>
  <c r="Z375" i="20"/>
  <c r="T375" i="20"/>
  <c r="S375" i="20"/>
  <c r="U375" i="20" s="1"/>
  <c r="AF374" i="20"/>
  <c r="AG374" i="20" s="1"/>
  <c r="AE374" i="20"/>
  <c r="AD374" i="20"/>
  <c r="AA374" i="20"/>
  <c r="R374" i="20" s="1"/>
  <c r="Z374" i="20"/>
  <c r="T374" i="20"/>
  <c r="S374" i="20"/>
  <c r="U374" i="20" s="1"/>
  <c r="AF373" i="20"/>
  <c r="AG373" i="20" s="1"/>
  <c r="AE373" i="20"/>
  <c r="AD373" i="20"/>
  <c r="AA373" i="20"/>
  <c r="R373" i="20" s="1"/>
  <c r="Z373" i="20"/>
  <c r="T373" i="20"/>
  <c r="S373" i="20"/>
  <c r="U373" i="20" s="1"/>
  <c r="W371" i="20"/>
  <c r="BA371" i="20" s="1"/>
  <c r="BA521" i="20" s="1"/>
  <c r="AF368" i="20"/>
  <c r="AE368" i="20"/>
  <c r="AG368" i="20" s="1"/>
  <c r="AD368" i="20"/>
  <c r="AA368" i="20"/>
  <c r="Z368" i="20"/>
  <c r="T368" i="20" s="1"/>
  <c r="S368" i="20"/>
  <c r="U368" i="20" s="1"/>
  <c r="R368" i="20"/>
  <c r="V368" i="20" s="1"/>
  <c r="AH368" i="20" s="1"/>
  <c r="AF367" i="20"/>
  <c r="AE367" i="20"/>
  <c r="AG367" i="20" s="1"/>
  <c r="AD367" i="20"/>
  <c r="AA367" i="20"/>
  <c r="Z367" i="20"/>
  <c r="T367" i="20" s="1"/>
  <c r="S367" i="20"/>
  <c r="R367" i="20"/>
  <c r="AF366" i="20"/>
  <c r="AE366" i="20"/>
  <c r="AG366" i="20" s="1"/>
  <c r="AD366" i="20"/>
  <c r="AA366" i="20"/>
  <c r="Z366" i="20"/>
  <c r="T366" i="20" s="1"/>
  <c r="S366" i="20"/>
  <c r="U366" i="20" s="1"/>
  <c r="R366" i="20"/>
  <c r="AF365" i="20"/>
  <c r="AE365" i="20"/>
  <c r="AG365" i="20" s="1"/>
  <c r="AD365" i="20"/>
  <c r="AA365" i="20"/>
  <c r="Z365" i="20"/>
  <c r="T365" i="20" s="1"/>
  <c r="S365" i="20"/>
  <c r="U365" i="20" s="1"/>
  <c r="R365" i="20"/>
  <c r="V365" i="20" s="1"/>
  <c r="AH365" i="20" s="1"/>
  <c r="AF364" i="20"/>
  <c r="AE364" i="20"/>
  <c r="AG364" i="20" s="1"/>
  <c r="AD364" i="20"/>
  <c r="AA364" i="20"/>
  <c r="Z364" i="20"/>
  <c r="T364" i="20" s="1"/>
  <c r="S364" i="20"/>
  <c r="U364" i="20" s="1"/>
  <c r="R364" i="20"/>
  <c r="V364" i="20" s="1"/>
  <c r="AH364" i="20" s="1"/>
  <c r="AF362" i="20"/>
  <c r="AE362" i="20"/>
  <c r="AG362" i="20" s="1"/>
  <c r="AD362" i="20"/>
  <c r="AA362" i="20"/>
  <c r="Z362" i="20"/>
  <c r="T362" i="20" s="1"/>
  <c r="S362" i="20"/>
  <c r="R362" i="20"/>
  <c r="AF361" i="20"/>
  <c r="AE361" i="20"/>
  <c r="AG361" i="20" s="1"/>
  <c r="AD361" i="20"/>
  <c r="AA361" i="20"/>
  <c r="Z361" i="20"/>
  <c r="T361" i="20" s="1"/>
  <c r="S361" i="20"/>
  <c r="U361" i="20" s="1"/>
  <c r="R361" i="20"/>
  <c r="AF359" i="20"/>
  <c r="AE359" i="20"/>
  <c r="AG359" i="20" s="1"/>
  <c r="AD359" i="20"/>
  <c r="AA359" i="20"/>
  <c r="Z359" i="20"/>
  <c r="T359" i="20" s="1"/>
  <c r="AG358" i="20"/>
  <c r="AF358" i="20"/>
  <c r="AE358" i="20"/>
  <c r="AD358" i="20"/>
  <c r="AA358" i="20"/>
  <c r="Z358" i="20"/>
  <c r="T358" i="20"/>
  <c r="S358" i="20"/>
  <c r="U358" i="20" s="1"/>
  <c r="V358" i="20" s="1"/>
  <c r="AH358" i="20" s="1"/>
  <c r="AF356" i="20"/>
  <c r="AE356" i="20"/>
  <c r="AG356" i="20" s="1"/>
  <c r="AD356" i="20"/>
  <c r="AA356" i="20"/>
  <c r="Z356" i="20"/>
  <c r="T356" i="20" s="1"/>
  <c r="S356" i="20"/>
  <c r="U356" i="20" s="1"/>
  <c r="V356" i="20" s="1"/>
  <c r="AH356" i="20" s="1"/>
  <c r="AF355" i="20"/>
  <c r="AE355" i="20"/>
  <c r="AG355" i="20" s="1"/>
  <c r="AD355" i="20"/>
  <c r="AA355" i="20"/>
  <c r="Z355" i="20"/>
  <c r="T355" i="20" s="1"/>
  <c r="U355" i="20" s="1"/>
  <c r="V355" i="20" s="1"/>
  <c r="S355" i="20"/>
  <c r="AG354" i="20"/>
  <c r="AF354" i="20"/>
  <c r="AE354" i="20"/>
  <c r="AD354" i="20"/>
  <c r="AA354" i="20"/>
  <c r="R354" i="20" s="1"/>
  <c r="V354" i="20" s="1"/>
  <c r="AH354" i="20" s="1"/>
  <c r="Z354" i="20"/>
  <c r="T354" i="20"/>
  <c r="U354" i="20" s="1"/>
  <c r="S354" i="20"/>
  <c r="AG352" i="20"/>
  <c r="AF352" i="20"/>
  <c r="AE352" i="20"/>
  <c r="AD352" i="20"/>
  <c r="AA352" i="20"/>
  <c r="R352" i="20" s="1"/>
  <c r="V352" i="20" s="1"/>
  <c r="AH352" i="20" s="1"/>
  <c r="Z352" i="20"/>
  <c r="T352" i="20"/>
  <c r="U352" i="20" s="1"/>
  <c r="S352" i="20"/>
  <c r="AG351" i="20"/>
  <c r="AF351" i="20"/>
  <c r="AE351" i="20"/>
  <c r="AD351" i="20"/>
  <c r="AA351" i="20"/>
  <c r="R351" i="20" s="1"/>
  <c r="V351" i="20" s="1"/>
  <c r="AH351" i="20" s="1"/>
  <c r="Z351" i="20"/>
  <c r="T351" i="20"/>
  <c r="U351" i="20" s="1"/>
  <c r="S351" i="20"/>
  <c r="AG350" i="20"/>
  <c r="AF350" i="20"/>
  <c r="AE350" i="20"/>
  <c r="AD350" i="20"/>
  <c r="AA350" i="20"/>
  <c r="Z350" i="20"/>
  <c r="T350" i="20"/>
  <c r="S350" i="20"/>
  <c r="U350" i="20" s="1"/>
  <c r="R350" i="20"/>
  <c r="V350" i="20" s="1"/>
  <c r="AH350" i="20" s="1"/>
  <c r="AF349" i="20"/>
  <c r="AE349" i="20"/>
  <c r="AG349" i="20" s="1"/>
  <c r="AD349" i="20"/>
  <c r="AA349" i="20"/>
  <c r="Z349" i="20"/>
  <c r="T349" i="20" s="1"/>
  <c r="S349" i="20"/>
  <c r="R349" i="20"/>
  <c r="AF348" i="20"/>
  <c r="AE348" i="20"/>
  <c r="AG348" i="20" s="1"/>
  <c r="AD348" i="20"/>
  <c r="AA348" i="20"/>
  <c r="Z348" i="20"/>
  <c r="T348" i="20" s="1"/>
  <c r="S348" i="20"/>
  <c r="R348" i="20"/>
  <c r="AF345" i="20"/>
  <c r="AE345" i="20"/>
  <c r="AG345" i="20" s="1"/>
  <c r="AD345" i="20"/>
  <c r="AA345" i="20"/>
  <c r="Z345" i="20"/>
  <c r="T345" i="20" s="1"/>
  <c r="S345" i="20"/>
  <c r="U345" i="20" s="1"/>
  <c r="R345" i="20"/>
  <c r="AF344" i="20"/>
  <c r="AE344" i="20"/>
  <c r="AG344" i="20" s="1"/>
  <c r="AD344" i="20"/>
  <c r="AA344" i="20"/>
  <c r="Z344" i="20"/>
  <c r="T344" i="20" s="1"/>
  <c r="S344" i="20"/>
  <c r="U344" i="20" s="1"/>
  <c r="R344" i="20"/>
  <c r="V344" i="20" s="1"/>
  <c r="AH344" i="20" s="1"/>
  <c r="AF343" i="20"/>
  <c r="AE343" i="20"/>
  <c r="AG343" i="20" s="1"/>
  <c r="AD343" i="20"/>
  <c r="AA343" i="20"/>
  <c r="Z343" i="20"/>
  <c r="T343" i="20" s="1"/>
  <c r="S343" i="20"/>
  <c r="R343" i="20"/>
  <c r="AF342" i="20"/>
  <c r="AE342" i="20"/>
  <c r="AG342" i="20" s="1"/>
  <c r="AD342" i="20"/>
  <c r="AA342" i="20"/>
  <c r="Z342" i="20"/>
  <c r="T342" i="20" s="1"/>
  <c r="U342" i="20" s="1"/>
  <c r="S342" i="20"/>
  <c r="R342" i="20"/>
  <c r="AF341" i="20"/>
  <c r="AE341" i="20"/>
  <c r="AG341" i="20" s="1"/>
  <c r="AD341" i="20"/>
  <c r="AA341" i="20"/>
  <c r="Z341" i="20"/>
  <c r="T341" i="20" s="1"/>
  <c r="U341" i="20" s="1"/>
  <c r="S341" i="20"/>
  <c r="R341" i="20"/>
  <c r="V341" i="20" s="1"/>
  <c r="AF340" i="20"/>
  <c r="AE340" i="20"/>
  <c r="AG340" i="20" s="1"/>
  <c r="AD340" i="20"/>
  <c r="AA340" i="20"/>
  <c r="Z340" i="20"/>
  <c r="T340" i="20" s="1"/>
  <c r="U340" i="20" s="1"/>
  <c r="S340" i="20"/>
  <c r="R340" i="20"/>
  <c r="V340" i="20" s="1"/>
  <c r="AH340" i="20" s="1"/>
  <c r="AF339" i="20"/>
  <c r="AE339" i="20"/>
  <c r="AG339" i="20" s="1"/>
  <c r="AD339" i="20"/>
  <c r="AA339" i="20"/>
  <c r="Z339" i="20"/>
  <c r="T339" i="20" s="1"/>
  <c r="U339" i="20" s="1"/>
  <c r="S339" i="20"/>
  <c r="R339" i="20"/>
  <c r="AZ337" i="20"/>
  <c r="W337" i="20"/>
  <c r="AA333" i="20"/>
  <c r="Z333" i="20"/>
  <c r="Y333" i="20"/>
  <c r="AF333" i="20" s="1"/>
  <c r="V333" i="20"/>
  <c r="U333" i="20"/>
  <c r="AF332" i="20"/>
  <c r="AA332" i="20"/>
  <c r="Z332" i="20"/>
  <c r="Y332" i="20"/>
  <c r="U332" i="20"/>
  <c r="V332" i="20" s="1"/>
  <c r="AF331" i="20"/>
  <c r="AA331" i="20"/>
  <c r="Z331" i="20"/>
  <c r="Y331" i="20"/>
  <c r="T331" i="20"/>
  <c r="AF330" i="20"/>
  <c r="AA330" i="20"/>
  <c r="Z330" i="20"/>
  <c r="Y330" i="20"/>
  <c r="T330" i="20"/>
  <c r="AD328" i="20"/>
  <c r="AB328" i="20"/>
  <c r="AA328" i="20"/>
  <c r="Z328" i="20"/>
  <c r="Y328" i="20"/>
  <c r="AF328" i="20" s="1"/>
  <c r="T328" i="20"/>
  <c r="S328" i="20"/>
  <c r="U328" i="20" s="1"/>
  <c r="R328" i="20"/>
  <c r="AF327" i="20"/>
  <c r="AE327" i="20"/>
  <c r="AG327" i="20" s="1"/>
  <c r="AD327" i="20"/>
  <c r="AA327" i="20"/>
  <c r="Z327" i="20"/>
  <c r="T327" i="20" s="1"/>
  <c r="S327" i="20"/>
  <c r="U327" i="20" s="1"/>
  <c r="V327" i="20" s="1"/>
  <c r="AH327" i="20" s="1"/>
  <c r="AF326" i="20"/>
  <c r="AE326" i="20"/>
  <c r="AG326" i="20" s="1"/>
  <c r="AD326" i="20"/>
  <c r="AA326" i="20"/>
  <c r="Z326" i="20"/>
  <c r="T326" i="20" s="1"/>
  <c r="U326" i="20" s="1"/>
  <c r="V326" i="20" s="1"/>
  <c r="AH326" i="20" s="1"/>
  <c r="S326" i="20"/>
  <c r="AE325" i="20"/>
  <c r="AC325" i="20"/>
  <c r="AF325" i="20" s="1"/>
  <c r="AG325" i="20" s="1"/>
  <c r="AA325" i="20"/>
  <c r="Z325" i="20"/>
  <c r="T325" i="20" s="1"/>
  <c r="U325" i="20" s="1"/>
  <c r="S325" i="20"/>
  <c r="R325" i="20"/>
  <c r="W323" i="20"/>
  <c r="AY323" i="20" s="1"/>
  <c r="AZ323" i="20" s="1"/>
  <c r="AZ521" i="20" s="1"/>
  <c r="AA320" i="20"/>
  <c r="Z320" i="20"/>
  <c r="Y320" i="20"/>
  <c r="AF320" i="20" s="1"/>
  <c r="T320" i="20" s="1"/>
  <c r="AF319" i="20"/>
  <c r="T319" i="20" s="1"/>
  <c r="AE319" i="20"/>
  <c r="S319" i="20" s="1"/>
  <c r="AB319" i="20"/>
  <c r="AB320" i="20" s="1"/>
  <c r="AA319" i="20"/>
  <c r="Z319" i="20"/>
  <c r="Y319" i="20"/>
  <c r="AF318" i="20"/>
  <c r="AD318" i="20"/>
  <c r="AA318" i="20"/>
  <c r="Z318" i="20"/>
  <c r="Y318" i="20"/>
  <c r="AE318" i="20" s="1"/>
  <c r="T318" i="20"/>
  <c r="AD316" i="20"/>
  <c r="Z316" i="20"/>
  <c r="S316" i="20" s="1"/>
  <c r="U316" i="20" s="1"/>
  <c r="Y316" i="20"/>
  <c r="AF316" i="20" s="1"/>
  <c r="T316" i="20"/>
  <c r="AG315" i="20"/>
  <c r="AF315" i="20"/>
  <c r="AE315" i="20"/>
  <c r="AD315" i="20"/>
  <c r="Z315" i="20"/>
  <c r="T315" i="20" s="1"/>
  <c r="S315" i="20"/>
  <c r="R315" i="20"/>
  <c r="AF314" i="20"/>
  <c r="AE314" i="20"/>
  <c r="AG314" i="20" s="1"/>
  <c r="AD314" i="20"/>
  <c r="Z314" i="20"/>
  <c r="T314" i="20" s="1"/>
  <c r="U314" i="20" s="1"/>
  <c r="S314" i="20"/>
  <c r="R314" i="20"/>
  <c r="V314" i="20" s="1"/>
  <c r="AH314" i="20" s="1"/>
  <c r="AF313" i="20"/>
  <c r="AE313" i="20"/>
  <c r="AG313" i="20" s="1"/>
  <c r="AD313" i="20"/>
  <c r="Z313" i="20"/>
  <c r="T313" i="20"/>
  <c r="U313" i="20" s="1"/>
  <c r="S313" i="20"/>
  <c r="R313" i="20"/>
  <c r="AG312" i="20"/>
  <c r="AF312" i="20"/>
  <c r="AE312" i="20"/>
  <c r="AD312" i="20"/>
  <c r="Z312" i="20"/>
  <c r="T312" i="20"/>
  <c r="S312" i="20"/>
  <c r="U312" i="20" s="1"/>
  <c r="R312" i="20"/>
  <c r="V312" i="20" s="1"/>
  <c r="AX310" i="20"/>
  <c r="AY310" i="20" s="1"/>
  <c r="AY521" i="20" s="1"/>
  <c r="W310" i="20"/>
  <c r="AD306" i="20"/>
  <c r="AA306" i="20"/>
  <c r="Z306" i="20"/>
  <c r="Y306" i="20"/>
  <c r="AF306" i="20" s="1"/>
  <c r="T306" i="20"/>
  <c r="S306" i="20"/>
  <c r="U306" i="20" s="1"/>
  <c r="R306" i="20"/>
  <c r="V306" i="20" s="1"/>
  <c r="AD305" i="20"/>
  <c r="AA305" i="20"/>
  <c r="Z305" i="20"/>
  <c r="T305" i="20"/>
  <c r="S305" i="20"/>
  <c r="U305" i="20" s="1"/>
  <c r="AA303" i="20"/>
  <c r="Z303" i="20"/>
  <c r="R303" i="20"/>
  <c r="AF302" i="20"/>
  <c r="AC302" i="20"/>
  <c r="AB302" i="20"/>
  <c r="AD302" i="20" s="1"/>
  <c r="AA302" i="20"/>
  <c r="Z302" i="20"/>
  <c r="S302" i="20" s="1"/>
  <c r="U302" i="20" s="1"/>
  <c r="Y302" i="20"/>
  <c r="Y305" i="20" s="1"/>
  <c r="T302" i="20"/>
  <c r="R302" i="20"/>
  <c r="V302" i="20" s="1"/>
  <c r="AC300" i="20"/>
  <c r="AD300" i="20" s="1"/>
  <c r="AB300" i="20"/>
  <c r="AA300" i="20"/>
  <c r="Z300" i="20"/>
  <c r="Y300" i="20"/>
  <c r="AF300" i="20" s="1"/>
  <c r="T300" i="20"/>
  <c r="S300" i="20"/>
  <c r="U300" i="20" s="1"/>
  <c r="AA298" i="20"/>
  <c r="Z298" i="20"/>
  <c r="R298" i="20"/>
  <c r="AA297" i="20"/>
  <c r="Z297" i="20"/>
  <c r="R297" i="20"/>
  <c r="AA296" i="20"/>
  <c r="Z296" i="20"/>
  <c r="R296" i="20"/>
  <c r="AA295" i="20"/>
  <c r="Z295" i="20"/>
  <c r="R295" i="20"/>
  <c r="AA294" i="20"/>
  <c r="R294" i="20" s="1"/>
  <c r="Z294" i="20"/>
  <c r="AA293" i="20"/>
  <c r="Z293" i="20"/>
  <c r="R293" i="20"/>
  <c r="AA292" i="20"/>
  <c r="Z292" i="20"/>
  <c r="T292" i="20" s="1"/>
  <c r="R292" i="20"/>
  <c r="AF291" i="20"/>
  <c r="AA291" i="20"/>
  <c r="R291" i="20" s="1"/>
  <c r="Z291" i="20"/>
  <c r="T291" i="20" s="1"/>
  <c r="AF290" i="20"/>
  <c r="AC290" i="20"/>
  <c r="AC291" i="20" s="1"/>
  <c r="AC292" i="20" s="1"/>
  <c r="AA290" i="20"/>
  <c r="Z290" i="20"/>
  <c r="R290" i="20"/>
  <c r="AW288" i="20"/>
  <c r="AX288" i="20" s="1"/>
  <c r="AX521" i="20" s="1"/>
  <c r="AA285" i="20"/>
  <c r="Z285" i="20"/>
  <c r="T285" i="20" s="1"/>
  <c r="R285" i="20"/>
  <c r="AF284" i="20"/>
  <c r="AE284" i="20"/>
  <c r="AG284" i="20" s="1"/>
  <c r="AD284" i="20"/>
  <c r="AA284" i="20"/>
  <c r="Z284" i="20"/>
  <c r="T284" i="20" s="1"/>
  <c r="S284" i="20"/>
  <c r="U284" i="20" s="1"/>
  <c r="R284" i="20"/>
  <c r="AF282" i="20"/>
  <c r="AC282" i="20"/>
  <c r="AB282" i="20"/>
  <c r="AD282" i="20" s="1"/>
  <c r="AA282" i="20"/>
  <c r="Z282" i="20"/>
  <c r="S282" i="20" s="1"/>
  <c r="U282" i="20" s="1"/>
  <c r="Y282" i="20"/>
  <c r="AE282" i="20" s="1"/>
  <c r="AG282" i="20" s="1"/>
  <c r="T282" i="20"/>
  <c r="R282" i="20"/>
  <c r="V282" i="20" s="1"/>
  <c r="AH282" i="20" s="1"/>
  <c r="AD281" i="20"/>
  <c r="AA281" i="20"/>
  <c r="Z281" i="20"/>
  <c r="Y281" i="20"/>
  <c r="AE281" i="20" s="1"/>
  <c r="T281" i="20"/>
  <c r="S281" i="20"/>
  <c r="U281" i="20" s="1"/>
  <c r="AF279" i="20"/>
  <c r="AA279" i="20"/>
  <c r="R279" i="20" s="1"/>
  <c r="Z279" i="20"/>
  <c r="T279" i="20"/>
  <c r="AB278" i="20"/>
  <c r="AE278" i="20" s="1"/>
  <c r="AG278" i="20" s="1"/>
  <c r="AA278" i="20"/>
  <c r="Z278" i="20"/>
  <c r="S278" i="20" s="1"/>
  <c r="U278" i="20" s="1"/>
  <c r="Y278" i="20"/>
  <c r="AF278" i="20" s="1"/>
  <c r="T278" i="20"/>
  <c r="R278" i="20"/>
  <c r="V278" i="20" s="1"/>
  <c r="AH278" i="20" s="1"/>
  <c r="AF277" i="20"/>
  <c r="AE277" i="20"/>
  <c r="AG277" i="20" s="1"/>
  <c r="AB277" i="20"/>
  <c r="AB290" i="20" s="1"/>
  <c r="AA277" i="20"/>
  <c r="Z277" i="20"/>
  <c r="S277" i="20" s="1"/>
  <c r="U277" i="20" s="1"/>
  <c r="Y277" i="20"/>
  <c r="T277" i="20"/>
  <c r="R277" i="20"/>
  <c r="V277" i="20" s="1"/>
  <c r="AH277" i="20" s="1"/>
  <c r="AG275" i="20"/>
  <c r="AF275" i="20"/>
  <c r="AE275" i="20"/>
  <c r="AD275" i="20"/>
  <c r="AA275" i="20"/>
  <c r="R275" i="20" s="1"/>
  <c r="Z275" i="20"/>
  <c r="T275" i="20"/>
  <c r="U275" i="20" s="1"/>
  <c r="S275" i="20"/>
  <c r="AE274" i="20"/>
  <c r="AC274" i="20"/>
  <c r="AC285" i="20" s="1"/>
  <c r="AF285" i="20" s="1"/>
  <c r="AB274" i="20"/>
  <c r="AB285" i="20" s="1"/>
  <c r="AA274" i="20"/>
  <c r="Z274" i="20"/>
  <c r="S274" i="20"/>
  <c r="R274" i="20"/>
  <c r="P274" i="20"/>
  <c r="AF273" i="20"/>
  <c r="AE273" i="20"/>
  <c r="AG273" i="20" s="1"/>
  <c r="AD273" i="20"/>
  <c r="AA273" i="20"/>
  <c r="Z273" i="20"/>
  <c r="T273" i="20" s="1"/>
  <c r="S273" i="20"/>
  <c r="R273" i="20"/>
  <c r="AF272" i="20"/>
  <c r="AE272" i="20"/>
  <c r="AG272" i="20" s="1"/>
  <c r="AD272" i="20"/>
  <c r="AA272" i="20"/>
  <c r="Z272" i="20"/>
  <c r="T272" i="20" s="1"/>
  <c r="S272" i="20"/>
  <c r="R272" i="20"/>
  <c r="AF271" i="20"/>
  <c r="AE271" i="20"/>
  <c r="AG271" i="20" s="1"/>
  <c r="AD271" i="20"/>
  <c r="AA271" i="20"/>
  <c r="Z271" i="20"/>
  <c r="T271" i="20" s="1"/>
  <c r="S271" i="20"/>
  <c r="U271" i="20" s="1"/>
  <c r="R271" i="20"/>
  <c r="AF270" i="20"/>
  <c r="AE270" i="20"/>
  <c r="AG270" i="20" s="1"/>
  <c r="AD270" i="20"/>
  <c r="AA270" i="20"/>
  <c r="Z270" i="20"/>
  <c r="T270" i="20" s="1"/>
  <c r="S270" i="20"/>
  <c r="U270" i="20" s="1"/>
  <c r="R270" i="20"/>
  <c r="V270" i="20" s="1"/>
  <c r="AH270" i="20" s="1"/>
  <c r="AF269" i="20"/>
  <c r="AE269" i="20"/>
  <c r="AG269" i="20" s="1"/>
  <c r="AD269" i="20"/>
  <c r="AA269" i="20"/>
  <c r="Z269" i="20"/>
  <c r="T269" i="20" s="1"/>
  <c r="S269" i="20"/>
  <c r="R269" i="20"/>
  <c r="AV267" i="20"/>
  <c r="AW267" i="20" s="1"/>
  <c r="AF263" i="20"/>
  <c r="AB263" i="20"/>
  <c r="AD263" i="20" s="1"/>
  <c r="AA263" i="20"/>
  <c r="R263" i="20" s="1"/>
  <c r="Z263" i="20"/>
  <c r="Y263" i="20"/>
  <c r="AE263" i="20" s="1"/>
  <c r="AG263" i="20" s="1"/>
  <c r="T263" i="20"/>
  <c r="AD261" i="20"/>
  <c r="AA261" i="20"/>
  <c r="Z261" i="20"/>
  <c r="T261" i="20"/>
  <c r="S261" i="20"/>
  <c r="U261" i="20" s="1"/>
  <c r="AD260" i="20"/>
  <c r="AA260" i="20"/>
  <c r="Z260" i="20"/>
  <c r="Y260" i="20"/>
  <c r="Y261" i="20" s="1"/>
  <c r="T260" i="20"/>
  <c r="S260" i="20"/>
  <c r="U260" i="20" s="1"/>
  <c r="AD259" i="20"/>
  <c r="AA259" i="20"/>
  <c r="Z259" i="20"/>
  <c r="S259" i="20" s="1"/>
  <c r="U259" i="20" s="1"/>
  <c r="T259" i="20"/>
  <c r="AD258" i="20"/>
  <c r="AA258" i="20"/>
  <c r="Z258" i="20"/>
  <c r="Y258" i="20"/>
  <c r="Y259" i="20" s="1"/>
  <c r="T258" i="20"/>
  <c r="S258" i="20"/>
  <c r="U258" i="20" s="1"/>
  <c r="R258" i="20"/>
  <c r="V258" i="20" s="1"/>
  <c r="AD255" i="20"/>
  <c r="AA255" i="20"/>
  <c r="Z255" i="20"/>
  <c r="Y255" i="20"/>
  <c r="AE255" i="20" s="1"/>
  <c r="T255" i="20"/>
  <c r="S255" i="20"/>
  <c r="U255" i="20" s="1"/>
  <c r="R255" i="20"/>
  <c r="V255" i="20" s="1"/>
  <c r="AF254" i="20"/>
  <c r="AE254" i="20"/>
  <c r="AG254" i="20" s="1"/>
  <c r="AD254" i="20"/>
  <c r="AA254" i="20"/>
  <c r="Z254" i="20"/>
  <c r="T254" i="20" s="1"/>
  <c r="S254" i="20"/>
  <c r="R254" i="20"/>
  <c r="AA253" i="20"/>
  <c r="Z253" i="20"/>
  <c r="Y253" i="20"/>
  <c r="R253" i="20"/>
  <c r="AF252" i="20"/>
  <c r="AE252" i="20"/>
  <c r="AG252" i="20" s="1"/>
  <c r="AD252" i="20"/>
  <c r="AA252" i="20"/>
  <c r="Z252" i="20"/>
  <c r="U252" i="20"/>
  <c r="T252" i="20"/>
  <c r="S252" i="20"/>
  <c r="R252" i="20"/>
  <c r="V252" i="20" s="1"/>
  <c r="AD250" i="20"/>
  <c r="AA250" i="20"/>
  <c r="Z250" i="20"/>
  <c r="T250" i="20"/>
  <c r="S250" i="20"/>
  <c r="U250" i="20" s="1"/>
  <c r="AD249" i="20"/>
  <c r="AA249" i="20"/>
  <c r="Z249" i="20"/>
  <c r="S249" i="20" s="1"/>
  <c r="U249" i="20" s="1"/>
  <c r="Y249" i="20"/>
  <c r="Y250" i="20" s="1"/>
  <c r="T249" i="20"/>
  <c r="AC248" i="20"/>
  <c r="T248" i="20" s="1"/>
  <c r="AB248" i="20"/>
  <c r="AD248" i="20" s="1"/>
  <c r="AA248" i="20"/>
  <c r="Z248" i="20"/>
  <c r="Y248" i="20"/>
  <c r="AF248" i="20" s="1"/>
  <c r="S248" i="20"/>
  <c r="U248" i="20" s="1"/>
  <c r="R248" i="20"/>
  <c r="V248" i="20" s="1"/>
  <c r="AF247" i="20"/>
  <c r="AC247" i="20"/>
  <c r="AC253" i="20" s="1"/>
  <c r="AB247" i="20"/>
  <c r="AB253" i="20" s="1"/>
  <c r="AA247" i="20"/>
  <c r="R247" i="20" s="1"/>
  <c r="Z247" i="20"/>
  <c r="T247" i="20"/>
  <c r="AU245" i="20"/>
  <c r="AV245" i="20" s="1"/>
  <c r="AD242" i="20"/>
  <c r="AA242" i="20"/>
  <c r="Z242" i="20"/>
  <c r="Y242" i="20"/>
  <c r="AE242" i="20" s="1"/>
  <c r="T242" i="20"/>
  <c r="S242" i="20"/>
  <c r="U242" i="20" s="1"/>
  <c r="AF240" i="20"/>
  <c r="AE240" i="20"/>
  <c r="AG240" i="20" s="1"/>
  <c r="AD240" i="20"/>
  <c r="AA240" i="20"/>
  <c r="Z240" i="20"/>
  <c r="T240" i="20" s="1"/>
  <c r="S240" i="20"/>
  <c r="U240" i="20" s="1"/>
  <c r="R240" i="20"/>
  <c r="AD239" i="20"/>
  <c r="AA239" i="20"/>
  <c r="Z239" i="20"/>
  <c r="S239" i="20" s="1"/>
  <c r="U239" i="20" s="1"/>
  <c r="Y239" i="20"/>
  <c r="AF239" i="20" s="1"/>
  <c r="T239" i="20"/>
  <c r="AC238" i="20"/>
  <c r="AF238" i="20" s="1"/>
  <c r="AB238" i="20"/>
  <c r="AE238" i="20" s="1"/>
  <c r="AG238" i="20" s="1"/>
  <c r="AA238" i="20"/>
  <c r="Z238" i="20"/>
  <c r="T238" i="20" s="1"/>
  <c r="R238" i="20"/>
  <c r="AD235" i="20"/>
  <c r="AA235" i="20"/>
  <c r="Z235" i="20"/>
  <c r="Y235" i="20"/>
  <c r="AE235" i="20" s="1"/>
  <c r="T235" i="20"/>
  <c r="S235" i="20"/>
  <c r="U235" i="20" s="1"/>
  <c r="R235" i="20"/>
  <c r="AF234" i="20"/>
  <c r="AE234" i="20"/>
  <c r="AG234" i="20" s="1"/>
  <c r="AD234" i="20"/>
  <c r="AA234" i="20"/>
  <c r="Z234" i="20"/>
  <c r="T234" i="20" s="1"/>
  <c r="S234" i="20"/>
  <c r="U234" i="20" s="1"/>
  <c r="R234" i="20"/>
  <c r="AD233" i="20"/>
  <c r="AA233" i="20"/>
  <c r="Z233" i="20"/>
  <c r="Y233" i="20"/>
  <c r="AF233" i="20" s="1"/>
  <c r="T233" i="20"/>
  <c r="S233" i="20"/>
  <c r="U233" i="20" s="1"/>
  <c r="AF232" i="20"/>
  <c r="AG232" i="20" s="1"/>
  <c r="AE232" i="20"/>
  <c r="AD232" i="20"/>
  <c r="AA232" i="20"/>
  <c r="R232" i="20" s="1"/>
  <c r="V232" i="20" s="1"/>
  <c r="Z232" i="20"/>
  <c r="T232" i="20"/>
  <c r="S232" i="20"/>
  <c r="U232" i="20" s="1"/>
  <c r="AU229" i="20"/>
  <c r="AC225" i="20"/>
  <c r="T225" i="20" s="1"/>
  <c r="AA225" i="20"/>
  <c r="Z225" i="20"/>
  <c r="AC222" i="20"/>
  <c r="AB222" i="20"/>
  <c r="AD222" i="20" s="1"/>
  <c r="AA222" i="20"/>
  <c r="Z222" i="20"/>
  <c r="T222" i="20"/>
  <c r="AE221" i="20"/>
  <c r="AD221" i="20"/>
  <c r="AC221" i="20"/>
  <c r="AB221" i="20"/>
  <c r="AA221" i="20"/>
  <c r="R221" i="20" s="1"/>
  <c r="V221" i="20" s="1"/>
  <c r="Z221" i="20"/>
  <c r="S221" i="20" s="1"/>
  <c r="U221" i="20" s="1"/>
  <c r="Y221" i="20"/>
  <c r="Y222" i="20" s="1"/>
  <c r="T221" i="20"/>
  <c r="AC220" i="20"/>
  <c r="AF220" i="20" s="1"/>
  <c r="AB220" i="20"/>
  <c r="AD220" i="20" s="1"/>
  <c r="AA220" i="20"/>
  <c r="Z220" i="20"/>
  <c r="T220" i="20" s="1"/>
  <c r="S220" i="20"/>
  <c r="U220" i="20" s="1"/>
  <c r="R220" i="20"/>
  <c r="AT217" i="20"/>
  <c r="AC214" i="20"/>
  <c r="AA214" i="20"/>
  <c r="Z214" i="20"/>
  <c r="T214" i="20"/>
  <c r="AC213" i="20"/>
  <c r="AA213" i="20"/>
  <c r="Z213" i="20"/>
  <c r="Y213" i="20"/>
  <c r="Y214" i="20" s="1"/>
  <c r="T213" i="20"/>
  <c r="R213" i="20"/>
  <c r="AD210" i="20"/>
  <c r="AA210" i="20"/>
  <c r="Z210" i="20"/>
  <c r="Y210" i="20"/>
  <c r="AF210" i="20" s="1"/>
  <c r="T210" i="20"/>
  <c r="S210" i="20"/>
  <c r="U210" i="20" s="1"/>
  <c r="AC207" i="20"/>
  <c r="AB207" i="20"/>
  <c r="AD207" i="20" s="1"/>
  <c r="AA207" i="20"/>
  <c r="Z207" i="20"/>
  <c r="T207" i="20"/>
  <c r="AE206" i="20"/>
  <c r="AC206" i="20"/>
  <c r="T206" i="20" s="1"/>
  <c r="U206" i="20" s="1"/>
  <c r="AB206" i="20"/>
  <c r="AD206" i="20" s="1"/>
  <c r="AA206" i="20"/>
  <c r="R206" i="20" s="1"/>
  <c r="Z206" i="20"/>
  <c r="Y206" i="20"/>
  <c r="Y207" i="20" s="1"/>
  <c r="S206" i="20"/>
  <c r="AF205" i="20"/>
  <c r="AD205" i="20"/>
  <c r="AC205" i="20"/>
  <c r="AB205" i="20"/>
  <c r="AE205" i="20" s="1"/>
  <c r="AG205" i="20" s="1"/>
  <c r="AA205" i="20"/>
  <c r="R205" i="20" s="1"/>
  <c r="Z205" i="20"/>
  <c r="T205" i="20" s="1"/>
  <c r="S205" i="20"/>
  <c r="AR202" i="20"/>
  <c r="AS202" i="20" s="1"/>
  <c r="AT202" i="20" s="1"/>
  <c r="AU202" i="20" s="1"/>
  <c r="AU521" i="20" s="1"/>
  <c r="AD199" i="20"/>
  <c r="AA199" i="20"/>
  <c r="Z199" i="20"/>
  <c r="T199" i="20"/>
  <c r="S199" i="20"/>
  <c r="U199" i="20" s="1"/>
  <c r="AB197" i="20"/>
  <c r="AB225" i="20" s="1"/>
  <c r="AA197" i="20"/>
  <c r="Z197" i="20"/>
  <c r="S197" i="20" s="1"/>
  <c r="U197" i="20" s="1"/>
  <c r="T197" i="20"/>
  <c r="AB196" i="20"/>
  <c r="AD196" i="20" s="1"/>
  <c r="AA196" i="20"/>
  <c r="Z196" i="20"/>
  <c r="S196" i="20" s="1"/>
  <c r="U196" i="20" s="1"/>
  <c r="T196" i="20"/>
  <c r="AG193" i="20"/>
  <c r="AF193" i="20"/>
  <c r="AE193" i="20"/>
  <c r="AD193" i="20"/>
  <c r="AA193" i="20"/>
  <c r="R193" i="20" s="1"/>
  <c r="V193" i="20" s="1"/>
  <c r="AH193" i="20" s="1"/>
  <c r="Z193" i="20"/>
  <c r="T193" i="20"/>
  <c r="S193" i="20"/>
  <c r="U193" i="20" s="1"/>
  <c r="AA192" i="20"/>
  <c r="Z192" i="20"/>
  <c r="S192" i="20" s="1"/>
  <c r="AF191" i="20"/>
  <c r="AE191" i="20"/>
  <c r="AG191" i="20" s="1"/>
  <c r="AD191" i="20"/>
  <c r="AA191" i="20"/>
  <c r="Z191" i="20"/>
  <c r="U191" i="20"/>
  <c r="T191" i="20"/>
  <c r="S191" i="20"/>
  <c r="R191" i="20"/>
  <c r="V191" i="20" s="1"/>
  <c r="AH191" i="20" s="1"/>
  <c r="AD190" i="20"/>
  <c r="AA190" i="20"/>
  <c r="Z190" i="20"/>
  <c r="Y190" i="20"/>
  <c r="T190" i="20"/>
  <c r="S190" i="20"/>
  <c r="U190" i="20" s="1"/>
  <c r="AF189" i="20"/>
  <c r="AD189" i="20"/>
  <c r="AA189" i="20"/>
  <c r="Z189" i="20"/>
  <c r="S189" i="20" s="1"/>
  <c r="Y189" i="20"/>
  <c r="AE189" i="20" s="1"/>
  <c r="AG189" i="20" s="1"/>
  <c r="AB187" i="20"/>
  <c r="AD186" i="20"/>
  <c r="AA186" i="20"/>
  <c r="Z186" i="20"/>
  <c r="S186" i="20" s="1"/>
  <c r="U186" i="20" s="1"/>
  <c r="T186" i="20"/>
  <c r="AD185" i="20"/>
  <c r="AA185" i="20"/>
  <c r="Z185" i="20"/>
  <c r="Y185" i="20"/>
  <c r="T185" i="20"/>
  <c r="S185" i="20"/>
  <c r="U185" i="20" s="1"/>
  <c r="AF184" i="20"/>
  <c r="AD184" i="20"/>
  <c r="AA184" i="20"/>
  <c r="Z184" i="20"/>
  <c r="S184" i="20" s="1"/>
  <c r="Y184" i="20"/>
  <c r="Y196" i="20" s="1"/>
  <c r="AR181" i="20"/>
  <c r="AQ181" i="20"/>
  <c r="AP181" i="20"/>
  <c r="AD177" i="20"/>
  <c r="AA177" i="20"/>
  <c r="Z177" i="20"/>
  <c r="Y177" i="20"/>
  <c r="T177" i="20"/>
  <c r="S177" i="20"/>
  <c r="U177" i="20" s="1"/>
  <c r="AB176" i="20"/>
  <c r="AD176" i="20" s="1"/>
  <c r="AA176" i="20"/>
  <c r="Z176" i="20"/>
  <c r="S176" i="20" s="1"/>
  <c r="U176" i="20" s="1"/>
  <c r="T176" i="20"/>
  <c r="AD175" i="20"/>
  <c r="AA175" i="20"/>
  <c r="Z175" i="20"/>
  <c r="U175" i="20"/>
  <c r="T175" i="20"/>
  <c r="S175" i="20"/>
  <c r="AF174" i="20"/>
  <c r="AE174" i="20"/>
  <c r="AG174" i="20" s="1"/>
  <c r="AD174" i="20"/>
  <c r="AA174" i="20"/>
  <c r="Z174" i="20"/>
  <c r="T174" i="20" s="1"/>
  <c r="U174" i="20" s="1"/>
  <c r="S174" i="20"/>
  <c r="R174" i="20"/>
  <c r="V174" i="20" s="1"/>
  <c r="AH174" i="20" s="1"/>
  <c r="AE173" i="20"/>
  <c r="AD173" i="20"/>
  <c r="AC173" i="20"/>
  <c r="AB173" i="20"/>
  <c r="AA173" i="20"/>
  <c r="R173" i="20" s="1"/>
  <c r="Z173" i="20"/>
  <c r="S173" i="20" s="1"/>
  <c r="Y173" i="20"/>
  <c r="AF173" i="20" s="1"/>
  <c r="AD172" i="20"/>
  <c r="AC172" i="20"/>
  <c r="AB172" i="20"/>
  <c r="AA172" i="20"/>
  <c r="Z172" i="20"/>
  <c r="Y172" i="20"/>
  <c r="Y175" i="20" s="1"/>
  <c r="T172" i="20"/>
  <c r="S172" i="20"/>
  <c r="U172" i="20" s="1"/>
  <c r="AS171" i="20"/>
  <c r="AT171" i="20" s="1"/>
  <c r="AT521" i="20" s="1"/>
  <c r="AF168" i="20"/>
  <c r="AD168" i="20"/>
  <c r="AA168" i="20"/>
  <c r="Z168" i="20"/>
  <c r="S168" i="20" s="1"/>
  <c r="U168" i="20" s="1"/>
  <c r="Y168" i="20"/>
  <c r="AE168" i="20" s="1"/>
  <c r="AG168" i="20" s="1"/>
  <c r="T168" i="20"/>
  <c r="R168" i="20"/>
  <c r="V168" i="20" s="1"/>
  <c r="AH168" i="20" s="1"/>
  <c r="AF167" i="20"/>
  <c r="AE167" i="20"/>
  <c r="AG167" i="20" s="1"/>
  <c r="AD167" i="20"/>
  <c r="AA167" i="20"/>
  <c r="Z167" i="20"/>
  <c r="U167" i="20"/>
  <c r="T167" i="20"/>
  <c r="S167" i="20"/>
  <c r="R167" i="20"/>
  <c r="V167" i="20" s="1"/>
  <c r="AF166" i="20"/>
  <c r="AE166" i="20"/>
  <c r="AG166" i="20" s="1"/>
  <c r="AD166" i="20"/>
  <c r="AA166" i="20"/>
  <c r="Z166" i="20"/>
  <c r="U166" i="20"/>
  <c r="T166" i="20"/>
  <c r="S166" i="20"/>
  <c r="R166" i="20"/>
  <c r="V166" i="20" s="1"/>
  <c r="AH166" i="20" s="1"/>
  <c r="AF165" i="20"/>
  <c r="AE165" i="20"/>
  <c r="AG165" i="20" s="1"/>
  <c r="AD165" i="20"/>
  <c r="AA165" i="20"/>
  <c r="Z165" i="20"/>
  <c r="U165" i="20"/>
  <c r="T165" i="20"/>
  <c r="S165" i="20"/>
  <c r="R165" i="20"/>
  <c r="V165" i="20" s="1"/>
  <c r="AS164" i="20"/>
  <c r="AS521" i="20" s="1"/>
  <c r="AR164" i="20"/>
  <c r="AE160" i="20"/>
  <c r="AA160" i="20"/>
  <c r="Z160" i="20"/>
  <c r="S160" i="20"/>
  <c r="R160" i="20"/>
  <c r="AA159" i="20"/>
  <c r="R159" i="20" s="1"/>
  <c r="Z159" i="20"/>
  <c r="AA158" i="20"/>
  <c r="Z158" i="20"/>
  <c r="AC157" i="20"/>
  <c r="AA157" i="20"/>
  <c r="Z157" i="20"/>
  <c r="Y157" i="20"/>
  <c r="T157" i="20"/>
  <c r="AB154" i="20"/>
  <c r="AA154" i="20"/>
  <c r="Z154" i="20"/>
  <c r="R154" i="20"/>
  <c r="AA153" i="20"/>
  <c r="Z153" i="20"/>
  <c r="Y153" i="20"/>
  <c r="R153" i="20"/>
  <c r="AA152" i="20"/>
  <c r="Z152" i="20"/>
  <c r="R152" i="20"/>
  <c r="AB149" i="20"/>
  <c r="AE149" i="20" s="1"/>
  <c r="AA149" i="20"/>
  <c r="Z149" i="20"/>
  <c r="S149" i="20"/>
  <c r="R149" i="20"/>
  <c r="AA148" i="20"/>
  <c r="Z148" i="20"/>
  <c r="Y148" i="20"/>
  <c r="R148" i="20"/>
  <c r="AA147" i="20"/>
  <c r="R147" i="20" s="1"/>
  <c r="Z147" i="20"/>
  <c r="AQ144" i="20"/>
  <c r="AR144" i="20" s="1"/>
  <c r="AR521" i="20" s="1"/>
  <c r="W144" i="20"/>
  <c r="AA141" i="20"/>
  <c r="Z141" i="20"/>
  <c r="R141" i="20"/>
  <c r="AA140" i="20"/>
  <c r="Z140" i="20"/>
  <c r="AC139" i="20"/>
  <c r="AA139" i="20"/>
  <c r="R139" i="20" s="1"/>
  <c r="Z139" i="20"/>
  <c r="Y139" i="20"/>
  <c r="Y140" i="20" s="1"/>
  <c r="T139" i="20"/>
  <c r="AA137" i="20"/>
  <c r="Z137" i="20"/>
  <c r="AA136" i="20"/>
  <c r="Z136" i="20"/>
  <c r="Y136" i="20"/>
  <c r="R136" i="20"/>
  <c r="AF135" i="20"/>
  <c r="AC135" i="20"/>
  <c r="AA135" i="20"/>
  <c r="Z135" i="20"/>
  <c r="T135" i="20"/>
  <c r="R135" i="20"/>
  <c r="AB133" i="20"/>
  <c r="AE133" i="20" s="1"/>
  <c r="AA133" i="20"/>
  <c r="Z133" i="20"/>
  <c r="R133" i="20"/>
  <c r="AA132" i="20"/>
  <c r="Z132" i="20"/>
  <c r="AA131" i="20"/>
  <c r="Z131" i="20"/>
  <c r="Y131" i="20"/>
  <c r="Y132" i="20" s="1"/>
  <c r="R131" i="20"/>
  <c r="AA128" i="20"/>
  <c r="Z128" i="20"/>
  <c r="R128" i="20"/>
  <c r="AA127" i="20"/>
  <c r="Z127" i="20"/>
  <c r="AF126" i="20"/>
  <c r="AC126" i="20"/>
  <c r="AA126" i="20"/>
  <c r="Z126" i="20"/>
  <c r="Y126" i="20"/>
  <c r="Y127" i="20" s="1"/>
  <c r="T126" i="20"/>
  <c r="R126" i="20"/>
  <c r="AB124" i="20"/>
  <c r="AA124" i="20"/>
  <c r="Z124" i="20"/>
  <c r="S124" i="20"/>
  <c r="AA123" i="20"/>
  <c r="Z123" i="20"/>
  <c r="AA122" i="20"/>
  <c r="Z122" i="20"/>
  <c r="AA119" i="20"/>
  <c r="Z119" i="20"/>
  <c r="S119" i="20"/>
  <c r="AA118" i="20"/>
  <c r="Z118" i="20"/>
  <c r="AA117" i="20"/>
  <c r="Z117" i="20"/>
  <c r="Y117" i="20"/>
  <c r="Y119" i="20" s="1"/>
  <c r="AN114" i="20"/>
  <c r="AO114" i="20" s="1"/>
  <c r="W114" i="20"/>
  <c r="AA112" i="20"/>
  <c r="Z112" i="20"/>
  <c r="R112" i="20"/>
  <c r="AA111" i="20"/>
  <c r="Z111" i="20"/>
  <c r="Y111" i="20"/>
  <c r="AC110" i="20"/>
  <c r="AF110" i="20" s="1"/>
  <c r="AA110" i="20"/>
  <c r="Z110" i="20"/>
  <c r="T110" i="20" s="1"/>
  <c r="R110" i="20"/>
  <c r="AA108" i="20"/>
  <c r="R108" i="20" s="1"/>
  <c r="Z108" i="20"/>
  <c r="AA107" i="20"/>
  <c r="Z107" i="20"/>
  <c r="AC106" i="20"/>
  <c r="T106" i="20" s="1"/>
  <c r="AA106" i="20"/>
  <c r="Z106" i="20"/>
  <c r="Y106" i="20"/>
  <c r="Y107" i="20" s="1"/>
  <c r="R106" i="20"/>
  <c r="AA104" i="20"/>
  <c r="R104" i="20" s="1"/>
  <c r="Z104" i="20"/>
  <c r="AA103" i="20"/>
  <c r="Z103" i="20"/>
  <c r="Y103" i="20"/>
  <c r="Y137" i="20" s="1"/>
  <c r="AF102" i="20"/>
  <c r="AC102" i="20"/>
  <c r="T102" i="20" s="1"/>
  <c r="AA102" i="20"/>
  <c r="Z102" i="20"/>
  <c r="R102" i="20"/>
  <c r="AA99" i="20"/>
  <c r="Z99" i="20"/>
  <c r="R99" i="20"/>
  <c r="AA98" i="20"/>
  <c r="Z98" i="20"/>
  <c r="AF97" i="20"/>
  <c r="AC97" i="20"/>
  <c r="AA97" i="20"/>
  <c r="Z97" i="20"/>
  <c r="Y97" i="20"/>
  <c r="Y98" i="20" s="1"/>
  <c r="T97" i="20"/>
  <c r="R97" i="20"/>
  <c r="AE95" i="20"/>
  <c r="AB95" i="20"/>
  <c r="AA95" i="20"/>
  <c r="R95" i="20" s="1"/>
  <c r="Z95" i="20"/>
  <c r="S95" i="20"/>
  <c r="AA94" i="20"/>
  <c r="Z94" i="20"/>
  <c r="AA93" i="20"/>
  <c r="Z93" i="20"/>
  <c r="Y93" i="20"/>
  <c r="Y94" i="20" s="1"/>
  <c r="R93" i="20"/>
  <c r="AB91" i="20"/>
  <c r="AA91" i="20"/>
  <c r="Z91" i="20"/>
  <c r="Y91" i="20"/>
  <c r="AE91" i="20" s="1"/>
  <c r="S91" i="20"/>
  <c r="AA90" i="20"/>
  <c r="Z90" i="20"/>
  <c r="AA89" i="20"/>
  <c r="Z89" i="20"/>
  <c r="AB86" i="20"/>
  <c r="AB108" i="20" s="1"/>
  <c r="AA86" i="20"/>
  <c r="Z86" i="20"/>
  <c r="S86" i="20"/>
  <c r="R86" i="20"/>
  <c r="AA85" i="20"/>
  <c r="Z85" i="20"/>
  <c r="Y85" i="20"/>
  <c r="R85" i="20"/>
  <c r="AF84" i="20"/>
  <c r="AA84" i="20"/>
  <c r="Z84" i="20"/>
  <c r="T84" i="20" s="1"/>
  <c r="R84" i="20"/>
  <c r="AB82" i="20"/>
  <c r="AA82" i="20"/>
  <c r="Z82" i="20"/>
  <c r="S82" i="20" s="1"/>
  <c r="Y82" i="20"/>
  <c r="R82" i="20"/>
  <c r="AA81" i="20"/>
  <c r="Z81" i="20"/>
  <c r="AF80" i="20"/>
  <c r="AC80" i="20"/>
  <c r="AA80" i="20"/>
  <c r="Z80" i="20"/>
  <c r="Y80" i="20"/>
  <c r="T80" i="20"/>
  <c r="R80" i="20"/>
  <c r="AE78" i="20"/>
  <c r="AC78" i="20"/>
  <c r="AA78" i="20"/>
  <c r="Z78" i="20"/>
  <c r="S78" i="20" s="1"/>
  <c r="U78" i="20" s="1"/>
  <c r="Y78" i="20"/>
  <c r="Y124" i="20" s="1"/>
  <c r="T78" i="20"/>
  <c r="R78" i="20"/>
  <c r="V78" i="20" s="1"/>
  <c r="AC77" i="20"/>
  <c r="AA77" i="20"/>
  <c r="Z77" i="20"/>
  <c r="Y77" i="20"/>
  <c r="Y123" i="20" s="1"/>
  <c r="AF76" i="20"/>
  <c r="AC76" i="20"/>
  <c r="AA76" i="20"/>
  <c r="Z76" i="20"/>
  <c r="Y76" i="20"/>
  <c r="Y122" i="20" s="1"/>
  <c r="T76" i="20"/>
  <c r="R76" i="20"/>
  <c r="AE73" i="20"/>
  <c r="AG73" i="20" s="1"/>
  <c r="AC73" i="20"/>
  <c r="AF73" i="20" s="1"/>
  <c r="AA73" i="20"/>
  <c r="R73" i="20" s="1"/>
  <c r="Z73" i="20"/>
  <c r="T73" i="20" s="1"/>
  <c r="S73" i="20"/>
  <c r="U73" i="20" s="1"/>
  <c r="AC72" i="20"/>
  <c r="AB72" i="20"/>
  <c r="AB77" i="20" s="1"/>
  <c r="AA72" i="20"/>
  <c r="Z72" i="20"/>
  <c r="S72" i="20" s="1"/>
  <c r="U72" i="20" s="1"/>
  <c r="T72" i="20"/>
  <c r="AC71" i="20"/>
  <c r="T71" i="20" s="1"/>
  <c r="AA71" i="20"/>
  <c r="Z71" i="20"/>
  <c r="AF68" i="20"/>
  <c r="AE68" i="20"/>
  <c r="AG68" i="20" s="1"/>
  <c r="AD68" i="20"/>
  <c r="AA68" i="20"/>
  <c r="Z68" i="20"/>
  <c r="T68" i="20" s="1"/>
  <c r="U68" i="20" s="1"/>
  <c r="S68" i="20"/>
  <c r="R68" i="20"/>
  <c r="V68" i="20" s="1"/>
  <c r="AH68" i="20" s="1"/>
  <c r="AD66" i="20"/>
  <c r="AC66" i="20"/>
  <c r="AB66" i="20"/>
  <c r="AE66" i="20" s="1"/>
  <c r="AG66" i="20" s="1"/>
  <c r="AA66" i="20"/>
  <c r="Z66" i="20"/>
  <c r="S66" i="20" s="1"/>
  <c r="U66" i="20" s="1"/>
  <c r="Y66" i="20"/>
  <c r="AF66" i="20" s="1"/>
  <c r="T66" i="20"/>
  <c r="R66" i="20"/>
  <c r="AC65" i="20"/>
  <c r="AD65" i="20" s="1"/>
  <c r="AA65" i="20"/>
  <c r="Z65" i="20"/>
  <c r="T65" i="20"/>
  <c r="S65" i="20"/>
  <c r="U65" i="20" s="1"/>
  <c r="AC64" i="20"/>
  <c r="T64" i="20" s="1"/>
  <c r="AA64" i="20"/>
  <c r="Z64" i="20"/>
  <c r="Y64" i="20"/>
  <c r="Y65" i="20" s="1"/>
  <c r="AF62" i="20"/>
  <c r="AD62" i="20"/>
  <c r="AA62" i="20"/>
  <c r="Z62" i="20"/>
  <c r="S62" i="20" s="1"/>
  <c r="U62" i="20" s="1"/>
  <c r="Y62" i="20"/>
  <c r="AE62" i="20" s="1"/>
  <c r="AG62" i="20" s="1"/>
  <c r="T62" i="20"/>
  <c r="R62" i="20"/>
  <c r="AC61" i="20"/>
  <c r="AF61" i="20" s="1"/>
  <c r="AB61" i="20"/>
  <c r="AB64" i="20" s="1"/>
  <c r="AA61" i="20"/>
  <c r="Z61" i="20"/>
  <c r="R61" i="20"/>
  <c r="AD59" i="20"/>
  <c r="AA59" i="20"/>
  <c r="Z59" i="20"/>
  <c r="Y59" i="20"/>
  <c r="R59" i="20" s="1"/>
  <c r="V59" i="20" s="1"/>
  <c r="T59" i="20"/>
  <c r="S59" i="20"/>
  <c r="U59" i="20" s="1"/>
  <c r="AF58" i="20"/>
  <c r="AD58" i="20"/>
  <c r="AA58" i="20"/>
  <c r="Z58" i="20"/>
  <c r="S58" i="20" s="1"/>
  <c r="U58" i="20" s="1"/>
  <c r="Y58" i="20"/>
  <c r="AE58" i="20" s="1"/>
  <c r="AG58" i="20" s="1"/>
  <c r="T58" i="20"/>
  <c r="R58" i="20"/>
  <c r="AD57" i="20"/>
  <c r="AA57" i="20"/>
  <c r="Z57" i="20"/>
  <c r="Y57" i="20"/>
  <c r="AF57" i="20" s="1"/>
  <c r="U57" i="20"/>
  <c r="T57" i="20"/>
  <c r="S57" i="20"/>
  <c r="AK54" i="20"/>
  <c r="AL54" i="20" s="1"/>
  <c r="W54" i="20"/>
  <c r="AF51" i="20"/>
  <c r="AG51" i="20" s="1"/>
  <c r="AE51" i="20"/>
  <c r="AD51" i="20"/>
  <c r="AA51" i="20"/>
  <c r="Z51" i="20"/>
  <c r="T51" i="20" s="1"/>
  <c r="U51" i="20" s="1"/>
  <c r="AF50" i="20"/>
  <c r="AE50" i="20"/>
  <c r="AG50" i="20" s="1"/>
  <c r="AD50" i="20"/>
  <c r="AA50" i="20"/>
  <c r="Z50" i="20"/>
  <c r="T50" i="20"/>
  <c r="S50" i="20"/>
  <c r="U50" i="20" s="1"/>
  <c r="R50" i="20"/>
  <c r="V50" i="20" s="1"/>
  <c r="AH50" i="20" s="1"/>
  <c r="AF47" i="20"/>
  <c r="AE47" i="20"/>
  <c r="AG47" i="20" s="1"/>
  <c r="AD47" i="20"/>
  <c r="Z47" i="20"/>
  <c r="U47" i="20"/>
  <c r="T47" i="20"/>
  <c r="R47" i="20"/>
  <c r="V47" i="20" s="1"/>
  <c r="AE46" i="20"/>
  <c r="AD46" i="20"/>
  <c r="Z46" i="20"/>
  <c r="Y46" i="20"/>
  <c r="AF46" i="20" s="1"/>
  <c r="AG46" i="20" s="1"/>
  <c r="T46" i="20"/>
  <c r="U46" i="20" s="1"/>
  <c r="V46" i="20" s="1"/>
  <c r="AH46" i="20" s="1"/>
  <c r="R46" i="20"/>
  <c r="AD45" i="20"/>
  <c r="Z45" i="20"/>
  <c r="Y45" i="20"/>
  <c r="R45" i="20" s="1"/>
  <c r="U45" i="20"/>
  <c r="Y43" i="20"/>
  <c r="U42" i="20"/>
  <c r="R42" i="20"/>
  <c r="V42" i="20" s="1"/>
  <c r="V41" i="20"/>
  <c r="U41" i="20"/>
  <c r="W39" i="20"/>
  <c r="AJ39" i="20" s="1"/>
  <c r="AK39" i="20" s="1"/>
  <c r="AK521" i="20" s="1"/>
  <c r="AF36" i="20"/>
  <c r="AE36" i="20"/>
  <c r="AG36" i="20" s="1"/>
  <c r="AD36" i="20"/>
  <c r="Z36" i="20"/>
  <c r="T36" i="20" s="1"/>
  <c r="U36" i="20" s="1"/>
  <c r="S36" i="20"/>
  <c r="R36" i="20"/>
  <c r="V36" i="20" s="1"/>
  <c r="AH36" i="20" s="1"/>
  <c r="AF34" i="20"/>
  <c r="AE34" i="20"/>
  <c r="AG34" i="20" s="1"/>
  <c r="AH34" i="20" s="1"/>
  <c r="AD34" i="20"/>
  <c r="Z34" i="20"/>
  <c r="R34" i="20"/>
  <c r="AE33" i="20"/>
  <c r="AD33" i="20"/>
  <c r="AC33" i="20"/>
  <c r="AF33" i="20" s="1"/>
  <c r="AG33" i="20" s="1"/>
  <c r="AH33" i="20" s="1"/>
  <c r="AB33" i="20"/>
  <c r="Z33" i="20"/>
  <c r="R33" i="20"/>
  <c r="AF32" i="20"/>
  <c r="AE32" i="20"/>
  <c r="AG32" i="20" s="1"/>
  <c r="AD32" i="20"/>
  <c r="AC32" i="20"/>
  <c r="Z32" i="20"/>
  <c r="V32" i="20"/>
  <c r="AH32" i="20" s="1"/>
  <c r="S32" i="20"/>
  <c r="R32" i="20"/>
  <c r="AG31" i="20"/>
  <c r="AF31" i="20"/>
  <c r="AE31" i="20"/>
  <c r="AD31" i="20"/>
  <c r="Z31" i="20"/>
  <c r="V31" i="20"/>
  <c r="AH31" i="20" s="1"/>
  <c r="U31" i="20"/>
  <c r="AG30" i="20"/>
  <c r="AF30" i="20"/>
  <c r="AE30" i="20"/>
  <c r="AD30" i="20"/>
  <c r="Z30" i="20"/>
  <c r="T30" i="20" s="1"/>
  <c r="R30" i="20"/>
  <c r="V30" i="20" s="1"/>
  <c r="AH30" i="20" s="1"/>
  <c r="AF29" i="20"/>
  <c r="AE29" i="20"/>
  <c r="AG29" i="20" s="1"/>
  <c r="AD29" i="20"/>
  <c r="Z29" i="20"/>
  <c r="U29" i="20"/>
  <c r="T29" i="20"/>
  <c r="S29" i="20"/>
  <c r="R29" i="20"/>
  <c r="V29" i="20" s="1"/>
  <c r="AH29" i="20" s="1"/>
  <c r="AF28" i="20"/>
  <c r="AE28" i="20"/>
  <c r="AG28" i="20" s="1"/>
  <c r="AD28" i="20"/>
  <c r="Z28" i="20"/>
  <c r="U28" i="20"/>
  <c r="R28" i="20"/>
  <c r="V28" i="20" s="1"/>
  <c r="AH28" i="20" s="1"/>
  <c r="AF27" i="20"/>
  <c r="AE27" i="20"/>
  <c r="AG27" i="20" s="1"/>
  <c r="AC27" i="20"/>
  <c r="AD27" i="20" s="1"/>
  <c r="Z27" i="20"/>
  <c r="S27" i="20" s="1"/>
  <c r="U27" i="20" s="1"/>
  <c r="R27" i="20"/>
  <c r="AF26" i="20"/>
  <c r="AE26" i="20"/>
  <c r="AG26" i="20" s="1"/>
  <c r="AD26" i="20"/>
  <c r="Z26" i="20"/>
  <c r="U26" i="20"/>
  <c r="T26" i="20"/>
  <c r="S26" i="20"/>
  <c r="R26" i="20"/>
  <c r="V26" i="20" s="1"/>
  <c r="AH26" i="20" s="1"/>
  <c r="AJ25" i="20"/>
  <c r="BK19" i="20"/>
  <c r="AB14" i="20"/>
  <c r="U538" i="1" l="1"/>
  <c r="V539" i="1" s="1"/>
  <c r="R65" i="20"/>
  <c r="V65" i="20" s="1"/>
  <c r="AF65" i="20"/>
  <c r="AE65" i="20"/>
  <c r="V27" i="20"/>
  <c r="AH27" i="20" s="1"/>
  <c r="R51" i="20"/>
  <c r="V51" i="20" s="1"/>
  <c r="AH51" i="20" s="1"/>
  <c r="V45" i="20"/>
  <c r="V62" i="20"/>
  <c r="AH62" i="20" s="1"/>
  <c r="V66" i="20"/>
  <c r="AH66" i="20" s="1"/>
  <c r="AH47" i="20"/>
  <c r="AB153" i="20"/>
  <c r="AB123" i="20"/>
  <c r="AB118" i="20"/>
  <c r="AB94" i="20"/>
  <c r="AB81" i="20"/>
  <c r="AB90" i="20"/>
  <c r="AD90" i="20" s="1"/>
  <c r="AB85" i="20"/>
  <c r="AB148" i="20"/>
  <c r="AB132" i="20"/>
  <c r="AD77" i="20"/>
  <c r="S77" i="20"/>
  <c r="V73" i="20"/>
  <c r="AH73" i="20" s="1"/>
  <c r="AL521" i="20"/>
  <c r="AM54" i="20"/>
  <c r="V58" i="20"/>
  <c r="AH58" i="20" s="1"/>
  <c r="AB71" i="20"/>
  <c r="AD64" i="20"/>
  <c r="S64" i="20"/>
  <c r="U64" i="20" s="1"/>
  <c r="AE59" i="20"/>
  <c r="Y71" i="20"/>
  <c r="AD72" i="20"/>
  <c r="AE77" i="20"/>
  <c r="AG77" i="20" s="1"/>
  <c r="AC133" i="20"/>
  <c r="AC124" i="20"/>
  <c r="T124" i="20" s="1"/>
  <c r="U124" i="20" s="1"/>
  <c r="AC119" i="20"/>
  <c r="AC82" i="20"/>
  <c r="AC95" i="20"/>
  <c r="AC91" i="20"/>
  <c r="T91" i="20" s="1"/>
  <c r="AC86" i="20"/>
  <c r="S90" i="20"/>
  <c r="U90" i="20" s="1"/>
  <c r="R94" i="20"/>
  <c r="AE94" i="20"/>
  <c r="AD95" i="20"/>
  <c r="R98" i="20"/>
  <c r="AO521" i="20"/>
  <c r="AP114" i="20"/>
  <c r="R140" i="20"/>
  <c r="BK21" i="20"/>
  <c r="AE45" i="20"/>
  <c r="R57" i="20"/>
  <c r="V57" i="20" s="1"/>
  <c r="AF59" i="20"/>
  <c r="S61" i="20"/>
  <c r="U61" i="20" s="1"/>
  <c r="V61" i="20" s="1"/>
  <c r="AH61" i="20" s="1"/>
  <c r="AD61" i="20"/>
  <c r="AD73" i="20"/>
  <c r="R77" i="20"/>
  <c r="AF77" i="20"/>
  <c r="AF124" i="20"/>
  <c r="R124" i="20"/>
  <c r="V124" i="20" s="1"/>
  <c r="AE124" i="20"/>
  <c r="AD78" i="20"/>
  <c r="AF82" i="20"/>
  <c r="AE108" i="20"/>
  <c r="S108" i="20"/>
  <c r="R107" i="20"/>
  <c r="R119" i="20"/>
  <c r="AF119" i="20"/>
  <c r="AE119" i="20"/>
  <c r="AH165" i="20"/>
  <c r="S30" i="20"/>
  <c r="AF45" i="20"/>
  <c r="AE57" i="20"/>
  <c r="AG57" i="20" s="1"/>
  <c r="T61" i="20"/>
  <c r="AE61" i="20"/>
  <c r="AG61" i="20" s="1"/>
  <c r="AE64" i="20"/>
  <c r="R123" i="20"/>
  <c r="AE123" i="20"/>
  <c r="AC94" i="20"/>
  <c r="T94" i="20" s="1"/>
  <c r="AC81" i="20"/>
  <c r="T81" i="20" s="1"/>
  <c r="AC90" i="20"/>
  <c r="T90" i="20" s="1"/>
  <c r="AC85" i="20"/>
  <c r="AC148" i="20"/>
  <c r="T148" i="20" s="1"/>
  <c r="AC132" i="20"/>
  <c r="T132" i="20" s="1"/>
  <c r="AC153" i="20"/>
  <c r="T153" i="20" s="1"/>
  <c r="AC123" i="20"/>
  <c r="T123" i="20" s="1"/>
  <c r="AC118" i="20"/>
  <c r="T118" i="20" s="1"/>
  <c r="U91" i="20"/>
  <c r="AD91" i="20"/>
  <c r="AE132" i="20"/>
  <c r="AG132" i="20" s="1"/>
  <c r="AF132" i="20"/>
  <c r="R132" i="20"/>
  <c r="AE148" i="20"/>
  <c r="AF153" i="20"/>
  <c r="R64" i="20"/>
  <c r="V64" i="20" s="1"/>
  <c r="AF64" i="20"/>
  <c r="R122" i="20"/>
  <c r="AC89" i="20"/>
  <c r="T89" i="20" s="1"/>
  <c r="AC147" i="20"/>
  <c r="AC131" i="20"/>
  <c r="T131" i="20" s="1"/>
  <c r="AC152" i="20"/>
  <c r="AC122" i="20"/>
  <c r="T122" i="20" s="1"/>
  <c r="AC117" i="20"/>
  <c r="T117" i="20" s="1"/>
  <c r="AC93" i="20"/>
  <c r="T77" i="20"/>
  <c r="AF78" i="20"/>
  <c r="AG78" i="20" s="1"/>
  <c r="AH78" i="20" s="1"/>
  <c r="Y81" i="20"/>
  <c r="S85" i="20"/>
  <c r="T86" i="20"/>
  <c r="U86" i="20" s="1"/>
  <c r="V86" i="20" s="1"/>
  <c r="AG91" i="20"/>
  <c r="R137" i="20"/>
  <c r="AE137" i="20"/>
  <c r="S123" i="20"/>
  <c r="R127" i="20"/>
  <c r="AH167" i="20"/>
  <c r="AE82" i="20"/>
  <c r="AG82" i="20" s="1"/>
  <c r="AE85" i="20"/>
  <c r="R91" i="20"/>
  <c r="AF91" i="20"/>
  <c r="AB99" i="20"/>
  <c r="R111" i="20"/>
  <c r="R117" i="20"/>
  <c r="AF117" i="20"/>
  <c r="Y118" i="20"/>
  <c r="S133" i="20"/>
  <c r="AD133" i="20"/>
  <c r="AF148" i="20"/>
  <c r="AE154" i="20"/>
  <c r="R157" i="20"/>
  <c r="AF157" i="20"/>
  <c r="Y158" i="20"/>
  <c r="R172" i="20"/>
  <c r="V172" i="20" s="1"/>
  <c r="AF172" i="20"/>
  <c r="AE196" i="20"/>
  <c r="AG196" i="20" s="1"/>
  <c r="R196" i="20"/>
  <c r="V196" i="20" s="1"/>
  <c r="Y197" i="20"/>
  <c r="AF196" i="20"/>
  <c r="T189" i="20"/>
  <c r="AE190" i="20"/>
  <c r="R190" i="20"/>
  <c r="V190" i="20" s="1"/>
  <c r="Y192" i="20"/>
  <c r="AF190" i="20"/>
  <c r="AF214" i="20"/>
  <c r="R214" i="20"/>
  <c r="Y225" i="20"/>
  <c r="AF222" i="20"/>
  <c r="R222" i="20"/>
  <c r="AE222" i="20"/>
  <c r="AG222" i="20" s="1"/>
  <c r="V235" i="20"/>
  <c r="U254" i="20"/>
  <c r="AF259" i="20"/>
  <c r="AE259" i="20"/>
  <c r="AG259" i="20" s="1"/>
  <c r="R259" i="20"/>
  <c r="V259" i="20" s="1"/>
  <c r="V271" i="20"/>
  <c r="AH271" i="20" s="1"/>
  <c r="U272" i="20"/>
  <c r="V275" i="20"/>
  <c r="AH275" i="20" s="1"/>
  <c r="AD86" i="20"/>
  <c r="R103" i="20"/>
  <c r="AF131" i="20"/>
  <c r="AF139" i="20"/>
  <c r="AB159" i="20"/>
  <c r="Y176" i="20"/>
  <c r="AF175" i="20"/>
  <c r="AE175" i="20"/>
  <c r="R175" i="20"/>
  <c r="V175" i="20" s="1"/>
  <c r="U205" i="20"/>
  <c r="AF207" i="20"/>
  <c r="R207" i="20"/>
  <c r="AE207" i="20"/>
  <c r="V220" i="20"/>
  <c r="V234" i="20"/>
  <c r="AH234" i="20" s="1"/>
  <c r="V240" i="20"/>
  <c r="AH240" i="20" s="1"/>
  <c r="AH248" i="20"/>
  <c r="AE250" i="20"/>
  <c r="AG250" i="20" s="1"/>
  <c r="R250" i="20"/>
  <c r="V250" i="20" s="1"/>
  <c r="AF250" i="20"/>
  <c r="V284" i="20"/>
  <c r="AH284" i="20" s="1"/>
  <c r="AE86" i="20"/>
  <c r="AF106" i="20"/>
  <c r="AB112" i="20"/>
  <c r="AB128" i="20"/>
  <c r="AB137" i="20"/>
  <c r="AB141" i="20"/>
  <c r="AE153" i="20"/>
  <c r="AG153" i="20" s="1"/>
  <c r="R177" i="20"/>
  <c r="V177" i="20" s="1"/>
  <c r="AF177" i="20"/>
  <c r="AE177" i="20"/>
  <c r="AG177" i="20" s="1"/>
  <c r="U189" i="20"/>
  <c r="S225" i="20"/>
  <c r="U225" i="20" s="1"/>
  <c r="AD225" i="20"/>
  <c r="AV521" i="20"/>
  <c r="AW245" i="20"/>
  <c r="AW521" i="20" s="1"/>
  <c r="AE253" i="20"/>
  <c r="AD253" i="20"/>
  <c r="S253" i="20"/>
  <c r="AH252" i="20"/>
  <c r="AE261" i="20"/>
  <c r="AG261" i="20" s="1"/>
  <c r="R261" i="20"/>
  <c r="V261" i="20" s="1"/>
  <c r="AH261" i="20" s="1"/>
  <c r="AF261" i="20"/>
  <c r="V269" i="20"/>
  <c r="AB303" i="20"/>
  <c r="AB298" i="20"/>
  <c r="AE285" i="20"/>
  <c r="AG285" i="20" s="1"/>
  <c r="S285" i="20"/>
  <c r="U285" i="20" s="1"/>
  <c r="V285" i="20" s="1"/>
  <c r="AH285" i="20" s="1"/>
  <c r="AD285" i="20"/>
  <c r="AE290" i="20"/>
  <c r="AG290" i="20" s="1"/>
  <c r="S290" i="20"/>
  <c r="AD290" i="20"/>
  <c r="AB291" i="20"/>
  <c r="AB104" i="20"/>
  <c r="S154" i="20"/>
  <c r="AE172" i="20"/>
  <c r="AG172" i="20" s="1"/>
  <c r="T173" i="20"/>
  <c r="U173" i="20" s="1"/>
  <c r="V173" i="20" s="1"/>
  <c r="AH173" i="20" s="1"/>
  <c r="AG173" i="20"/>
  <c r="T184" i="20"/>
  <c r="U184" i="20" s="1"/>
  <c r="R185" i="20"/>
  <c r="V185" i="20" s="1"/>
  <c r="AH185" i="20" s="1"/>
  <c r="Y186" i="20"/>
  <c r="AF185" i="20"/>
  <c r="AE185" i="20"/>
  <c r="AG185" i="20" s="1"/>
  <c r="V205" i="20"/>
  <c r="V206" i="20"/>
  <c r="AH232" i="20"/>
  <c r="AG235" i="20"/>
  <c r="V238" i="20"/>
  <c r="AH238" i="20" s="1"/>
  <c r="AF253" i="20"/>
  <c r="T253" i="20"/>
  <c r="V254" i="20"/>
  <c r="AH254" i="20" s="1"/>
  <c r="U269" i="20"/>
  <c r="V272" i="20"/>
  <c r="AH272" i="20" s="1"/>
  <c r="U273" i="20"/>
  <c r="V273" i="20" s="1"/>
  <c r="AH273" i="20" s="1"/>
  <c r="U274" i="20"/>
  <c r="V274" i="20" s="1"/>
  <c r="AH274" i="20" s="1"/>
  <c r="AD197" i="20"/>
  <c r="R210" i="20"/>
  <c r="V210" i="20" s="1"/>
  <c r="AB214" i="20"/>
  <c r="AD214" i="20" s="1"/>
  <c r="AE220" i="20"/>
  <c r="AG220" i="20" s="1"/>
  <c r="AF221" i="20"/>
  <c r="AG221" i="20" s="1"/>
  <c r="AH221" i="20" s="1"/>
  <c r="S222" i="20"/>
  <c r="U222" i="20" s="1"/>
  <c r="AF235" i="20"/>
  <c r="S238" i="20"/>
  <c r="U238" i="20" s="1"/>
  <c r="AD238" i="20"/>
  <c r="AF242" i="20"/>
  <c r="AG242" i="20" s="1"/>
  <c r="AF255" i="20"/>
  <c r="AG255" i="20" s="1"/>
  <c r="AH255" i="20" s="1"/>
  <c r="AE258" i="20"/>
  <c r="S263" i="20"/>
  <c r="U263" i="20" s="1"/>
  <c r="V263" i="20" s="1"/>
  <c r="AH263" i="20" s="1"/>
  <c r="AD274" i="20"/>
  <c r="AD278" i="20"/>
  <c r="AB279" i="20"/>
  <c r="AF281" i="20"/>
  <c r="AG281" i="20" s="1"/>
  <c r="AF292" i="20"/>
  <c r="AC295" i="20"/>
  <c r="AF295" i="20" s="1"/>
  <c r="AC293" i="20"/>
  <c r="S291" i="20"/>
  <c r="U291" i="20" s="1"/>
  <c r="V291" i="20" s="1"/>
  <c r="AH312" i="20"/>
  <c r="V313" i="20"/>
  <c r="AH313" i="20" s="1"/>
  <c r="V325" i="20"/>
  <c r="V339" i="20"/>
  <c r="V349" i="20"/>
  <c r="AH349" i="20" s="1"/>
  <c r="R184" i="20"/>
  <c r="R189" i="20"/>
  <c r="AE210" i="20"/>
  <c r="AG210" i="20" s="1"/>
  <c r="AB213" i="20"/>
  <c r="AF213" i="20"/>
  <c r="R233" i="20"/>
  <c r="V233" i="20" s="1"/>
  <c r="R239" i="20"/>
  <c r="V239" i="20" s="1"/>
  <c r="S247" i="20"/>
  <c r="U247" i="20" s="1"/>
  <c r="V247" i="20" s="1"/>
  <c r="AD247" i="20"/>
  <c r="AE248" i="20"/>
  <c r="AG248" i="20" s="1"/>
  <c r="R249" i="20"/>
  <c r="V249" i="20" s="1"/>
  <c r="AF258" i="20"/>
  <c r="R260" i="20"/>
  <c r="V260" i="20" s="1"/>
  <c r="T274" i="20"/>
  <c r="T290" i="20"/>
  <c r="T295" i="20"/>
  <c r="AE305" i="20"/>
  <c r="AG305" i="20" s="1"/>
  <c r="R305" i="20"/>
  <c r="V305" i="20" s="1"/>
  <c r="AF305" i="20"/>
  <c r="S318" i="20"/>
  <c r="U318" i="20" s="1"/>
  <c r="V318" i="20" s="1"/>
  <c r="AH318" i="20" s="1"/>
  <c r="AG318" i="20"/>
  <c r="AD320" i="20"/>
  <c r="AB330" i="20"/>
  <c r="AE320" i="20"/>
  <c r="V342" i="20"/>
  <c r="AH342" i="20" s="1"/>
  <c r="U343" i="20"/>
  <c r="V343" i="20" s="1"/>
  <c r="AH343" i="20" s="1"/>
  <c r="U349" i="20"/>
  <c r="AH355" i="20"/>
  <c r="AE184" i="20"/>
  <c r="AG184" i="20" s="1"/>
  <c r="AF206" i="20"/>
  <c r="AG206" i="20" s="1"/>
  <c r="S207" i="20"/>
  <c r="U207" i="20" s="1"/>
  <c r="AE233" i="20"/>
  <c r="AG233" i="20" s="1"/>
  <c r="AE239" i="20"/>
  <c r="AG239" i="20" s="1"/>
  <c r="R242" i="20"/>
  <c r="V242" i="20" s="1"/>
  <c r="AE247" i="20"/>
  <c r="AG247" i="20" s="1"/>
  <c r="AE249" i="20"/>
  <c r="AE260" i="20"/>
  <c r="AG260" i="20" s="1"/>
  <c r="AF274" i="20"/>
  <c r="AG274" i="20" s="1"/>
  <c r="AD277" i="20"/>
  <c r="R281" i="20"/>
  <c r="V281" i="20" s="1"/>
  <c r="T293" i="20"/>
  <c r="U315" i="20"/>
  <c r="V315" i="20" s="1"/>
  <c r="AH315" i="20" s="1"/>
  <c r="U319" i="20"/>
  <c r="V319" i="20" s="1"/>
  <c r="V328" i="20"/>
  <c r="AH328" i="20" s="1"/>
  <c r="AH341" i="20"/>
  <c r="V345" i="20"/>
  <c r="AH345" i="20" s="1"/>
  <c r="U348" i="20"/>
  <c r="V348" i="20" s="1"/>
  <c r="AH348" i="20" s="1"/>
  <c r="AF249" i="20"/>
  <c r="AF260" i="20"/>
  <c r="AC303" i="20"/>
  <c r="AF303" i="20" s="1"/>
  <c r="AC298" i="20"/>
  <c r="AF298" i="20" s="1"/>
  <c r="AH306" i="20"/>
  <c r="AE330" i="20"/>
  <c r="AG330" i="20" s="1"/>
  <c r="AE302" i="20"/>
  <c r="AG302" i="20" s="1"/>
  <c r="AH302" i="20" s="1"/>
  <c r="AE306" i="20"/>
  <c r="AG306" i="20" s="1"/>
  <c r="AD325" i="20"/>
  <c r="V362" i="20"/>
  <c r="AH362" i="20" s="1"/>
  <c r="AH375" i="20"/>
  <c r="AH408" i="20"/>
  <c r="AH425" i="20"/>
  <c r="AE300" i="20"/>
  <c r="AG300" i="20" s="1"/>
  <c r="AG319" i="20"/>
  <c r="AE328" i="20"/>
  <c r="AG328" i="20" s="1"/>
  <c r="S359" i="20"/>
  <c r="U359" i="20" s="1"/>
  <c r="V359" i="20" s="1"/>
  <c r="AH359" i="20" s="1"/>
  <c r="V361" i="20"/>
  <c r="AH361" i="20" s="1"/>
  <c r="U362" i="20"/>
  <c r="V366" i="20"/>
  <c r="AH366" i="20" s="1"/>
  <c r="U367" i="20"/>
  <c r="V367" i="20" s="1"/>
  <c r="AH367" i="20" s="1"/>
  <c r="V374" i="20"/>
  <c r="AH374" i="20" s="1"/>
  <c r="V378" i="20"/>
  <c r="AH378" i="20" s="1"/>
  <c r="V379" i="20"/>
  <c r="AH379" i="20" s="1"/>
  <c r="U382" i="20"/>
  <c r="V383" i="20"/>
  <c r="AH383" i="20" s="1"/>
  <c r="U385" i="20"/>
  <c r="V386" i="20"/>
  <c r="AH386" i="20" s="1"/>
  <c r="V387" i="20"/>
  <c r="AH387" i="20" s="1"/>
  <c r="U394" i="20"/>
  <c r="V394" i="20" s="1"/>
  <c r="AH394" i="20" s="1"/>
  <c r="V396" i="20"/>
  <c r="AH396" i="20" s="1"/>
  <c r="U397" i="20"/>
  <c r="V398" i="20"/>
  <c r="AH398" i="20" s="1"/>
  <c r="U399" i="20"/>
  <c r="V399" i="20" s="1"/>
  <c r="AH399" i="20" s="1"/>
  <c r="V400" i="20"/>
  <c r="AH400" i="20" s="1"/>
  <c r="AH409" i="20"/>
  <c r="AH414" i="20"/>
  <c r="AH421" i="20"/>
  <c r="R300" i="20"/>
  <c r="V300" i="20" s="1"/>
  <c r="R316" i="20"/>
  <c r="V316" i="20" s="1"/>
  <c r="AH316" i="20" s="1"/>
  <c r="AE316" i="20"/>
  <c r="AG316" i="20" s="1"/>
  <c r="AD319" i="20"/>
  <c r="V373" i="20"/>
  <c r="V377" i="20"/>
  <c r="AH377" i="20" s="1"/>
  <c r="U387" i="20"/>
  <c r="U390" i="20"/>
  <c r="V390" i="20" s="1"/>
  <c r="AH390" i="20" s="1"/>
  <c r="U392" i="20"/>
  <c r="V392" i="20" s="1"/>
  <c r="AH392" i="20" s="1"/>
  <c r="AH405" i="20"/>
  <c r="V403" i="20"/>
  <c r="AH412" i="20"/>
  <c r="V382" i="20"/>
  <c r="AH382" i="20" s="1"/>
  <c r="V385" i="20"/>
  <c r="AH385" i="20" s="1"/>
  <c r="V397" i="20"/>
  <c r="AH397" i="20" s="1"/>
  <c r="V442" i="20"/>
  <c r="AH442" i="20" s="1"/>
  <c r="AC469" i="20"/>
  <c r="AC466" i="20"/>
  <c r="AD458" i="20"/>
  <c r="AF458" i="20"/>
  <c r="AG458" i="20" s="1"/>
  <c r="T458" i="20"/>
  <c r="AH505" i="20"/>
  <c r="V503" i="20"/>
  <c r="AH507" i="20"/>
  <c r="S415" i="20"/>
  <c r="T426" i="20"/>
  <c r="U426" i="20" s="1"/>
  <c r="V426" i="20" s="1"/>
  <c r="AH437" i="20"/>
  <c r="U442" i="20"/>
  <c r="AG445" i="20"/>
  <c r="U465" i="20"/>
  <c r="V465" i="20" s="1"/>
  <c r="AH465" i="20" s="1"/>
  <c r="V468" i="20"/>
  <c r="AH468" i="20" s="1"/>
  <c r="V475" i="20"/>
  <c r="AH475" i="20" s="1"/>
  <c r="AG475" i="20"/>
  <c r="V435" i="20"/>
  <c r="V438" i="20"/>
  <c r="AH438" i="20" s="1"/>
  <c r="U440" i="20"/>
  <c r="V440" i="20" s="1"/>
  <c r="AH440" i="20" s="1"/>
  <c r="T466" i="20"/>
  <c r="U466" i="20" s="1"/>
  <c r="V466" i="20" s="1"/>
  <c r="T469" i="20"/>
  <c r="U469" i="20" s="1"/>
  <c r="V469" i="20" s="1"/>
  <c r="T486" i="20"/>
  <c r="AH445" i="20"/>
  <c r="AH456" i="20"/>
  <c r="U458" i="20"/>
  <c r="V458" i="20" s="1"/>
  <c r="AH496" i="20"/>
  <c r="V493" i="20"/>
  <c r="AD446" i="20"/>
  <c r="BD453" i="20"/>
  <c r="BD521" i="20" s="1"/>
  <c r="AD460" i="20"/>
  <c r="AC463" i="20"/>
  <c r="AB486" i="20"/>
  <c r="AD450" i="20"/>
  <c r="AC478" i="20"/>
  <c r="T490" i="20"/>
  <c r="U490" i="20" s="1"/>
  <c r="V490" i="20" s="1"/>
  <c r="AH490" i="20" s="1"/>
  <c r="AF490" i="20"/>
  <c r="AG490" i="20" s="1"/>
  <c r="T446" i="20"/>
  <c r="U446" i="20" s="1"/>
  <c r="V446" i="20" s="1"/>
  <c r="AH446" i="20" s="1"/>
  <c r="S471" i="20"/>
  <c r="U471" i="20" s="1"/>
  <c r="V471" i="20" s="1"/>
  <c r="AH471" i="20" s="1"/>
  <c r="AD471" i="20"/>
  <c r="S478" i="20"/>
  <c r="AD478" i="20"/>
  <c r="AB480" i="20"/>
  <c r="BE521" i="20"/>
  <c r="AK28" i="21" l="1"/>
  <c r="AM28" i="21" s="1"/>
  <c r="AH458" i="20"/>
  <c r="V245" i="20"/>
  <c r="AH247" i="20"/>
  <c r="AH426" i="20"/>
  <c r="V418" i="20"/>
  <c r="AE480" i="20"/>
  <c r="AB483" i="20"/>
  <c r="S480" i="20"/>
  <c r="AC480" i="20"/>
  <c r="T478" i="20"/>
  <c r="AF478" i="20"/>
  <c r="AG478" i="20" s="1"/>
  <c r="AH242" i="20"/>
  <c r="AH305" i="20"/>
  <c r="AD213" i="20"/>
  <c r="S213" i="20"/>
  <c r="U213" i="20" s="1"/>
  <c r="V213" i="20" s="1"/>
  <c r="AH325" i="20"/>
  <c r="T303" i="20"/>
  <c r="AE213" i="20"/>
  <c r="AG213" i="20" s="1"/>
  <c r="AH205" i="20"/>
  <c r="AE104" i="20"/>
  <c r="S104" i="20"/>
  <c r="U290" i="20"/>
  <c r="V290" i="20" s="1"/>
  <c r="U253" i="20"/>
  <c r="V253" i="20" s="1"/>
  <c r="AE112" i="20"/>
  <c r="S112" i="20"/>
  <c r="V207" i="20"/>
  <c r="AE176" i="20"/>
  <c r="R176" i="20"/>
  <c r="V176" i="20" s="1"/>
  <c r="AF176" i="20"/>
  <c r="AH259" i="20"/>
  <c r="AH235" i="20"/>
  <c r="AF225" i="20"/>
  <c r="R225" i="20"/>
  <c r="V225" i="20" s="1"/>
  <c r="AH225" i="20" s="1"/>
  <c r="AE225" i="20"/>
  <c r="AG225" i="20" s="1"/>
  <c r="AG190" i="20"/>
  <c r="AH196" i="20"/>
  <c r="U133" i="20"/>
  <c r="V133" i="20" s="1"/>
  <c r="AH133" i="20" s="1"/>
  <c r="AG64" i="20"/>
  <c r="AP521" i="20"/>
  <c r="AQ114" i="20"/>
  <c r="AQ521" i="20" s="1"/>
  <c r="T95" i="20"/>
  <c r="U95" i="20" s="1"/>
  <c r="V95" i="20" s="1"/>
  <c r="AH95" i="20" s="1"/>
  <c r="AF95" i="20"/>
  <c r="AG95" i="20" s="1"/>
  <c r="AF133" i="20"/>
  <c r="AG133" i="20" s="1"/>
  <c r="T133" i="20"/>
  <c r="AG59" i="20"/>
  <c r="AH59" i="20" s="1"/>
  <c r="AB76" i="20"/>
  <c r="AD71" i="20"/>
  <c r="S71" i="20"/>
  <c r="U71" i="20" s="1"/>
  <c r="U77" i="20"/>
  <c r="AB158" i="20"/>
  <c r="AB136" i="20"/>
  <c r="AD85" i="20"/>
  <c r="AB98" i="20"/>
  <c r="AB107" i="20"/>
  <c r="AB103" i="20"/>
  <c r="AB140" i="20"/>
  <c r="AB127" i="20"/>
  <c r="AB111" i="20"/>
  <c r="AD118" i="20"/>
  <c r="BK22" i="20"/>
  <c r="V371" i="20"/>
  <c r="AH373" i="20"/>
  <c r="AH319" i="20"/>
  <c r="S320" i="20"/>
  <c r="U320" i="20" s="1"/>
  <c r="V320" i="20" s="1"/>
  <c r="AH320" i="20" s="1"/>
  <c r="AG320" i="20"/>
  <c r="AH239" i="20"/>
  <c r="AH210" i="20"/>
  <c r="AE298" i="20"/>
  <c r="AG298" i="20" s="1"/>
  <c r="AD298" i="20"/>
  <c r="S298" i="20"/>
  <c r="AH269" i="20"/>
  <c r="AE141" i="20"/>
  <c r="S141" i="20"/>
  <c r="AH220" i="20"/>
  <c r="S159" i="20"/>
  <c r="AE159" i="20"/>
  <c r="R158" i="20"/>
  <c r="AE99" i="20"/>
  <c r="AD99" i="20"/>
  <c r="S99" i="20"/>
  <c r="U85" i="20"/>
  <c r="V85" i="20" s="1"/>
  <c r="T152" i="20"/>
  <c r="AF152" i="20"/>
  <c r="AH64" i="20"/>
  <c r="AG148" i="20"/>
  <c r="AC98" i="20"/>
  <c r="T85" i="20"/>
  <c r="AC107" i="20"/>
  <c r="AC103" i="20"/>
  <c r="AC140" i="20"/>
  <c r="AC127" i="20"/>
  <c r="AC111" i="20"/>
  <c r="AC158" i="20"/>
  <c r="T158" i="20" s="1"/>
  <c r="AC136" i="20"/>
  <c r="AH57" i="20"/>
  <c r="AD82" i="20"/>
  <c r="T82" i="20"/>
  <c r="U82" i="20" s="1"/>
  <c r="V82" i="20" s="1"/>
  <c r="AH82" i="20" s="1"/>
  <c r="AD123" i="20"/>
  <c r="U478" i="20"/>
  <c r="V478" i="20" s="1"/>
  <c r="AH478" i="20" s="1"/>
  <c r="AE486" i="20"/>
  <c r="AG486" i="20" s="1"/>
  <c r="AD486" i="20"/>
  <c r="S486" i="20"/>
  <c r="U486" i="20" s="1"/>
  <c r="V486" i="20" s="1"/>
  <c r="AD466" i="20"/>
  <c r="AF466" i="20"/>
  <c r="AG466" i="20" s="1"/>
  <c r="AH466" i="20" s="1"/>
  <c r="AH300" i="20"/>
  <c r="AH281" i="20"/>
  <c r="AG249" i="20"/>
  <c r="AH249" i="20" s="1"/>
  <c r="AB331" i="20"/>
  <c r="AD330" i="20"/>
  <c r="S330" i="20"/>
  <c r="U330" i="20" s="1"/>
  <c r="V330" i="20" s="1"/>
  <c r="AH330" i="20" s="1"/>
  <c r="AH233" i="20"/>
  <c r="V189" i="20"/>
  <c r="AH189" i="20" s="1"/>
  <c r="AH339" i="20"/>
  <c r="V337" i="20"/>
  <c r="AC296" i="20"/>
  <c r="AC294" i="20"/>
  <c r="AF293" i="20"/>
  <c r="AE279" i="20"/>
  <c r="AG279" i="20" s="1"/>
  <c r="S279" i="20"/>
  <c r="U279" i="20" s="1"/>
  <c r="V279" i="20" s="1"/>
  <c r="AH279" i="20" s="1"/>
  <c r="AD279" i="20"/>
  <c r="AG258" i="20"/>
  <c r="AH258" i="20" s="1"/>
  <c r="V229" i="20"/>
  <c r="AE291" i="20"/>
  <c r="AG291" i="20" s="1"/>
  <c r="AH291" i="20" s="1"/>
  <c r="AB292" i="20"/>
  <c r="AD291" i="20"/>
  <c r="AE303" i="20"/>
  <c r="AG303" i="20" s="1"/>
  <c r="AD303" i="20"/>
  <c r="S303" i="20"/>
  <c r="U303" i="20" s="1"/>
  <c r="V303" i="20" s="1"/>
  <c r="AG253" i="20"/>
  <c r="S137" i="20"/>
  <c r="S214" i="20"/>
  <c r="U214" i="20" s="1"/>
  <c r="V214" i="20" s="1"/>
  <c r="AH214" i="20" s="1"/>
  <c r="AG175" i="20"/>
  <c r="AH175" i="20" s="1"/>
  <c r="V222" i="20"/>
  <c r="AH222" i="20" s="1"/>
  <c r="R192" i="20"/>
  <c r="Y199" i="20"/>
  <c r="AF192" i="20"/>
  <c r="AE192" i="20"/>
  <c r="AF93" i="20"/>
  <c r="T93" i="20"/>
  <c r="AF122" i="20"/>
  <c r="AF85" i="20"/>
  <c r="AG85" i="20" s="1"/>
  <c r="AG45" i="20"/>
  <c r="AD124" i="20"/>
  <c r="V94" i="20"/>
  <c r="AC192" i="20"/>
  <c r="AC160" i="20"/>
  <c r="AC141" i="20"/>
  <c r="AC137" i="20"/>
  <c r="AC128" i="20"/>
  <c r="AC112" i="20"/>
  <c r="AF86" i="20"/>
  <c r="AG86" i="20" s="1"/>
  <c r="AH86" i="20" s="1"/>
  <c r="AC159" i="20"/>
  <c r="AC99" i="20"/>
  <c r="AC108" i="20"/>
  <c r="AC104" i="20"/>
  <c r="AC149" i="20"/>
  <c r="AD119" i="20"/>
  <c r="AC154" i="20"/>
  <c r="T119" i="20"/>
  <c r="U119" i="20" s="1"/>
  <c r="V119" i="20" s="1"/>
  <c r="AH119" i="20" s="1"/>
  <c r="AM521" i="20"/>
  <c r="AN54" i="20"/>
  <c r="AN521" i="20" s="1"/>
  <c r="AD132" i="20"/>
  <c r="S132" i="20"/>
  <c r="U132" i="20" s="1"/>
  <c r="V132" i="20" s="1"/>
  <c r="AH132" i="20" s="1"/>
  <c r="S81" i="20"/>
  <c r="U81" i="20" s="1"/>
  <c r="AD81" i="20"/>
  <c r="AD153" i="20"/>
  <c r="S153" i="20"/>
  <c r="U153" i="20" s="1"/>
  <c r="V153" i="20" s="1"/>
  <c r="AH153" i="20" s="1"/>
  <c r="AF463" i="20"/>
  <c r="AG463" i="20" s="1"/>
  <c r="T463" i="20"/>
  <c r="U463" i="20" s="1"/>
  <c r="V463" i="20" s="1"/>
  <c r="AD463" i="20"/>
  <c r="AH435" i="20"/>
  <c r="V432" i="20"/>
  <c r="AF469" i="20"/>
  <c r="AG469" i="20" s="1"/>
  <c r="AH469" i="20" s="1"/>
  <c r="AD469" i="20"/>
  <c r="T298" i="20"/>
  <c r="AH260" i="20"/>
  <c r="V184" i="20"/>
  <c r="V310" i="20"/>
  <c r="AH206" i="20"/>
  <c r="AF186" i="20"/>
  <c r="AE186" i="20"/>
  <c r="R186" i="20"/>
  <c r="V186" i="20" s="1"/>
  <c r="AH177" i="20"/>
  <c r="AE128" i="20"/>
  <c r="AD128" i="20"/>
  <c r="S128" i="20"/>
  <c r="AH250" i="20"/>
  <c r="AG207" i="20"/>
  <c r="AE214" i="20"/>
  <c r="AG214" i="20" s="1"/>
  <c r="AH190" i="20"/>
  <c r="R197" i="20"/>
  <c r="V197" i="20" s="1"/>
  <c r="AF197" i="20"/>
  <c r="AE197" i="20"/>
  <c r="AG197" i="20" s="1"/>
  <c r="AH172" i="20"/>
  <c r="AF118" i="20"/>
  <c r="R118" i="20"/>
  <c r="AE118" i="20"/>
  <c r="AG118" i="20" s="1"/>
  <c r="V91" i="20"/>
  <c r="AH91" i="20" s="1"/>
  <c r="U123" i="20"/>
  <c r="V123" i="20" s="1"/>
  <c r="AH123" i="20" s="1"/>
  <c r="AF81" i="20"/>
  <c r="R81" i="20"/>
  <c r="AE81" i="20"/>
  <c r="AF147" i="20"/>
  <c r="T147" i="20"/>
  <c r="AF123" i="20"/>
  <c r="AG123" i="20" s="1"/>
  <c r="AG119" i="20"/>
  <c r="AG124" i="20"/>
  <c r="AH124" i="20" s="1"/>
  <c r="V77" i="20"/>
  <c r="AH77" i="20" s="1"/>
  <c r="S118" i="20"/>
  <c r="U118" i="20" s="1"/>
  <c r="AF94" i="20"/>
  <c r="AG94" i="20" s="1"/>
  <c r="Y89" i="20"/>
  <c r="Y72" i="20"/>
  <c r="AF71" i="20"/>
  <c r="R71" i="20"/>
  <c r="V71" i="20" s="1"/>
  <c r="AE71" i="20"/>
  <c r="AL522" i="20"/>
  <c r="BK24" i="20" s="1"/>
  <c r="AD148" i="20"/>
  <c r="S148" i="20"/>
  <c r="U148" i="20" s="1"/>
  <c r="V148" i="20" s="1"/>
  <c r="AH148" i="20" s="1"/>
  <c r="S94" i="20"/>
  <c r="U94" i="20" s="1"/>
  <c r="AD94" i="20"/>
  <c r="V39" i="20"/>
  <c r="AG65" i="20"/>
  <c r="AH65" i="20" s="1"/>
  <c r="AM522" i="20" l="1"/>
  <c r="BK25" i="20" s="1"/>
  <c r="AF149" i="20"/>
  <c r="AG149" i="20" s="1"/>
  <c r="AD149" i="20"/>
  <c r="T149" i="20"/>
  <c r="U149" i="20" s="1"/>
  <c r="V149" i="20" s="1"/>
  <c r="AH149" i="20" s="1"/>
  <c r="AF159" i="20"/>
  <c r="T159" i="20"/>
  <c r="T137" i="20"/>
  <c r="AF137" i="20"/>
  <c r="AG137" i="20" s="1"/>
  <c r="AH94" i="20"/>
  <c r="AG192" i="20"/>
  <c r="AD137" i="20"/>
  <c r="AF294" i="20"/>
  <c r="AC297" i="20"/>
  <c r="T294" i="20"/>
  <c r="AE331" i="20"/>
  <c r="AG331" i="20" s="1"/>
  <c r="AD331" i="20"/>
  <c r="AB332" i="20"/>
  <c r="S331" i="20"/>
  <c r="U331" i="20" s="1"/>
  <c r="V331" i="20" s="1"/>
  <c r="T103" i="20"/>
  <c r="AF103" i="20"/>
  <c r="U159" i="20"/>
  <c r="V159" i="20" s="1"/>
  <c r="AD111" i="20"/>
  <c r="AE111" i="20"/>
  <c r="S111" i="20"/>
  <c r="AD107" i="20"/>
  <c r="S107" i="20"/>
  <c r="U107" i="20" s="1"/>
  <c r="V107" i="20" s="1"/>
  <c r="AE107" i="20"/>
  <c r="AD158" i="20"/>
  <c r="S158" i="20"/>
  <c r="U158" i="20" s="1"/>
  <c r="V158" i="20" s="1"/>
  <c r="AH158" i="20" s="1"/>
  <c r="AB93" i="20"/>
  <c r="AB89" i="20"/>
  <c r="AB147" i="20"/>
  <c r="AB131" i="20"/>
  <c r="AB152" i="20"/>
  <c r="AB122" i="20"/>
  <c r="AB117" i="20"/>
  <c r="AB80" i="20"/>
  <c r="AD76" i="20"/>
  <c r="S76" i="20"/>
  <c r="U76" i="20" s="1"/>
  <c r="V76" i="20" s="1"/>
  <c r="AE76" i="20"/>
  <c r="AG76" i="20" s="1"/>
  <c r="AH207" i="20"/>
  <c r="V202" i="20"/>
  <c r="AF480" i="20"/>
  <c r="AC483" i="20"/>
  <c r="T480" i="20"/>
  <c r="AG480" i="20"/>
  <c r="AF104" i="20"/>
  <c r="T104" i="20"/>
  <c r="U104" i="20" s="1"/>
  <c r="V104" i="20" s="1"/>
  <c r="AH104" i="20" s="1"/>
  <c r="AF141" i="20"/>
  <c r="T141" i="20"/>
  <c r="U137" i="20"/>
  <c r="V137" i="20" s="1"/>
  <c r="AH137" i="20" s="1"/>
  <c r="AF296" i="20"/>
  <c r="T296" i="20"/>
  <c r="T111" i="20"/>
  <c r="AF111" i="20"/>
  <c r="T107" i="20"/>
  <c r="AF107" i="20"/>
  <c r="AH85" i="20"/>
  <c r="AF158" i="20"/>
  <c r="AD159" i="20"/>
  <c r="U141" i="20"/>
  <c r="V141" i="20" s="1"/>
  <c r="V267" i="20"/>
  <c r="AD127" i="20"/>
  <c r="S127" i="20"/>
  <c r="AE127" i="20"/>
  <c r="S98" i="20"/>
  <c r="AD98" i="20"/>
  <c r="AE98" i="20"/>
  <c r="AD104" i="20"/>
  <c r="AH213" i="20"/>
  <c r="U480" i="20"/>
  <c r="V480" i="20" s="1"/>
  <c r="AF72" i="20"/>
  <c r="R72" i="20"/>
  <c r="V72" i="20" s="1"/>
  <c r="AE72" i="20"/>
  <c r="AG81" i="20"/>
  <c r="AG186" i="20"/>
  <c r="AH186" i="20" s="1"/>
  <c r="AH184" i="20"/>
  <c r="AH463" i="20"/>
  <c r="AF154" i="20"/>
  <c r="AG154" i="20" s="1"/>
  <c r="T154" i="20"/>
  <c r="U154" i="20" s="1"/>
  <c r="V154" i="20" s="1"/>
  <c r="AD154" i="20"/>
  <c r="AF108" i="20"/>
  <c r="AG108" i="20" s="1"/>
  <c r="T108" i="20"/>
  <c r="U108" i="20" s="1"/>
  <c r="V108" i="20" s="1"/>
  <c r="AH108" i="20" s="1"/>
  <c r="AD108" i="20"/>
  <c r="AF112" i="20"/>
  <c r="AG112" i="20" s="1"/>
  <c r="T112" i="20"/>
  <c r="AF160" i="20"/>
  <c r="AG160" i="20" s="1"/>
  <c r="T160" i="20"/>
  <c r="U160" i="20" s="1"/>
  <c r="V160" i="20" s="1"/>
  <c r="AD160" i="20"/>
  <c r="AF199" i="20"/>
  <c r="AE199" i="20"/>
  <c r="AG199" i="20" s="1"/>
  <c r="R199" i="20"/>
  <c r="V199" i="20" s="1"/>
  <c r="AH486" i="20"/>
  <c r="T127" i="20"/>
  <c r="AF127" i="20"/>
  <c r="AD141" i="20"/>
  <c r="U298" i="20"/>
  <c r="V298" i="20" s="1"/>
  <c r="AH298" i="20" s="1"/>
  <c r="AD140" i="20"/>
  <c r="S140" i="20"/>
  <c r="AE140" i="20"/>
  <c r="U112" i="20"/>
  <c r="V112" i="20" s="1"/>
  <c r="AH253" i="20"/>
  <c r="AG104" i="20"/>
  <c r="AD480" i="20"/>
  <c r="V118" i="20"/>
  <c r="AH118" i="20" s="1"/>
  <c r="AG71" i="20"/>
  <c r="Y90" i="20"/>
  <c r="AF89" i="20"/>
  <c r="R89" i="20"/>
  <c r="AE89" i="20"/>
  <c r="AG89" i="20" s="1"/>
  <c r="V81" i="20"/>
  <c r="AH81" i="20" s="1"/>
  <c r="AH197" i="20"/>
  <c r="AN522" i="20"/>
  <c r="T99" i="20"/>
  <c r="AF99" i="20"/>
  <c r="AG99" i="20" s="1"/>
  <c r="AF128" i="20"/>
  <c r="AG128" i="20" s="1"/>
  <c r="T128" i="20"/>
  <c r="U128" i="20" s="1"/>
  <c r="V128" i="20" s="1"/>
  <c r="AH128" i="20" s="1"/>
  <c r="T192" i="20"/>
  <c r="U192" i="20" s="1"/>
  <c r="V192" i="20" s="1"/>
  <c r="AD192" i="20"/>
  <c r="AH303" i="20"/>
  <c r="AE292" i="20"/>
  <c r="AG292" i="20" s="1"/>
  <c r="AB295" i="20"/>
  <c r="AD292" i="20"/>
  <c r="AB293" i="20"/>
  <c r="S292" i="20"/>
  <c r="U292" i="20" s="1"/>
  <c r="V292" i="20" s="1"/>
  <c r="AH292" i="20" s="1"/>
  <c r="AH45" i="20"/>
  <c r="AF136" i="20"/>
  <c r="T136" i="20"/>
  <c r="T140" i="20"/>
  <c r="AF140" i="20"/>
  <c r="T98" i="20"/>
  <c r="AF98" i="20"/>
  <c r="U99" i="20"/>
  <c r="V99" i="20" s="1"/>
  <c r="AE158" i="20"/>
  <c r="AG158" i="20" s="1"/>
  <c r="AG159" i="20"/>
  <c r="V217" i="20"/>
  <c r="AG141" i="20"/>
  <c r="AD103" i="20"/>
  <c r="S103" i="20"/>
  <c r="U103" i="20" s="1"/>
  <c r="V103" i="20" s="1"/>
  <c r="AE103" i="20"/>
  <c r="AG103" i="20" s="1"/>
  <c r="AD136" i="20"/>
  <c r="S136" i="20"/>
  <c r="U136" i="20" s="1"/>
  <c r="V136" i="20" s="1"/>
  <c r="AH136" i="20" s="1"/>
  <c r="AE136" i="20"/>
  <c r="AG136" i="20" s="1"/>
  <c r="AG176" i="20"/>
  <c r="AH176" i="20" s="1"/>
  <c r="AD112" i="20"/>
  <c r="AH290" i="20"/>
  <c r="V323" i="20"/>
  <c r="AE483" i="20"/>
  <c r="AD483" i="20"/>
  <c r="S483" i="20"/>
  <c r="AH192" i="20" l="1"/>
  <c r="V181" i="20"/>
  <c r="AH99" i="20"/>
  <c r="AG127" i="20"/>
  <c r="AH141" i="20"/>
  <c r="AB84" i="20"/>
  <c r="AD80" i="20"/>
  <c r="AE80" i="20"/>
  <c r="AG80" i="20" s="1"/>
  <c r="S80" i="20"/>
  <c r="U80" i="20" s="1"/>
  <c r="V80" i="20" s="1"/>
  <c r="AH80" i="20" s="1"/>
  <c r="AD131" i="20"/>
  <c r="S131" i="20"/>
  <c r="U131" i="20" s="1"/>
  <c r="V131" i="20" s="1"/>
  <c r="AE131" i="20"/>
  <c r="AG131" i="20" s="1"/>
  <c r="AH159" i="20"/>
  <c r="AH331" i="20"/>
  <c r="AB296" i="20"/>
  <c r="AB294" i="20"/>
  <c r="AD293" i="20"/>
  <c r="S293" i="20"/>
  <c r="U293" i="20" s="1"/>
  <c r="V293" i="20" s="1"/>
  <c r="AE293" i="20"/>
  <c r="AG293" i="20" s="1"/>
  <c r="BK39" i="20"/>
  <c r="AO522" i="20"/>
  <c r="AG140" i="20"/>
  <c r="AH71" i="20"/>
  <c r="AG98" i="20"/>
  <c r="U127" i="20"/>
  <c r="V127" i="20" s="1"/>
  <c r="AH127" i="20" s="1"/>
  <c r="AD117" i="20"/>
  <c r="S117" i="20"/>
  <c r="U117" i="20" s="1"/>
  <c r="V117" i="20" s="1"/>
  <c r="AE117" i="20"/>
  <c r="AG117" i="20" s="1"/>
  <c r="AD147" i="20"/>
  <c r="S147" i="20"/>
  <c r="U147" i="20" s="1"/>
  <c r="V147" i="20" s="1"/>
  <c r="AE147" i="20"/>
  <c r="AG147" i="20" s="1"/>
  <c r="U111" i="20"/>
  <c r="V111" i="20" s="1"/>
  <c r="AH111" i="20" s="1"/>
  <c r="AB333" i="20"/>
  <c r="AD332" i="20"/>
  <c r="AE332" i="20"/>
  <c r="AG332" i="20" s="1"/>
  <c r="AH332" i="20" s="1"/>
  <c r="AF297" i="20"/>
  <c r="T297" i="20"/>
  <c r="AH103" i="20"/>
  <c r="AH112" i="20"/>
  <c r="U140" i="20"/>
  <c r="V140" i="20" s="1"/>
  <c r="AH140" i="20" s="1"/>
  <c r="AH199" i="20"/>
  <c r="AH160" i="20"/>
  <c r="AH154" i="20"/>
  <c r="AG72" i="20"/>
  <c r="AH72" i="20" s="1"/>
  <c r="AH480" i="20"/>
  <c r="AH76" i="20"/>
  <c r="AD122" i="20"/>
  <c r="S122" i="20"/>
  <c r="U122" i="20" s="1"/>
  <c r="V122" i="20" s="1"/>
  <c r="AH122" i="20" s="1"/>
  <c r="AE122" i="20"/>
  <c r="AG122" i="20" s="1"/>
  <c r="S89" i="20"/>
  <c r="U89" i="20" s="1"/>
  <c r="V89" i="20" s="1"/>
  <c r="AH89" i="20" s="1"/>
  <c r="AD89" i="20"/>
  <c r="AG107" i="20"/>
  <c r="AG111" i="20"/>
  <c r="AD295" i="20"/>
  <c r="S295" i="20"/>
  <c r="U295" i="20" s="1"/>
  <c r="V295" i="20" s="1"/>
  <c r="AH295" i="20" s="1"/>
  <c r="AE295" i="20"/>
  <c r="AG295" i="20" s="1"/>
  <c r="AF90" i="20"/>
  <c r="R90" i="20"/>
  <c r="V90" i="20" s="1"/>
  <c r="AE90" i="20"/>
  <c r="U98" i="20"/>
  <c r="V98" i="20" s="1"/>
  <c r="AH98" i="20" s="1"/>
  <c r="AF483" i="20"/>
  <c r="AF520" i="20" s="1"/>
  <c r="T483" i="20"/>
  <c r="U483" i="20" s="1"/>
  <c r="V483" i="20" s="1"/>
  <c r="AE152" i="20"/>
  <c r="AG152" i="20" s="1"/>
  <c r="AD152" i="20"/>
  <c r="S152" i="20"/>
  <c r="U152" i="20" s="1"/>
  <c r="V152" i="20" s="1"/>
  <c r="AH152" i="20" s="1"/>
  <c r="AD93" i="20"/>
  <c r="AE93" i="20"/>
  <c r="AG93" i="20" s="1"/>
  <c r="S93" i="20"/>
  <c r="U93" i="20" s="1"/>
  <c r="V93" i="20" s="1"/>
  <c r="AH93" i="20" s="1"/>
  <c r="AH107" i="20"/>
  <c r="V453" i="20" l="1"/>
  <c r="BK53" i="20"/>
  <c r="AP522" i="20"/>
  <c r="AB97" i="20"/>
  <c r="AB106" i="20"/>
  <c r="AB102" i="20"/>
  <c r="AB139" i="20"/>
  <c r="AB126" i="20"/>
  <c r="AB110" i="20"/>
  <c r="AE84" i="20"/>
  <c r="S84" i="20"/>
  <c r="U84" i="20" s="1"/>
  <c r="V84" i="20" s="1"/>
  <c r="AB157" i="20"/>
  <c r="AB135" i="20"/>
  <c r="AD84" i="20"/>
  <c r="AG483" i="20"/>
  <c r="AH117" i="20"/>
  <c r="AE294" i="20"/>
  <c r="AG294" i="20" s="1"/>
  <c r="AB297" i="20"/>
  <c r="AD294" i="20"/>
  <c r="S294" i="20"/>
  <c r="U294" i="20" s="1"/>
  <c r="V294" i="20" s="1"/>
  <c r="AH147" i="20"/>
  <c r="AE296" i="20"/>
  <c r="AG296" i="20" s="1"/>
  <c r="AD296" i="20"/>
  <c r="S296" i="20"/>
  <c r="U296" i="20" s="1"/>
  <c r="V296" i="20" s="1"/>
  <c r="AH296" i="20" s="1"/>
  <c r="AG90" i="20"/>
  <c r="AH90" i="20" s="1"/>
  <c r="AD333" i="20"/>
  <c r="AE333" i="20"/>
  <c r="AG333" i="20" s="1"/>
  <c r="AH333" i="20" s="1"/>
  <c r="AH293" i="20"/>
  <c r="AH131" i="20"/>
  <c r="AH294" i="20" l="1"/>
  <c r="AE135" i="20"/>
  <c r="AG135" i="20" s="1"/>
  <c r="AD135" i="20"/>
  <c r="S135" i="20"/>
  <c r="U135" i="20" s="1"/>
  <c r="V135" i="20" s="1"/>
  <c r="AD110" i="20"/>
  <c r="S110" i="20"/>
  <c r="U110" i="20" s="1"/>
  <c r="V110" i="20" s="1"/>
  <c r="AE110" i="20"/>
  <c r="AG110" i="20" s="1"/>
  <c r="S106" i="20"/>
  <c r="U106" i="20" s="1"/>
  <c r="V106" i="20" s="1"/>
  <c r="AD106" i="20"/>
  <c r="AE106" i="20"/>
  <c r="AG106" i="20" s="1"/>
  <c r="AD157" i="20"/>
  <c r="S157" i="20"/>
  <c r="U157" i="20" s="1"/>
  <c r="V157" i="20" s="1"/>
  <c r="AE157" i="20"/>
  <c r="AG157" i="20" s="1"/>
  <c r="AD126" i="20"/>
  <c r="AE126" i="20"/>
  <c r="AG126" i="20" s="1"/>
  <c r="S126" i="20"/>
  <c r="U126" i="20" s="1"/>
  <c r="V126" i="20" s="1"/>
  <c r="AD97" i="20"/>
  <c r="S97" i="20"/>
  <c r="U97" i="20" s="1"/>
  <c r="V97" i="20" s="1"/>
  <c r="AH97" i="20" s="1"/>
  <c r="AE97" i="20"/>
  <c r="AG97" i="20" s="1"/>
  <c r="AD297" i="20"/>
  <c r="S297" i="20"/>
  <c r="U297" i="20" s="1"/>
  <c r="V297" i="20" s="1"/>
  <c r="AE297" i="20"/>
  <c r="AG297" i="20" s="1"/>
  <c r="AH84" i="20"/>
  <c r="AD139" i="20"/>
  <c r="S139" i="20"/>
  <c r="U139" i="20" s="1"/>
  <c r="V139" i="20" s="1"/>
  <c r="AH139" i="20" s="1"/>
  <c r="AE139" i="20"/>
  <c r="AG139" i="20" s="1"/>
  <c r="BK54" i="20"/>
  <c r="AQ522" i="20"/>
  <c r="AG84" i="20"/>
  <c r="AG520" i="20" s="1"/>
  <c r="AF524" i="20" s="1"/>
  <c r="AE520" i="20"/>
  <c r="AE102" i="20"/>
  <c r="AG102" i="20" s="1"/>
  <c r="AD102" i="20"/>
  <c r="S102" i="20"/>
  <c r="U102" i="20" s="1"/>
  <c r="V102" i="20" s="1"/>
  <c r="AH483" i="20"/>
  <c r="AE524" i="20" l="1"/>
  <c r="AG524" i="20" s="1"/>
  <c r="AH126" i="20"/>
  <c r="V114" i="20"/>
  <c r="AH157" i="20"/>
  <c r="V144" i="20"/>
  <c r="AH106" i="20"/>
  <c r="AH135" i="20"/>
  <c r="AH102" i="20"/>
  <c r="AH110" i="20"/>
  <c r="V54" i="20"/>
  <c r="BK114" i="20"/>
  <c r="AR522" i="20"/>
  <c r="AH297" i="20"/>
  <c r="V288" i="20"/>
  <c r="BK144" i="20" l="1"/>
  <c r="AS522" i="20"/>
  <c r="BK163" i="20" l="1"/>
  <c r="AT522" i="20"/>
  <c r="BK164" i="20" l="1"/>
  <c r="AU522" i="20"/>
  <c r="BK171" i="20" l="1"/>
  <c r="AV522" i="20"/>
  <c r="BK180" i="20" l="1"/>
  <c r="AW522" i="20"/>
  <c r="BK181" i="20" l="1"/>
  <c r="AX522" i="20"/>
  <c r="BK202" i="20" l="1"/>
  <c r="AY522" i="20"/>
  <c r="BK217" i="20" l="1"/>
  <c r="AZ522" i="20"/>
  <c r="BK228" i="20" l="1"/>
  <c r="BA522" i="20"/>
  <c r="BK229" i="20" l="1"/>
  <c r="BB522" i="20"/>
  <c r="BK245" i="20" l="1"/>
  <c r="BC522" i="20"/>
  <c r="BK266" i="20" l="1"/>
  <c r="BD522" i="20"/>
  <c r="BK267" i="20" l="1"/>
  <c r="BE522" i="20"/>
  <c r="BK288" i="20" l="1"/>
  <c r="BF522" i="20"/>
  <c r="BK309" i="20" l="1"/>
  <c r="BG522" i="20"/>
  <c r="BK310" i="20" s="1"/>
  <c r="E30" i="2" l="1"/>
  <c r="AD183" i="1"/>
  <c r="AA183" i="1"/>
  <c r="Z183" i="1"/>
  <c r="S183" i="1" s="1"/>
  <c r="AF182" i="1"/>
  <c r="AE182" i="1"/>
  <c r="AD182" i="1"/>
  <c r="AA182" i="1"/>
  <c r="R182" i="1" s="1"/>
  <c r="Z182" i="1"/>
  <c r="S182" i="1" s="1"/>
  <c r="AD181" i="1"/>
  <c r="AA181" i="1"/>
  <c r="Z181" i="1"/>
  <c r="T181" i="1" s="1"/>
  <c r="AE181" i="1"/>
  <c r="AF180" i="1"/>
  <c r="AE180" i="1"/>
  <c r="AD180" i="1"/>
  <c r="AA180" i="1"/>
  <c r="R180" i="1" s="1"/>
  <c r="Z180" i="1"/>
  <c r="T180" i="1" s="1"/>
  <c r="T182" i="1" l="1"/>
  <c r="U182" i="1" s="1"/>
  <c r="V182" i="1" s="1"/>
  <c r="T183" i="1"/>
  <c r="U183" i="1" s="1"/>
  <c r="AG182" i="1"/>
  <c r="R181" i="1"/>
  <c r="S181" i="1"/>
  <c r="U181" i="1" s="1"/>
  <c r="S180" i="1"/>
  <c r="U180" i="1" s="1"/>
  <c r="V180" i="1" s="1"/>
  <c r="AG180" i="1"/>
  <c r="AF181" i="1"/>
  <c r="AG181" i="1" s="1"/>
  <c r="AH182" i="1" l="1"/>
  <c r="V181" i="1"/>
  <c r="AH181" i="1" s="1"/>
  <c r="AH180" i="1"/>
  <c r="R183" i="1"/>
  <c r="V183" i="1" s="1"/>
  <c r="AF183" i="1"/>
  <c r="AE183" i="1"/>
  <c r="V184" i="1" l="1"/>
  <c r="J30" i="21" s="1"/>
  <c r="AG183" i="1"/>
  <c r="AH183" i="1" s="1"/>
  <c r="J30" i="2" l="1"/>
  <c r="Z524" i="1"/>
  <c r="R524" i="1"/>
  <c r="R332" i="1"/>
  <c r="R333" i="1"/>
  <c r="R334" i="1"/>
  <c r="R335" i="1"/>
  <c r="AB337" i="1"/>
  <c r="AB338" i="1"/>
  <c r="AE338" i="1" s="1"/>
  <c r="AF351" i="1"/>
  <c r="AF357" i="1"/>
  <c r="AE357" i="1"/>
  <c r="AC350" i="1"/>
  <c r="AB350" i="1"/>
  <c r="R30" i="1"/>
  <c r="R31" i="1"/>
  <c r="R32" i="1"/>
  <c r="R33" i="1"/>
  <c r="R34" i="1"/>
  <c r="R35" i="1"/>
  <c r="R36" i="1"/>
  <c r="R37" i="1"/>
  <c r="R29" i="1"/>
  <c r="R45" i="1"/>
  <c r="Z36" i="1"/>
  <c r="S36" i="1" s="1"/>
  <c r="Z37" i="1"/>
  <c r="T37" i="1" s="1"/>
  <c r="AD36" i="1"/>
  <c r="AG357" i="1" l="1"/>
  <c r="T36" i="1"/>
  <c r="U36" i="1" s="1"/>
  <c r="V36" i="1" s="1"/>
  <c r="S37" i="1"/>
  <c r="U37" i="1" s="1"/>
  <c r="V37" i="1" s="1"/>
  <c r="AF382" i="1" l="1"/>
  <c r="AE382" i="1"/>
  <c r="AD382" i="1"/>
  <c r="AE524" i="1"/>
  <c r="T524" i="1"/>
  <c r="AD522" i="1"/>
  <c r="AE522" i="1"/>
  <c r="AF522" i="1"/>
  <c r="T522" i="1"/>
  <c r="S522" i="1"/>
  <c r="R522" i="1"/>
  <c r="AF499" i="1"/>
  <c r="AE499" i="1"/>
  <c r="AH36" i="1"/>
  <c r="AC257" i="1"/>
  <c r="AC256" i="1"/>
  <c r="AC255" i="1"/>
  <c r="AC254" i="1"/>
  <c r="AB255" i="1"/>
  <c r="AB256" i="1"/>
  <c r="AB257" i="1"/>
  <c r="AB254" i="1"/>
  <c r="Y256" i="1"/>
  <c r="Y254" i="1"/>
  <c r="Y249" i="1"/>
  <c r="Y264" i="1" l="1"/>
  <c r="AG382" i="1"/>
  <c r="AG522" i="1"/>
  <c r="AD524" i="1"/>
  <c r="AF524" i="1"/>
  <c r="AG524" i="1" s="1"/>
  <c r="Y237" i="1" l="1"/>
  <c r="Y222" i="1"/>
  <c r="Y221" i="1"/>
  <c r="P74" i="16"/>
  <c r="P70" i="16"/>
  <c r="P52" i="16"/>
  <c r="P49" i="16"/>
  <c r="P63" i="16" s="1"/>
  <c r="P57" i="16"/>
  <c r="P64" i="16" s="1"/>
  <c r="P51" i="16"/>
  <c r="P53" i="16" s="1"/>
  <c r="Y225" i="1" s="1"/>
  <c r="Y241" i="1" s="1"/>
  <c r="P31" i="16"/>
  <c r="P8" i="16"/>
  <c r="P5" i="16"/>
  <c r="P12" i="16" s="1"/>
  <c r="P27" i="16"/>
  <c r="H260" i="16"/>
  <c r="H262" i="16" s="1"/>
  <c r="H263" i="16" s="1"/>
  <c r="H265" i="16" s="1"/>
  <c r="H266" i="16" s="1"/>
  <c r="H269" i="16" s="1"/>
  <c r="K248" i="16"/>
  <c r="H246" i="16"/>
  <c r="H245" i="16"/>
  <c r="K238" i="16"/>
  <c r="K235" i="16"/>
  <c r="J232" i="16"/>
  <c r="H233" i="16" s="1"/>
  <c r="H232" i="16"/>
  <c r="P208" i="16"/>
  <c r="P210" i="16" s="1"/>
  <c r="P201" i="16"/>
  <c r="P198" i="16"/>
  <c r="P194" i="16"/>
  <c r="P192" i="16"/>
  <c r="P199" i="16" s="1"/>
  <c r="P191" i="16"/>
  <c r="P186" i="16"/>
  <c r="P188" i="16" s="1"/>
  <c r="P200" i="16" s="1"/>
  <c r="P179" i="16"/>
  <c r="P178" i="16"/>
  <c r="P167" i="16"/>
  <c r="P170" i="16" s="1"/>
  <c r="P172" i="16" s="1"/>
  <c r="P160" i="16"/>
  <c r="P154" i="16"/>
  <c r="P161" i="16" s="1"/>
  <c r="P153" i="16"/>
  <c r="P148" i="16"/>
  <c r="P150" i="16" s="1"/>
  <c r="P162" i="16" s="1"/>
  <c r="P164" i="16" s="1"/>
  <c r="P132" i="16"/>
  <c r="P139" i="16" s="1"/>
  <c r="P123" i="16"/>
  <c r="P138" i="16" s="1"/>
  <c r="P116" i="16"/>
  <c r="P110" i="16"/>
  <c r="P117" i="16" s="1"/>
  <c r="P109" i="16"/>
  <c r="P105" i="16"/>
  <c r="P104" i="16"/>
  <c r="P85" i="16"/>
  <c r="P79" i="16"/>
  <c r="P86" i="16" s="1"/>
  <c r="P78" i="16"/>
  <c r="P73" i="16"/>
  <c r="P36" i="16"/>
  <c r="P43" i="16" s="1"/>
  <c r="P30" i="16"/>
  <c r="P42" i="16"/>
  <c r="P19" i="16"/>
  <c r="P13" i="16"/>
  <c r="P20" i="16" s="1"/>
  <c r="Y172" i="1"/>
  <c r="Y159" i="1"/>
  <c r="Y160" i="1"/>
  <c r="Y171" i="1" s="1"/>
  <c r="Y158" i="1"/>
  <c r="K40" i="13"/>
  <c r="Y50" i="1"/>
  <c r="S524" i="1"/>
  <c r="R523" i="1"/>
  <c r="P28" i="2"/>
  <c r="Y240" i="1" l="1"/>
  <c r="U524" i="1"/>
  <c r="V524" i="1" s="1"/>
  <c r="AH524" i="1" s="1"/>
  <c r="P75" i="16"/>
  <c r="P87" i="16" s="1"/>
  <c r="P89" i="16" s="1"/>
  <c r="P106" i="16"/>
  <c r="P58" i="16"/>
  <c r="P60" i="16" s="1"/>
  <c r="Y226" i="1" s="1"/>
  <c r="P65" i="16"/>
  <c r="P67" i="16" s="1"/>
  <c r="P202" i="16"/>
  <c r="P56" i="16"/>
  <c r="H248" i="16"/>
  <c r="H249" i="16" s="1"/>
  <c r="H251" i="16" s="1"/>
  <c r="H252" i="16" s="1"/>
  <c r="H255" i="16" s="1"/>
  <c r="H235" i="16"/>
  <c r="H236" i="16" s="1"/>
  <c r="H238" i="16" s="1"/>
  <c r="H239" i="16" s="1"/>
  <c r="H241" i="16" s="1"/>
  <c r="P180" i="16"/>
  <c r="P32" i="16"/>
  <c r="Y189" i="1" s="1"/>
  <c r="P7" i="16"/>
  <c r="P9" i="16" s="1"/>
  <c r="Y193" i="1" s="1"/>
  <c r="Y208" i="1" s="1"/>
  <c r="P37" i="16"/>
  <c r="P39" i="16" s="1"/>
  <c r="Y190" i="1" s="1"/>
  <c r="P118" i="16"/>
  <c r="P120" i="16" s="1"/>
  <c r="P111" i="16"/>
  <c r="P113" i="16" s="1"/>
  <c r="P126" i="16"/>
  <c r="P128" i="16" s="1"/>
  <c r="P35" i="16"/>
  <c r="P80" i="16"/>
  <c r="P82" i="16" s="1"/>
  <c r="P131" i="16"/>
  <c r="P155" i="16"/>
  <c r="P157" i="16" s="1"/>
  <c r="P193" i="16"/>
  <c r="P195" i="16" s="1"/>
  <c r="Y207" i="1" l="1"/>
  <c r="P44" i="16"/>
  <c r="P46" i="16" s="1"/>
  <c r="P21" i="16"/>
  <c r="P23" i="16" s="1"/>
  <c r="P14" i="16"/>
  <c r="P16" i="16" s="1"/>
  <c r="P140" i="16"/>
  <c r="P142" i="16" s="1"/>
  <c r="P133" i="16"/>
  <c r="P135" i="16" s="1"/>
  <c r="Y194" i="1" l="1"/>
  <c r="Y151" i="1" l="1"/>
  <c r="Y152" i="1"/>
  <c r="Y150" i="1"/>
  <c r="H142" i="12"/>
  <c r="AA152" i="1"/>
  <c r="Z152" i="1"/>
  <c r="AA151" i="1"/>
  <c r="Z151" i="1"/>
  <c r="AA150" i="1"/>
  <c r="Z150" i="1"/>
  <c r="H56" i="12"/>
  <c r="R150" i="1" l="1"/>
  <c r="R152" i="1"/>
  <c r="R151" i="1"/>
  <c r="Y138" i="1" l="1"/>
  <c r="Y139" i="1"/>
  <c r="Y137" i="1"/>
  <c r="L121" i="11"/>
  <c r="L119" i="11"/>
  <c r="L116" i="11"/>
  <c r="L115" i="11"/>
  <c r="O115" i="11" s="1"/>
  <c r="L114" i="11"/>
  <c r="Q112" i="11"/>
  <c r="L112" i="11"/>
  <c r="Q111" i="11"/>
  <c r="Q110" i="11"/>
  <c r="L104" i="11"/>
  <c r="Y135" i="1" s="1"/>
  <c r="L102" i="11"/>
  <c r="Y133" i="1" s="1"/>
  <c r="L99" i="11"/>
  <c r="O99" i="11" s="1"/>
  <c r="L97" i="11"/>
  <c r="Q95" i="11"/>
  <c r="L95" i="11"/>
  <c r="L98" i="11" s="1"/>
  <c r="Q94" i="11"/>
  <c r="Q93" i="11"/>
  <c r="O90" i="11"/>
  <c r="J44" i="12"/>
  <c r="Y147" i="1"/>
  <c r="Y148" i="1"/>
  <c r="Y146" i="1"/>
  <c r="J130" i="12"/>
  <c r="Y144" i="1"/>
  <c r="Y142" i="1"/>
  <c r="AB105" i="1"/>
  <c r="AA105" i="1"/>
  <c r="Z105" i="1"/>
  <c r="AA104" i="1"/>
  <c r="Z104" i="1"/>
  <c r="AA103" i="1"/>
  <c r="Z103" i="1"/>
  <c r="O113" i="12"/>
  <c r="O112" i="12"/>
  <c r="O111" i="12"/>
  <c r="H108" i="12"/>
  <c r="J122" i="12" s="1"/>
  <c r="J27" i="12"/>
  <c r="O98" i="11" l="1"/>
  <c r="O116" i="11"/>
  <c r="O97" i="11"/>
  <c r="O114" i="11"/>
  <c r="O100" i="11"/>
  <c r="L103" i="11" s="1"/>
  <c r="Y134" i="1" s="1"/>
  <c r="O117" i="11"/>
  <c r="L120" i="11" s="1"/>
  <c r="S105" i="1"/>
  <c r="J113" i="12"/>
  <c r="J116" i="12"/>
  <c r="M116" i="12" s="1"/>
  <c r="J120" i="12"/>
  <c r="J115" i="12"/>
  <c r="M115" i="12" s="1"/>
  <c r="J117" i="12"/>
  <c r="M117" i="12" s="1"/>
  <c r="M118" i="12" l="1"/>
  <c r="J121" i="12" s="1"/>
  <c r="Y143" i="1" s="1"/>
  <c r="L197" i="11" l="1"/>
  <c r="AB235" i="1" l="1"/>
  <c r="AB233" i="1"/>
  <c r="AB139" i="1"/>
  <c r="AA139" i="1"/>
  <c r="Z139" i="1"/>
  <c r="AA138" i="1"/>
  <c r="Z138" i="1"/>
  <c r="AA137" i="1"/>
  <c r="Z137" i="1"/>
  <c r="AA135" i="1"/>
  <c r="Z135" i="1"/>
  <c r="AA134" i="1"/>
  <c r="Z134" i="1"/>
  <c r="AA133" i="1"/>
  <c r="Z133" i="1"/>
  <c r="U43" i="13"/>
  <c r="S139" i="1" l="1"/>
  <c r="R137" i="1"/>
  <c r="R138" i="1" l="1"/>
  <c r="R135" i="1"/>
  <c r="R133" i="1" l="1"/>
  <c r="R134" i="1"/>
  <c r="AE139" i="1" l="1"/>
  <c r="R139" i="1"/>
  <c r="K46" i="13" l="1"/>
  <c r="N46" i="13" s="1"/>
  <c r="K27" i="13"/>
  <c r="K23" i="13"/>
  <c r="K52" i="13" l="1"/>
  <c r="Y130" i="1" s="1"/>
  <c r="K50" i="13"/>
  <c r="Y128" i="1" s="1"/>
  <c r="K47" i="13"/>
  <c r="N47" i="13" s="1"/>
  <c r="N48" i="13" s="1"/>
  <c r="K51" i="13" s="1"/>
  <c r="Y129" i="1" s="1"/>
  <c r="K8" i="13" l="1"/>
  <c r="Y511" i="1" s="1"/>
  <c r="M18" i="9"/>
  <c r="M48" i="9"/>
  <c r="L60" i="11"/>
  <c r="P82" i="1"/>
  <c r="AA88" i="1"/>
  <c r="Z88" i="1"/>
  <c r="AA87" i="1"/>
  <c r="Z87" i="1"/>
  <c r="AA86" i="1"/>
  <c r="Z86" i="1"/>
  <c r="AB84" i="1"/>
  <c r="AB88" i="1" s="1"/>
  <c r="AB135" i="1" s="1"/>
  <c r="Q26" i="11"/>
  <c r="Q25" i="11"/>
  <c r="Q24" i="11"/>
  <c r="J21" i="11"/>
  <c r="L35" i="11" s="1"/>
  <c r="Y84" i="1" s="1"/>
  <c r="AA84" i="1"/>
  <c r="Z84" i="1"/>
  <c r="AA83" i="1"/>
  <c r="Z83" i="1"/>
  <c r="AA82" i="1"/>
  <c r="Z82" i="1"/>
  <c r="J4" i="11"/>
  <c r="L16" i="11" s="1"/>
  <c r="Y78" i="1" s="1"/>
  <c r="S135" i="1" l="1"/>
  <c r="AE135" i="1"/>
  <c r="J38" i="11"/>
  <c r="L9" i="11"/>
  <c r="S84" i="1"/>
  <c r="R84" i="1"/>
  <c r="S88" i="1"/>
  <c r="L26" i="11"/>
  <c r="L29" i="11" s="1"/>
  <c r="O29" i="11" s="1"/>
  <c r="L33" i="11"/>
  <c r="Y82" i="1" s="1"/>
  <c r="R82" i="1" s="1"/>
  <c r="L28" i="11"/>
  <c r="O28" i="11" s="1"/>
  <c r="L30" i="11"/>
  <c r="O30" i="11" s="1"/>
  <c r="AE84" i="1"/>
  <c r="O31" i="11" l="1"/>
  <c r="L34" i="11" s="1"/>
  <c r="Y83" i="1" s="1"/>
  <c r="R83" i="1" s="1"/>
  <c r="AD64" i="1" l="1"/>
  <c r="AA64" i="1"/>
  <c r="Z64" i="1"/>
  <c r="T64" i="1" s="1"/>
  <c r="M32" i="15"/>
  <c r="M232" i="15"/>
  <c r="M231" i="15"/>
  <c r="M229" i="15"/>
  <c r="R223" i="15"/>
  <c r="M223" i="15"/>
  <c r="M226" i="15" s="1"/>
  <c r="P226" i="15" s="1"/>
  <c r="R222" i="15"/>
  <c r="M222" i="15"/>
  <c r="M225" i="15" s="1"/>
  <c r="P225" i="15" s="1"/>
  <c r="P227" i="15" s="1"/>
  <c r="M230" i="15" s="1"/>
  <c r="R208" i="15"/>
  <c r="R207" i="15"/>
  <c r="M207" i="15"/>
  <c r="H204" i="15"/>
  <c r="M214" i="15" s="1"/>
  <c r="M197" i="15"/>
  <c r="R191" i="15"/>
  <c r="M191" i="15"/>
  <c r="M194" i="15" s="1"/>
  <c r="P194" i="15" s="1"/>
  <c r="R190" i="15"/>
  <c r="M190" i="15"/>
  <c r="H187" i="15"/>
  <c r="M199" i="15" s="1"/>
  <c r="M185" i="15"/>
  <c r="M184" i="15"/>
  <c r="M183" i="15"/>
  <c r="M177" i="15"/>
  <c r="M176" i="15"/>
  <c r="M174" i="15"/>
  <c r="M167" i="15"/>
  <c r="M166" i="15"/>
  <c r="M164" i="15"/>
  <c r="M168" i="15" s="1"/>
  <c r="M163" i="15"/>
  <c r="M162" i="15"/>
  <c r="R156" i="15"/>
  <c r="M156" i="15"/>
  <c r="M159" i="15" s="1"/>
  <c r="P159" i="15" s="1"/>
  <c r="R155" i="15"/>
  <c r="M155" i="15"/>
  <c r="M158" i="15" s="1"/>
  <c r="P158" i="15" s="1"/>
  <c r="P160" i="15" s="1"/>
  <c r="M165" i="15" s="1"/>
  <c r="X152" i="15"/>
  <c r="W152" i="15"/>
  <c r="V152" i="15"/>
  <c r="Y152" i="15" s="1"/>
  <c r="D152" i="15"/>
  <c r="D170" i="15" s="1"/>
  <c r="D179" i="15" s="1"/>
  <c r="M150" i="15"/>
  <c r="M149" i="15"/>
  <c r="M147" i="15"/>
  <c r="M146" i="15"/>
  <c r="M145" i="15"/>
  <c r="R142" i="15"/>
  <c r="M148" i="15" s="1"/>
  <c r="X139" i="15"/>
  <c r="W139" i="15"/>
  <c r="Y139" i="15" s="1"/>
  <c r="M134" i="15"/>
  <c r="M135" i="15" s="1"/>
  <c r="M133" i="15"/>
  <c r="M131" i="15"/>
  <c r="M130" i="15"/>
  <c r="M129" i="15"/>
  <c r="R123" i="15"/>
  <c r="M123" i="15"/>
  <c r="M126" i="15" s="1"/>
  <c r="P126" i="15" s="1"/>
  <c r="R122" i="15"/>
  <c r="M122" i="15"/>
  <c r="M125" i="15" s="1"/>
  <c r="P125" i="15" s="1"/>
  <c r="X119" i="15"/>
  <c r="W119" i="15"/>
  <c r="V119" i="15"/>
  <c r="Y119" i="15" s="1"/>
  <c r="M116" i="15"/>
  <c r="M117" i="15" s="1"/>
  <c r="M115" i="15"/>
  <c r="M113" i="15"/>
  <c r="M112" i="15"/>
  <c r="M111" i="15"/>
  <c r="R105" i="15"/>
  <c r="M105" i="15"/>
  <c r="M108" i="15" s="1"/>
  <c r="P108" i="15" s="1"/>
  <c r="R104" i="15"/>
  <c r="M104" i="15"/>
  <c r="M107" i="15" s="1"/>
  <c r="P107" i="15" s="1"/>
  <c r="X101" i="15"/>
  <c r="W101" i="15"/>
  <c r="V101" i="15"/>
  <c r="Y101" i="15" s="1"/>
  <c r="M98" i="15"/>
  <c r="M97" i="15"/>
  <c r="M95" i="15"/>
  <c r="M99" i="15" s="1"/>
  <c r="M94" i="15"/>
  <c r="M93" i="15"/>
  <c r="R87" i="15"/>
  <c r="M87" i="15"/>
  <c r="M90" i="15" s="1"/>
  <c r="P90" i="15" s="1"/>
  <c r="R86" i="15"/>
  <c r="M86" i="15"/>
  <c r="M89" i="15" s="1"/>
  <c r="P89" i="15" s="1"/>
  <c r="Y83" i="15"/>
  <c r="X83" i="15"/>
  <c r="W83" i="15"/>
  <c r="V83" i="15"/>
  <c r="M80" i="15"/>
  <c r="M79" i="15"/>
  <c r="M77" i="15"/>
  <c r="M81" i="15" s="1"/>
  <c r="M76" i="15"/>
  <c r="M75" i="15"/>
  <c r="R69" i="15"/>
  <c r="M69" i="15"/>
  <c r="M72" i="15" s="1"/>
  <c r="P72" i="15" s="1"/>
  <c r="R68" i="15"/>
  <c r="M68" i="15"/>
  <c r="M71" i="15" s="1"/>
  <c r="P71" i="15" s="1"/>
  <c r="X65" i="15"/>
  <c r="W65" i="15"/>
  <c r="V65" i="15"/>
  <c r="Y65" i="15" s="1"/>
  <c r="M62" i="15"/>
  <c r="M63" i="15" s="1"/>
  <c r="M60" i="15"/>
  <c r="M59" i="15"/>
  <c r="M58" i="15"/>
  <c r="R55" i="15"/>
  <c r="M61" i="15" s="1"/>
  <c r="X52" i="15"/>
  <c r="W52" i="15"/>
  <c r="Y52" i="15" s="1"/>
  <c r="M49" i="15"/>
  <c r="M50" i="15" s="1"/>
  <c r="M47" i="15"/>
  <c r="M46" i="15"/>
  <c r="M45" i="15"/>
  <c r="R42" i="15"/>
  <c r="M48" i="15" s="1"/>
  <c r="Y39" i="15"/>
  <c r="X39" i="15"/>
  <c r="W39" i="15"/>
  <c r="M34" i="15"/>
  <c r="J9" i="15" s="1"/>
  <c r="M33" i="15"/>
  <c r="R29" i="15"/>
  <c r="X26" i="15"/>
  <c r="Y26" i="15" s="1"/>
  <c r="W26" i="15"/>
  <c r="D26" i="15"/>
  <c r="D39" i="15" s="1"/>
  <c r="D52" i="15" s="1"/>
  <c r="D65" i="15" s="1"/>
  <c r="D83" i="15" s="1"/>
  <c r="D101" i="15" s="1"/>
  <c r="D119" i="15" s="1"/>
  <c r="M24" i="15"/>
  <c r="M23" i="15"/>
  <c r="M22" i="15"/>
  <c r="M33" i="9"/>
  <c r="M32" i="9"/>
  <c r="M30" i="9"/>
  <c r="R24" i="9"/>
  <c r="M24" i="9"/>
  <c r="M27" i="9" s="1"/>
  <c r="R23" i="9"/>
  <c r="M23" i="9"/>
  <c r="M26" i="9" s="1"/>
  <c r="P26" i="9" s="1"/>
  <c r="AC67" i="1"/>
  <c r="AB67" i="1"/>
  <c r="S64" i="1" l="1"/>
  <c r="U64" i="1" s="1"/>
  <c r="M35" i="15"/>
  <c r="M36" i="15"/>
  <c r="M11" i="15"/>
  <c r="P73" i="15"/>
  <c r="M78" i="15" s="1"/>
  <c r="P91" i="15"/>
  <c r="M96" i="15" s="1"/>
  <c r="P109" i="15"/>
  <c r="M114" i="15" s="1"/>
  <c r="P127" i="15"/>
  <c r="M132" i="15" s="1"/>
  <c r="M193" i="15"/>
  <c r="P193" i="15" s="1"/>
  <c r="P195" i="15" s="1"/>
  <c r="M198" i="15" s="1"/>
  <c r="M200" i="15"/>
  <c r="M208" i="15"/>
  <c r="M211" i="15" s="1"/>
  <c r="P211" i="15" s="1"/>
  <c r="M216" i="15"/>
  <c r="M210" i="15"/>
  <c r="P210" i="15" s="1"/>
  <c r="P212" i="15" s="1"/>
  <c r="M215" i="15" s="1"/>
  <c r="M217" i="15"/>
  <c r="P27" i="9"/>
  <c r="P28" i="9" s="1"/>
  <c r="M31" i="9" s="1"/>
  <c r="M37" i="15" l="1"/>
  <c r="M12" i="15" s="1"/>
  <c r="M13" i="15" s="1"/>
  <c r="M14" i="15" s="1"/>
  <c r="L43" i="11"/>
  <c r="J9" i="10"/>
  <c r="M47" i="9"/>
  <c r="Y68" i="1" s="1"/>
  <c r="M45" i="9"/>
  <c r="Y66" i="1" s="1"/>
  <c r="R39" i="9"/>
  <c r="M39" i="9"/>
  <c r="M42" i="9" s="1"/>
  <c r="P42" i="9" s="1"/>
  <c r="R38" i="9"/>
  <c r="M38" i="9"/>
  <c r="M41" i="9" s="1"/>
  <c r="P41" i="9" s="1"/>
  <c r="P43" i="9" l="1"/>
  <c r="M46" i="9" s="1"/>
  <c r="Y67" i="1" s="1"/>
  <c r="R116" i="14"/>
  <c r="R115" i="14"/>
  <c r="L113" i="14"/>
  <c r="K113" i="14"/>
  <c r="M113" i="14" s="1"/>
  <c r="O114" i="14" s="1"/>
  <c r="R114" i="14" s="1"/>
  <c r="J113" i="14"/>
  <c r="L111" i="14"/>
  <c r="N111" i="14" s="1"/>
  <c r="O111" i="14" s="1"/>
  <c r="R111" i="14" s="1"/>
  <c r="K111" i="14"/>
  <c r="J111" i="14"/>
  <c r="K110" i="14"/>
  <c r="J110" i="14"/>
  <c r="Q109" i="14"/>
  <c r="M109" i="14"/>
  <c r="O109" i="14" s="1"/>
  <c r="L109" i="14"/>
  <c r="L110" i="14" s="1"/>
  <c r="K109" i="14"/>
  <c r="Q106" i="14"/>
  <c r="P106" i="14"/>
  <c r="N106" i="14"/>
  <c r="R103" i="14"/>
  <c r="R102" i="14"/>
  <c r="M100" i="14"/>
  <c r="O101" i="14" s="1"/>
  <c r="R101" i="14" s="1"/>
  <c r="L100" i="14"/>
  <c r="K100" i="14"/>
  <c r="J100" i="14"/>
  <c r="L98" i="14"/>
  <c r="K98" i="14"/>
  <c r="J98" i="14"/>
  <c r="N98" i="14" s="1"/>
  <c r="O98" i="14" s="1"/>
  <c r="R98" i="14" s="1"/>
  <c r="J97" i="14"/>
  <c r="Q96" i="14"/>
  <c r="L96" i="14"/>
  <c r="L97" i="14" s="1"/>
  <c r="K96" i="14"/>
  <c r="K97" i="14" s="1"/>
  <c r="M97" i="14" s="1"/>
  <c r="O97" i="14" s="1"/>
  <c r="R97" i="14" s="1"/>
  <c r="Q93" i="14"/>
  <c r="P93" i="14"/>
  <c r="N93" i="14"/>
  <c r="R91" i="14"/>
  <c r="R90" i="14"/>
  <c r="L88" i="14"/>
  <c r="M88" i="14" s="1"/>
  <c r="O89" i="14" s="1"/>
  <c r="R89" i="14" s="1"/>
  <c r="K88" i="14"/>
  <c r="J88" i="14"/>
  <c r="L86" i="14"/>
  <c r="K86" i="14"/>
  <c r="J86" i="14"/>
  <c r="N86" i="14" s="1"/>
  <c r="O86" i="14" s="1"/>
  <c r="R86" i="14" s="1"/>
  <c r="L85" i="14"/>
  <c r="J85" i="14"/>
  <c r="Q84" i="14"/>
  <c r="Q81" i="14" s="1"/>
  <c r="L84" i="14"/>
  <c r="K84" i="14"/>
  <c r="K85" i="14" s="1"/>
  <c r="M85" i="14" s="1"/>
  <c r="O85" i="14" s="1"/>
  <c r="R85" i="14" s="1"/>
  <c r="P81" i="14"/>
  <c r="N81" i="14"/>
  <c r="L75" i="14"/>
  <c r="M75" i="14" s="1"/>
  <c r="K75" i="14"/>
  <c r="J75" i="14"/>
  <c r="Q73" i="14"/>
  <c r="Q72" i="14"/>
  <c r="Q68" i="14"/>
  <c r="Q69" i="14" s="1"/>
  <c r="Q67" i="14"/>
  <c r="O67" i="14"/>
  <c r="L61" i="14"/>
  <c r="N61" i="14" s="1"/>
  <c r="J61" i="14"/>
  <c r="N56" i="14"/>
  <c r="R52" i="14"/>
  <c r="G51" i="14"/>
  <c r="G50" i="14"/>
  <c r="G49" i="14"/>
  <c r="L47" i="14"/>
  <c r="M47" i="14" s="1"/>
  <c r="K47" i="14"/>
  <c r="J47" i="14"/>
  <c r="O45" i="14"/>
  <c r="J43" i="14"/>
  <c r="J44" i="14" s="1"/>
  <c r="O44" i="14" s="1"/>
  <c r="O42" i="14"/>
  <c r="J42" i="14"/>
  <c r="O41" i="14"/>
  <c r="J40" i="14"/>
  <c r="O40" i="14" s="1"/>
  <c r="G38" i="14"/>
  <c r="O36" i="14"/>
  <c r="J35" i="14"/>
  <c r="O35" i="14" s="1"/>
  <c r="O34" i="14"/>
  <c r="J34" i="14"/>
  <c r="O33" i="14"/>
  <c r="O32" i="14"/>
  <c r="O31" i="14"/>
  <c r="O30" i="14" s="1"/>
  <c r="O72" i="14" s="1"/>
  <c r="R72" i="14" s="1"/>
  <c r="G29" i="14"/>
  <c r="G27" i="14"/>
  <c r="G26" i="14"/>
  <c r="G25" i="14"/>
  <c r="G24" i="14"/>
  <c r="G23" i="14"/>
  <c r="G22" i="14"/>
  <c r="P20" i="14"/>
  <c r="P19" i="14"/>
  <c r="P18" i="14"/>
  <c r="P17" i="14"/>
  <c r="P16" i="14"/>
  <c r="T15" i="14"/>
  <c r="N15" i="14"/>
  <c r="O29" i="14" s="1"/>
  <c r="AN9" i="14"/>
  <c r="AO9" i="14" s="1"/>
  <c r="AP9" i="14" s="1"/>
  <c r="AK9" i="14"/>
  <c r="AL9" i="14" s="1"/>
  <c r="AM9" i="14" s="1"/>
  <c r="AI9" i="14"/>
  <c r="AJ9" i="14" s="1"/>
  <c r="AH9" i="14"/>
  <c r="Z9" i="14"/>
  <c r="Y9" i="14"/>
  <c r="X9" i="14"/>
  <c r="W9" i="14"/>
  <c r="V9" i="14"/>
  <c r="U9" i="14"/>
  <c r="P264" i="13"/>
  <c r="P263" i="13"/>
  <c r="K263" i="13"/>
  <c r="K261" i="13"/>
  <c r="K272" i="13" s="1"/>
  <c r="K258" i="13"/>
  <c r="K256" i="13"/>
  <c r="K253" i="13"/>
  <c r="N253" i="13" s="1"/>
  <c r="K252" i="13"/>
  <c r="N252" i="13" s="1"/>
  <c r="U249" i="13"/>
  <c r="K243" i="13"/>
  <c r="K241" i="13"/>
  <c r="K238" i="13"/>
  <c r="N238" i="13" s="1"/>
  <c r="K237" i="13"/>
  <c r="N237" i="13" s="1"/>
  <c r="N239" i="13" s="1"/>
  <c r="K242" i="13" s="1"/>
  <c r="U235" i="13"/>
  <c r="U221" i="13"/>
  <c r="K224" i="13"/>
  <c r="N224" i="13" s="1"/>
  <c r="U206" i="13"/>
  <c r="K203" i="13"/>
  <c r="K209" i="13" s="1"/>
  <c r="N209" i="13" s="1"/>
  <c r="K200" i="13"/>
  <c r="K198" i="13"/>
  <c r="N195" i="13"/>
  <c r="N194" i="13"/>
  <c r="U192" i="13"/>
  <c r="K184" i="13"/>
  <c r="K181" i="13"/>
  <c r="I181" i="13"/>
  <c r="I180" i="13"/>
  <c r="P179" i="13"/>
  <c r="P178" i="13"/>
  <c r="K175" i="13"/>
  <c r="K186" i="13" s="1"/>
  <c r="I167" i="13"/>
  <c r="I166" i="13"/>
  <c r="P163" i="13"/>
  <c r="K163" i="13"/>
  <c r="P162" i="13"/>
  <c r="K160" i="13"/>
  <c r="K162" i="13" s="1"/>
  <c r="I159" i="13"/>
  <c r="K170" i="13" s="1"/>
  <c r="I152" i="13"/>
  <c r="I151" i="13"/>
  <c r="P149" i="13"/>
  <c r="K149" i="13"/>
  <c r="P148" i="13"/>
  <c r="K146" i="13"/>
  <c r="K148" i="13" s="1"/>
  <c r="K151" i="13" s="1"/>
  <c r="N151" i="13" s="1"/>
  <c r="I138" i="13"/>
  <c r="I137" i="13"/>
  <c r="P135" i="13"/>
  <c r="K135" i="13"/>
  <c r="P134" i="13"/>
  <c r="K132" i="13"/>
  <c r="K141" i="13" s="1"/>
  <c r="K129" i="13"/>
  <c r="K127" i="13"/>
  <c r="I124" i="13"/>
  <c r="I123" i="13"/>
  <c r="P121" i="13"/>
  <c r="K121" i="13"/>
  <c r="K124" i="13" s="1"/>
  <c r="N124" i="13" s="1"/>
  <c r="P120" i="13"/>
  <c r="K120" i="13"/>
  <c r="K123" i="13" s="1"/>
  <c r="N123" i="13" s="1"/>
  <c r="I110" i="13"/>
  <c r="I109" i="13"/>
  <c r="P107" i="13"/>
  <c r="K107" i="13"/>
  <c r="P106" i="13"/>
  <c r="K104" i="13"/>
  <c r="K106" i="13" s="1"/>
  <c r="K109" i="13" s="1"/>
  <c r="N109" i="13" s="1"/>
  <c r="K101" i="13"/>
  <c r="K99" i="13"/>
  <c r="I96" i="13"/>
  <c r="I95" i="13"/>
  <c r="P93" i="13"/>
  <c r="K93" i="13"/>
  <c r="K96" i="13" s="1"/>
  <c r="P92" i="13"/>
  <c r="K92" i="13"/>
  <c r="K95" i="13" s="1"/>
  <c r="N95" i="13" s="1"/>
  <c r="P79" i="13"/>
  <c r="P78" i="13"/>
  <c r="K78" i="13"/>
  <c r="K76" i="13"/>
  <c r="K87" i="13" s="1"/>
  <c r="K73" i="13"/>
  <c r="K71" i="13"/>
  <c r="P68" i="13"/>
  <c r="M68" i="13"/>
  <c r="K68" i="13"/>
  <c r="K62" i="13"/>
  <c r="K60" i="13"/>
  <c r="K58" i="13"/>
  <c r="N58" i="13" s="1"/>
  <c r="K61" i="13" s="1"/>
  <c r="T29" i="13"/>
  <c r="P29" i="13"/>
  <c r="P28" i="13"/>
  <c r="K37" i="13"/>
  <c r="T12" i="13"/>
  <c r="K12" i="13" s="1"/>
  <c r="K15" i="13" s="1"/>
  <c r="P12" i="13"/>
  <c r="P11" i="13"/>
  <c r="K11" i="13"/>
  <c r="K14" i="13" s="1"/>
  <c r="K20" i="13"/>
  <c r="Y114" i="1" s="1"/>
  <c r="O251" i="12"/>
  <c r="O250" i="12"/>
  <c r="O249" i="12"/>
  <c r="H246" i="12"/>
  <c r="J260" i="12" s="1"/>
  <c r="J242" i="12"/>
  <c r="J240" i="12"/>
  <c r="J237" i="12"/>
  <c r="J236" i="12"/>
  <c r="J235" i="12"/>
  <c r="O233" i="12"/>
  <c r="O232" i="12"/>
  <c r="O231" i="12"/>
  <c r="O216" i="12"/>
  <c r="O215" i="12"/>
  <c r="O214" i="12"/>
  <c r="H211" i="12"/>
  <c r="J220" i="12" s="1"/>
  <c r="O199" i="12"/>
  <c r="O198" i="12"/>
  <c r="O197" i="12"/>
  <c r="H194" i="12"/>
  <c r="J202" i="12" s="1"/>
  <c r="M202" i="12" s="1"/>
  <c r="O181" i="12"/>
  <c r="O180" i="12"/>
  <c r="O179" i="12"/>
  <c r="H176" i="12"/>
  <c r="J185" i="12" s="1"/>
  <c r="M185" i="12" s="1"/>
  <c r="J173" i="12"/>
  <c r="J171" i="12"/>
  <c r="J168" i="12"/>
  <c r="J167" i="12"/>
  <c r="J166" i="12"/>
  <c r="O164" i="12"/>
  <c r="M168" i="12" s="1"/>
  <c r="O163" i="12"/>
  <c r="O162" i="12"/>
  <c r="O147" i="12"/>
  <c r="O146" i="12"/>
  <c r="O145" i="12"/>
  <c r="J154" i="12"/>
  <c r="O130" i="12"/>
  <c r="O129" i="12"/>
  <c r="O128" i="12"/>
  <c r="J139" i="12"/>
  <c r="O95" i="12"/>
  <c r="O94" i="12"/>
  <c r="O93" i="12"/>
  <c r="H90" i="12"/>
  <c r="J99" i="12" s="1"/>
  <c r="M99" i="12" s="1"/>
  <c r="O78" i="12"/>
  <c r="O77" i="12"/>
  <c r="O76" i="12"/>
  <c r="H73" i="12"/>
  <c r="J81" i="12" s="1"/>
  <c r="O61" i="12"/>
  <c r="O60" i="12"/>
  <c r="O59" i="12"/>
  <c r="J65" i="12"/>
  <c r="O44" i="12"/>
  <c r="O43" i="12"/>
  <c r="O42" i="12"/>
  <c r="J47" i="12"/>
  <c r="M47" i="12" s="1"/>
  <c r="J36" i="12"/>
  <c r="O27" i="12"/>
  <c r="O26" i="12"/>
  <c r="O25" i="12"/>
  <c r="J31" i="12"/>
  <c r="M31" i="12" s="1"/>
  <c r="J18" i="12"/>
  <c r="J16" i="12"/>
  <c r="J13" i="12"/>
  <c r="J12" i="12"/>
  <c r="J11" i="12"/>
  <c r="O9" i="12"/>
  <c r="O8" i="12"/>
  <c r="O7" i="12"/>
  <c r="L309" i="11"/>
  <c r="L307" i="11"/>
  <c r="L304" i="11"/>
  <c r="L303" i="11"/>
  <c r="L302" i="11"/>
  <c r="Q300" i="11"/>
  <c r="Q299" i="11"/>
  <c r="Q298" i="11"/>
  <c r="L291" i="11"/>
  <c r="L289" i="11"/>
  <c r="L286" i="11"/>
  <c r="L285" i="11"/>
  <c r="L284" i="11"/>
  <c r="Q282" i="11"/>
  <c r="Q281" i="11"/>
  <c r="Q280" i="11"/>
  <c r="L274" i="11"/>
  <c r="L272" i="11"/>
  <c r="L269" i="11"/>
  <c r="L268" i="11"/>
  <c r="L267" i="11"/>
  <c r="Q265" i="11"/>
  <c r="Q264" i="11"/>
  <c r="Q263" i="11"/>
  <c r="L257" i="11"/>
  <c r="L255" i="11"/>
  <c r="L252" i="11"/>
  <c r="L251" i="11"/>
  <c r="L250" i="11"/>
  <c r="Q248" i="11"/>
  <c r="Q247" i="11"/>
  <c r="Q246" i="11"/>
  <c r="Q231" i="11"/>
  <c r="Q230" i="11"/>
  <c r="Q229" i="11"/>
  <c r="Q214" i="11"/>
  <c r="Q213" i="11"/>
  <c r="Q212" i="11"/>
  <c r="Q197" i="11"/>
  <c r="Q196" i="11"/>
  <c r="Q195" i="11"/>
  <c r="L206" i="11"/>
  <c r="L188" i="11"/>
  <c r="L186" i="11"/>
  <c r="L183" i="11"/>
  <c r="L182" i="11"/>
  <c r="L181" i="11"/>
  <c r="Q179" i="11"/>
  <c r="Q178" i="11"/>
  <c r="Q177" i="11"/>
  <c r="Q162" i="11"/>
  <c r="Q161" i="11"/>
  <c r="Q160" i="11"/>
  <c r="Q145" i="11"/>
  <c r="Q144" i="11"/>
  <c r="Q143" i="11"/>
  <c r="J140" i="11"/>
  <c r="L149" i="11" s="1"/>
  <c r="L137" i="11"/>
  <c r="L135" i="11"/>
  <c r="L132" i="11"/>
  <c r="L131" i="11"/>
  <c r="L130" i="11"/>
  <c r="Q128" i="11"/>
  <c r="O132" i="11" s="1"/>
  <c r="Q127" i="11"/>
  <c r="Q126" i="11"/>
  <c r="L86" i="11"/>
  <c r="L84" i="11"/>
  <c r="L81" i="11"/>
  <c r="L80" i="11"/>
  <c r="L79" i="11"/>
  <c r="Q77" i="11"/>
  <c r="Q76" i="11"/>
  <c r="Q75" i="11"/>
  <c r="L69" i="11"/>
  <c r="Y92" i="1" s="1"/>
  <c r="L67" i="11"/>
  <c r="Y90" i="1" s="1"/>
  <c r="L64" i="11"/>
  <c r="L63" i="11"/>
  <c r="L62" i="11"/>
  <c r="Q60" i="11"/>
  <c r="Q59" i="11"/>
  <c r="Q58" i="11"/>
  <c r="L52" i="11"/>
  <c r="Y88" i="1" s="1"/>
  <c r="L50" i="11"/>
  <c r="Y86" i="1" s="1"/>
  <c r="R86" i="1" s="1"/>
  <c r="L47" i="11"/>
  <c r="L45" i="11"/>
  <c r="Q43" i="11"/>
  <c r="L46" i="11"/>
  <c r="Q42" i="11"/>
  <c r="Q41" i="11"/>
  <c r="O38" i="11"/>
  <c r="L18" i="11"/>
  <c r="Y80" i="1" s="1"/>
  <c r="L13" i="11"/>
  <c r="L12" i="11"/>
  <c r="L11" i="11"/>
  <c r="Q9" i="11"/>
  <c r="Q8" i="11"/>
  <c r="Q7" i="11"/>
  <c r="J18" i="10"/>
  <c r="Y75" i="1" s="1"/>
  <c r="J16" i="10"/>
  <c r="Y73" i="1" s="1"/>
  <c r="J13" i="10"/>
  <c r="J12" i="10"/>
  <c r="J11" i="10"/>
  <c r="O9" i="10"/>
  <c r="O8" i="10"/>
  <c r="O7" i="10"/>
  <c r="M17" i="9"/>
  <c r="M15" i="9"/>
  <c r="R9" i="9"/>
  <c r="M9" i="9"/>
  <c r="M12" i="9" s="1"/>
  <c r="R8" i="9"/>
  <c r="M8" i="9"/>
  <c r="M11" i="9" s="1"/>
  <c r="P11" i="9" s="1"/>
  <c r="AB226" i="1"/>
  <c r="AB227" i="1"/>
  <c r="AC225" i="1"/>
  <c r="AC195" i="1"/>
  <c r="AC227" i="1" s="1"/>
  <c r="AC194" i="1"/>
  <c r="AC226" i="1" s="1"/>
  <c r="AC486" i="1"/>
  <c r="AC487" i="1"/>
  <c r="AC485" i="1"/>
  <c r="AB516" i="1"/>
  <c r="AB514" i="1"/>
  <c r="AB513" i="1"/>
  <c r="AE513" i="1" s="1"/>
  <c r="AB512" i="1"/>
  <c r="AF513" i="1"/>
  <c r="AA513" i="1"/>
  <c r="R513" i="1" s="1"/>
  <c r="Z513" i="1"/>
  <c r="T513" i="1" s="1"/>
  <c r="M13" i="10" l="1"/>
  <c r="M11" i="10"/>
  <c r="O285" i="11"/>
  <c r="M220" i="12"/>
  <c r="M167" i="12"/>
  <c r="M166" i="12"/>
  <c r="M235" i="12"/>
  <c r="M12" i="12"/>
  <c r="J104" i="12"/>
  <c r="J206" i="12"/>
  <c r="J133" i="12"/>
  <c r="M133" i="12" s="1"/>
  <c r="J225" i="12"/>
  <c r="J51" i="12"/>
  <c r="Y103" i="1" s="1"/>
  <c r="R103" i="1" s="1"/>
  <c r="M13" i="12"/>
  <c r="M65" i="12"/>
  <c r="J70" i="12"/>
  <c r="Y109" i="1" s="1"/>
  <c r="M236" i="12"/>
  <c r="M238" i="12" s="1"/>
  <c r="J241" i="12" s="1"/>
  <c r="J254" i="12"/>
  <c r="M254" i="12" s="1"/>
  <c r="M81" i="12"/>
  <c r="J85" i="12"/>
  <c r="J190" i="12"/>
  <c r="M237" i="12"/>
  <c r="M11" i="12"/>
  <c r="O80" i="11"/>
  <c r="O131" i="11"/>
  <c r="O183" i="11"/>
  <c r="O267" i="11"/>
  <c r="O302" i="11"/>
  <c r="O269" i="11"/>
  <c r="O304" i="11"/>
  <c r="AE88" i="1"/>
  <c r="R88" i="1"/>
  <c r="K110" i="13"/>
  <c r="N110" i="13" s="1"/>
  <c r="K152" i="13"/>
  <c r="N152" i="13" s="1"/>
  <c r="N181" i="13"/>
  <c r="K264" i="13"/>
  <c r="K266" i="13" s="1"/>
  <c r="N266" i="13" s="1"/>
  <c r="K138" i="13"/>
  <c r="N138" i="13" s="1"/>
  <c r="N254" i="13"/>
  <c r="K257" i="13" s="1"/>
  <c r="K134" i="13"/>
  <c r="K137" i="13" s="1"/>
  <c r="N137" i="13" s="1"/>
  <c r="K85" i="13"/>
  <c r="N125" i="13"/>
  <c r="K128" i="13" s="1"/>
  <c r="K143" i="13"/>
  <c r="N14" i="13"/>
  <c r="N96" i="13"/>
  <c r="N97" i="13" s="1"/>
  <c r="K100" i="13" s="1"/>
  <c r="K167" i="13"/>
  <c r="N167" i="13" s="1"/>
  <c r="N196" i="13"/>
  <c r="K199" i="13" s="1"/>
  <c r="K267" i="13"/>
  <c r="N267" i="13" s="1"/>
  <c r="N15" i="13"/>
  <c r="O79" i="11"/>
  <c r="O250" i="11"/>
  <c r="O251" i="11"/>
  <c r="L152" i="11"/>
  <c r="L154" i="11"/>
  <c r="O182" i="11"/>
  <c r="O252" i="11"/>
  <c r="O286" i="11"/>
  <c r="O130" i="11"/>
  <c r="O133" i="11" s="1"/>
  <c r="L136" i="11" s="1"/>
  <c r="O303" i="11"/>
  <c r="O81" i="11"/>
  <c r="O149" i="11"/>
  <c r="L148" i="11"/>
  <c r="O148" i="11" s="1"/>
  <c r="J157" i="11"/>
  <c r="L164" i="11" s="1"/>
  <c r="O164" i="11" s="1"/>
  <c r="O181" i="11"/>
  <c r="O268" i="11"/>
  <c r="O284" i="11"/>
  <c r="O12" i="11"/>
  <c r="O11" i="11"/>
  <c r="O13" i="11"/>
  <c r="O63" i="11"/>
  <c r="O62" i="11"/>
  <c r="O64" i="11"/>
  <c r="O47" i="11"/>
  <c r="O46" i="11"/>
  <c r="O45" i="11"/>
  <c r="M12" i="10"/>
  <c r="K166" i="13"/>
  <c r="N166" i="13" s="1"/>
  <c r="K69" i="13"/>
  <c r="N69" i="13" s="1"/>
  <c r="K72" i="13" s="1"/>
  <c r="P12" i="9"/>
  <c r="Q49" i="14"/>
  <c r="Q50" i="14" s="1"/>
  <c r="Q51" i="14" s="1"/>
  <c r="Q48" i="14"/>
  <c r="O51" i="14"/>
  <c r="O50" i="14"/>
  <c r="O49" i="14"/>
  <c r="R49" i="14" s="1"/>
  <c r="O48" i="14"/>
  <c r="R109" i="14"/>
  <c r="Q62" i="14"/>
  <c r="Q63" i="14" s="1"/>
  <c r="Q64" i="14" s="1"/>
  <c r="Q65" i="14" s="1"/>
  <c r="O22" i="14"/>
  <c r="Q70" i="14"/>
  <c r="O70" i="14" s="1"/>
  <c r="O69" i="14"/>
  <c r="O27" i="14"/>
  <c r="Q76" i="14"/>
  <c r="O77" i="14"/>
  <c r="O78" i="14"/>
  <c r="O76" i="14"/>
  <c r="R76" i="14" s="1"/>
  <c r="M110" i="14"/>
  <c r="O110" i="14" s="1"/>
  <c r="R110" i="14" s="1"/>
  <c r="Q22" i="14"/>
  <c r="Q23" i="14"/>
  <c r="O23" i="14" s="1"/>
  <c r="Q25" i="14"/>
  <c r="O25" i="14" s="1"/>
  <c r="Q27" i="14"/>
  <c r="M96" i="14"/>
  <c r="O96" i="14" s="1"/>
  <c r="O43" i="14"/>
  <c r="O39" i="14" s="1"/>
  <c r="O73" i="14" s="1"/>
  <c r="R67" i="14"/>
  <c r="M84" i="14"/>
  <c r="O84" i="14" s="1"/>
  <c r="Q24" i="14"/>
  <c r="O24" i="14" s="1"/>
  <c r="Q26" i="14"/>
  <c r="O26" i="14" s="1"/>
  <c r="Q29" i="14"/>
  <c r="R29" i="14" s="1"/>
  <c r="Q38" i="14"/>
  <c r="O68" i="14"/>
  <c r="N111" i="13"/>
  <c r="K114" i="13" s="1"/>
  <c r="N153" i="13"/>
  <c r="K156" i="13" s="1"/>
  <c r="T28" i="13"/>
  <c r="K28" i="13" s="1"/>
  <c r="K31" i="13" s="1"/>
  <c r="N31" i="13" s="1"/>
  <c r="K115" i="13"/>
  <c r="K157" i="13"/>
  <c r="K172" i="13"/>
  <c r="K213" i="13"/>
  <c r="K229" i="13"/>
  <c r="K18" i="13"/>
  <c r="Y112" i="1" s="1"/>
  <c r="K29" i="13"/>
  <c r="K32" i="13" s="1"/>
  <c r="N32" i="13" s="1"/>
  <c r="K35" i="13"/>
  <c r="K180" i="13"/>
  <c r="N180" i="13" s="1"/>
  <c r="N182" i="13" s="1"/>
  <c r="K185" i="13" s="1"/>
  <c r="K210" i="13"/>
  <c r="N210" i="13" s="1"/>
  <c r="N211" i="13" s="1"/>
  <c r="K214" i="13" s="1"/>
  <c r="K223" i="13"/>
  <c r="N223" i="13" s="1"/>
  <c r="N225" i="13" s="1"/>
  <c r="K228" i="13" s="1"/>
  <c r="K270" i="13"/>
  <c r="K79" i="13"/>
  <c r="K81" i="13" s="1"/>
  <c r="N81" i="13" s="1"/>
  <c r="K82" i="13"/>
  <c r="N82" i="13" s="1"/>
  <c r="K113" i="13"/>
  <c r="K155" i="13"/>
  <c r="K215" i="13"/>
  <c r="K227" i="13"/>
  <c r="J151" i="12"/>
  <c r="M151" i="12" s="1"/>
  <c r="J30" i="12"/>
  <c r="M30" i="12" s="1"/>
  <c r="J46" i="12"/>
  <c r="M46" i="12" s="1"/>
  <c r="J48" i="12"/>
  <c r="M48" i="12" s="1"/>
  <c r="J64" i="12"/>
  <c r="M64" i="12" s="1"/>
  <c r="J80" i="12"/>
  <c r="M80" i="12" s="1"/>
  <c r="J82" i="12"/>
  <c r="M82" i="12" s="1"/>
  <c r="J98" i="12"/>
  <c r="M98" i="12" s="1"/>
  <c r="J137" i="12"/>
  <c r="J156" i="12"/>
  <c r="J184" i="12"/>
  <c r="M184" i="12" s="1"/>
  <c r="J201" i="12"/>
  <c r="M201" i="12" s="1"/>
  <c r="J203" i="12"/>
  <c r="M203" i="12" s="1"/>
  <c r="J219" i="12"/>
  <c r="M219" i="12" s="1"/>
  <c r="J258" i="12"/>
  <c r="J149" i="12"/>
  <c r="M149" i="12" s="1"/>
  <c r="J53" i="12"/>
  <c r="Y105" i="1" s="1"/>
  <c r="J68" i="12"/>
  <c r="Y107" i="1" s="1"/>
  <c r="J87" i="12"/>
  <c r="J102" i="12"/>
  <c r="J132" i="12"/>
  <c r="M132" i="12" s="1"/>
  <c r="J134" i="12"/>
  <c r="M134" i="12" s="1"/>
  <c r="J150" i="12"/>
  <c r="M150" i="12" s="1"/>
  <c r="J188" i="12"/>
  <c r="J208" i="12"/>
  <c r="J223" i="12"/>
  <c r="J253" i="12"/>
  <c r="M253" i="12" s="1"/>
  <c r="J255" i="12"/>
  <c r="M255" i="12" s="1"/>
  <c r="J29" i="12"/>
  <c r="M29" i="12" s="1"/>
  <c r="M32" i="12" s="1"/>
  <c r="J35" i="12" s="1"/>
  <c r="J63" i="12"/>
  <c r="M63" i="12" s="1"/>
  <c r="J97" i="12"/>
  <c r="M97" i="12" s="1"/>
  <c r="M100" i="12" s="1"/>
  <c r="J103" i="12" s="1"/>
  <c r="J183" i="12"/>
  <c r="M183" i="12" s="1"/>
  <c r="J218" i="12"/>
  <c r="M218" i="12" s="1"/>
  <c r="M221" i="12" s="1"/>
  <c r="J224" i="12" s="1"/>
  <c r="L199" i="11"/>
  <c r="O199" i="11" s="1"/>
  <c r="L200" i="11"/>
  <c r="O200" i="11" s="1"/>
  <c r="J209" i="11"/>
  <c r="L147" i="11"/>
  <c r="O147" i="11" s="1"/>
  <c r="L204" i="11"/>
  <c r="L201" i="11"/>
  <c r="O201" i="11" s="1"/>
  <c r="P13" i="9"/>
  <c r="M16" i="9" s="1"/>
  <c r="AG513" i="1"/>
  <c r="AD513" i="1"/>
  <c r="S513" i="1"/>
  <c r="U513" i="1" s="1"/>
  <c r="V513" i="1" s="1"/>
  <c r="Z499" i="1"/>
  <c r="AE464" i="1"/>
  <c r="AD464" i="1"/>
  <c r="AA464" i="1"/>
  <c r="R464" i="1" s="1"/>
  <c r="Z464" i="1"/>
  <c r="AE463" i="1"/>
  <c r="AD463" i="1"/>
  <c r="AA463" i="1"/>
  <c r="R463" i="1" s="1"/>
  <c r="Z463" i="1"/>
  <c r="AF462" i="1"/>
  <c r="AE462" i="1"/>
  <c r="AD462" i="1"/>
  <c r="AA462" i="1"/>
  <c r="R462" i="1" s="1"/>
  <c r="Z462" i="1"/>
  <c r="T462" i="1" s="1"/>
  <c r="AF384" i="1"/>
  <c r="AE384" i="1"/>
  <c r="AD384" i="1"/>
  <c r="AA384" i="1"/>
  <c r="R384" i="1" s="1"/>
  <c r="Z384" i="1"/>
  <c r="T384" i="1" s="1"/>
  <c r="AB347" i="1"/>
  <c r="AE347" i="1" s="1"/>
  <c r="AB346" i="1"/>
  <c r="AD350" i="1"/>
  <c r="AA350" i="1"/>
  <c r="R350" i="1" s="1"/>
  <c r="Z350" i="1"/>
  <c r="AF350" i="1"/>
  <c r="AE345" i="1"/>
  <c r="AC345" i="1"/>
  <c r="AD345" i="1" s="1"/>
  <c r="AA345" i="1"/>
  <c r="R345" i="1" s="1"/>
  <c r="Z345" i="1"/>
  <c r="AF332" i="1"/>
  <c r="AE332" i="1"/>
  <c r="AD332" i="1"/>
  <c r="Z332" i="1"/>
  <c r="AC313" i="1"/>
  <c r="Y305" i="1"/>
  <c r="Y304" i="1"/>
  <c r="Y300" i="1"/>
  <c r="Y292" i="1" s="1"/>
  <c r="Y281" i="1"/>
  <c r="Z238" i="1"/>
  <c r="AA238" i="1"/>
  <c r="R238" i="1" s="1"/>
  <c r="AF238" i="1"/>
  <c r="Y283" i="1"/>
  <c r="Y276" i="1"/>
  <c r="AD257" i="1"/>
  <c r="AA257" i="1"/>
  <c r="Z257" i="1"/>
  <c r="T257" i="1" s="1"/>
  <c r="Y257" i="1"/>
  <c r="AF257" i="1" s="1"/>
  <c r="AF256" i="1"/>
  <c r="AE256" i="1"/>
  <c r="AD256" i="1"/>
  <c r="AA256" i="1"/>
  <c r="R256" i="1" s="1"/>
  <c r="Z256" i="1"/>
  <c r="T256" i="1" s="1"/>
  <c r="AD255" i="1"/>
  <c r="AA255" i="1"/>
  <c r="Z255" i="1"/>
  <c r="T255" i="1" s="1"/>
  <c r="Y255" i="1"/>
  <c r="AE255" i="1" s="1"/>
  <c r="AF254" i="1"/>
  <c r="AE254" i="1"/>
  <c r="AD254" i="1"/>
  <c r="AA254" i="1"/>
  <c r="R254" i="1" s="1"/>
  <c r="Z254" i="1"/>
  <c r="T254" i="1" s="1"/>
  <c r="P34" i="2"/>
  <c r="R105" i="1" l="1"/>
  <c r="AE105" i="1"/>
  <c r="AF292" i="1"/>
  <c r="AE292" i="1"/>
  <c r="R292" i="1"/>
  <c r="V292" i="1" s="1"/>
  <c r="M14" i="10"/>
  <c r="J17" i="10" s="1"/>
  <c r="Y74" i="1" s="1"/>
  <c r="T350" i="1"/>
  <c r="S350" i="1"/>
  <c r="T332" i="1"/>
  <c r="S332" i="1"/>
  <c r="T499" i="1"/>
  <c r="S499" i="1"/>
  <c r="L165" i="11"/>
  <c r="O165" i="11" s="1"/>
  <c r="M169" i="12"/>
  <c r="J172" i="12" s="1"/>
  <c r="M14" i="12"/>
  <c r="J17" i="12" s="1"/>
  <c r="M66" i="12"/>
  <c r="J69" i="12" s="1"/>
  <c r="Y108" i="1" s="1"/>
  <c r="M83" i="12"/>
  <c r="J86" i="12" s="1"/>
  <c r="M186" i="12"/>
  <c r="J189" i="12" s="1"/>
  <c r="M135" i="12"/>
  <c r="J138" i="12" s="1"/>
  <c r="O270" i="11"/>
  <c r="L273" i="11" s="1"/>
  <c r="O82" i="11"/>
  <c r="L85" i="11" s="1"/>
  <c r="O305" i="11"/>
  <c r="L308" i="11" s="1"/>
  <c r="O287" i="11"/>
  <c r="L290" i="11" s="1"/>
  <c r="O253" i="11"/>
  <c r="L256" i="11" s="1"/>
  <c r="O184" i="11"/>
  <c r="L187" i="11" s="1"/>
  <c r="N268" i="13"/>
  <c r="K271" i="13" s="1"/>
  <c r="N16" i="13"/>
  <c r="K19" i="13" s="1"/>
  <c r="Y113" i="1" s="1"/>
  <c r="N139" i="13"/>
  <c r="K142" i="13" s="1"/>
  <c r="N168" i="13"/>
  <c r="K171" i="13" s="1"/>
  <c r="O65" i="11"/>
  <c r="L68" i="11" s="1"/>
  <c r="Y91" i="1" s="1"/>
  <c r="O150" i="11"/>
  <c r="L153" i="11" s="1"/>
  <c r="L166" i="11"/>
  <c r="O166" i="11" s="1"/>
  <c r="O167" i="11" s="1"/>
  <c r="L170" i="11" s="1"/>
  <c r="L171" i="11"/>
  <c r="L169" i="11"/>
  <c r="O202" i="11"/>
  <c r="L205" i="11" s="1"/>
  <c r="O48" i="11"/>
  <c r="L51" i="11" s="1"/>
  <c r="Y87" i="1" s="1"/>
  <c r="R87" i="1" s="1"/>
  <c r="O14" i="11"/>
  <c r="L17" i="11" s="1"/>
  <c r="Y79" i="1" s="1"/>
  <c r="O106" i="14"/>
  <c r="R106" i="14" s="1"/>
  <c r="R23" i="14"/>
  <c r="R26" i="14"/>
  <c r="R24" i="14"/>
  <c r="R73" i="14"/>
  <c r="O62" i="14"/>
  <c r="R25" i="14"/>
  <c r="R27" i="14"/>
  <c r="R48" i="14"/>
  <c r="O58" i="14"/>
  <c r="R68" i="14"/>
  <c r="O63" i="14"/>
  <c r="R84" i="14"/>
  <c r="O81" i="14"/>
  <c r="R81" i="14" s="1"/>
  <c r="O38" i="14"/>
  <c r="R38" i="14" s="1"/>
  <c r="Q15" i="14"/>
  <c r="Q20" i="14"/>
  <c r="Q19" i="14"/>
  <c r="Q17" i="14"/>
  <c r="Q18" i="14"/>
  <c r="Q16" i="14"/>
  <c r="O59" i="14"/>
  <c r="R69" i="14"/>
  <c r="O64" i="14"/>
  <c r="R50" i="14"/>
  <c r="R22" i="14"/>
  <c r="O93" i="14"/>
  <c r="R93" i="14" s="1"/>
  <c r="R96" i="14"/>
  <c r="Q59" i="14"/>
  <c r="Q57" i="14"/>
  <c r="Q77" i="14"/>
  <c r="Q78" i="14" s="1"/>
  <c r="R78" i="14" s="1"/>
  <c r="Q60" i="14"/>
  <c r="AA60" i="14" s="1"/>
  <c r="Q58" i="14"/>
  <c r="R70" i="14"/>
  <c r="O60" i="14"/>
  <c r="O65" i="14"/>
  <c r="O57" i="14"/>
  <c r="R51" i="14"/>
  <c r="N83" i="13"/>
  <c r="K86" i="13" s="1"/>
  <c r="N33" i="13"/>
  <c r="K36" i="13" s="1"/>
  <c r="M256" i="12"/>
  <c r="J259" i="12" s="1"/>
  <c r="M152" i="12"/>
  <c r="J155" i="12" s="1"/>
  <c r="M204" i="12"/>
  <c r="J207" i="12" s="1"/>
  <c r="M49" i="12"/>
  <c r="J52" i="12" s="1"/>
  <c r="Y104" i="1" s="1"/>
  <c r="R104" i="1" s="1"/>
  <c r="L221" i="11"/>
  <c r="J226" i="11"/>
  <c r="L217" i="11"/>
  <c r="O217" i="11" s="1"/>
  <c r="L223" i="11"/>
  <c r="L218" i="11"/>
  <c r="O218" i="11" s="1"/>
  <c r="L216" i="11"/>
  <c r="O216" i="11" s="1"/>
  <c r="AH513" i="1"/>
  <c r="S238" i="1"/>
  <c r="AG462" i="1"/>
  <c r="T464" i="1"/>
  <c r="T345" i="1"/>
  <c r="T463" i="1"/>
  <c r="S464" i="1"/>
  <c r="S462" i="1"/>
  <c r="U462" i="1" s="1"/>
  <c r="V462" i="1" s="1"/>
  <c r="S463" i="1"/>
  <c r="S384" i="1"/>
  <c r="U384" i="1" s="1"/>
  <c r="V384" i="1" s="1"/>
  <c r="AG384" i="1"/>
  <c r="AF463" i="1"/>
  <c r="AG463" i="1" s="1"/>
  <c r="AF464" i="1"/>
  <c r="AG464" i="1" s="1"/>
  <c r="AG332" i="1"/>
  <c r="AE350" i="1"/>
  <c r="AG350" i="1" s="1"/>
  <c r="S345" i="1"/>
  <c r="AF345" i="1"/>
  <c r="AG345" i="1" s="1"/>
  <c r="S257" i="1"/>
  <c r="U257" i="1" s="1"/>
  <c r="S254" i="1"/>
  <c r="U254" i="1" s="1"/>
  <c r="V254" i="1" s="1"/>
  <c r="AD238" i="1"/>
  <c r="AE238" i="1"/>
  <c r="AG238" i="1" s="1"/>
  <c r="T238" i="1"/>
  <c r="S255" i="1"/>
  <c r="U255" i="1" s="1"/>
  <c r="S256" i="1"/>
  <c r="U256" i="1" s="1"/>
  <c r="V256" i="1" s="1"/>
  <c r="R257" i="1"/>
  <c r="AG256" i="1"/>
  <c r="R255" i="1"/>
  <c r="AG254" i="1"/>
  <c r="AF255" i="1"/>
  <c r="AG255" i="1" s="1"/>
  <c r="AE257" i="1"/>
  <c r="AG257" i="1" s="1"/>
  <c r="AG292" i="1" l="1"/>
  <c r="AH292" i="1" s="1"/>
  <c r="U350" i="1"/>
  <c r="V350" i="1" s="1"/>
  <c r="AH350" i="1" s="1"/>
  <c r="U464" i="1"/>
  <c r="V464" i="1" s="1"/>
  <c r="AH464" i="1" s="1"/>
  <c r="U332" i="1"/>
  <c r="V332" i="1" s="1"/>
  <c r="AH332" i="1" s="1"/>
  <c r="U238" i="1"/>
  <c r="V238" i="1" s="1"/>
  <c r="AH238" i="1" s="1"/>
  <c r="R62" i="14"/>
  <c r="O19" i="14"/>
  <c r="R19" i="14" s="1"/>
  <c r="P57" i="14"/>
  <c r="P58" i="14" s="1"/>
  <c r="P59" i="14" s="1"/>
  <c r="P60" i="14" s="1"/>
  <c r="P62" i="14" s="1"/>
  <c r="R77" i="14"/>
  <c r="O20" i="14"/>
  <c r="R20" i="14" s="1"/>
  <c r="R59" i="14"/>
  <c r="O17" i="14"/>
  <c r="R17" i="14" s="1"/>
  <c r="T60" i="14"/>
  <c r="R60" i="14"/>
  <c r="O15" i="14"/>
  <c r="O18" i="14"/>
  <c r="R18" i="14" s="1"/>
  <c r="O16" i="14"/>
  <c r="R16" i="14" s="1"/>
  <c r="O219" i="11"/>
  <c r="L222" i="11" s="1"/>
  <c r="L240" i="11"/>
  <c r="L235" i="11"/>
  <c r="O235" i="11" s="1"/>
  <c r="L238" i="11"/>
  <c r="L234" i="11"/>
  <c r="O234" i="11" s="1"/>
  <c r="L233" i="11"/>
  <c r="O233" i="11" s="1"/>
  <c r="AH462" i="1"/>
  <c r="AH384" i="1"/>
  <c r="U345" i="1"/>
  <c r="V345" i="1" s="1"/>
  <c r="AH345" i="1" s="1"/>
  <c r="U463" i="1"/>
  <c r="V463" i="1" s="1"/>
  <c r="AH463" i="1" s="1"/>
  <c r="AH256" i="1"/>
  <c r="V257" i="1"/>
  <c r="AH257" i="1" s="1"/>
  <c r="AH254" i="1"/>
  <c r="V255" i="1"/>
  <c r="AH255" i="1" s="1"/>
  <c r="O236" i="11" l="1"/>
  <c r="L239" i="11" s="1"/>
  <c r="R57" i="14"/>
  <c r="P15" i="14"/>
  <c r="R15" i="14"/>
  <c r="R58" i="14"/>
  <c r="P63" i="14"/>
  <c r="P64" i="14"/>
  <c r="R64" i="14" s="1"/>
  <c r="Y242" i="1"/>
  <c r="AF242" i="1" s="1"/>
  <c r="AD242" i="1"/>
  <c r="AA242" i="1"/>
  <c r="Z242" i="1"/>
  <c r="T242" i="1" s="1"/>
  <c r="Y233" i="1"/>
  <c r="Y234" i="1" s="1"/>
  <c r="H235" i="1"/>
  <c r="P234" i="1"/>
  <c r="P235" i="1"/>
  <c r="AA235" i="1"/>
  <c r="Z235" i="1"/>
  <c r="AA234" i="1"/>
  <c r="Z234" i="1"/>
  <c r="AA233" i="1"/>
  <c r="Z233" i="1"/>
  <c r="AD231" i="1"/>
  <c r="AA231" i="1"/>
  <c r="Z231" i="1"/>
  <c r="T231" i="1" s="1"/>
  <c r="Y231" i="1"/>
  <c r="AF231" i="1" s="1"/>
  <c r="AF230" i="1"/>
  <c r="AE230" i="1"/>
  <c r="AD230" i="1"/>
  <c r="AA230" i="1"/>
  <c r="R230" i="1" s="1"/>
  <c r="Z230" i="1"/>
  <c r="T230" i="1" s="1"/>
  <c r="AD237" i="1"/>
  <c r="AA237" i="1"/>
  <c r="Z237" i="1"/>
  <c r="S237" i="1" s="1"/>
  <c r="AE237" i="1"/>
  <c r="AD227" i="1"/>
  <c r="AA227" i="1"/>
  <c r="Z227" i="1"/>
  <c r="T227" i="1" s="1"/>
  <c r="AD226" i="1"/>
  <c r="AA226" i="1"/>
  <c r="Z226" i="1"/>
  <c r="S226" i="1" s="1"/>
  <c r="AE226" i="1"/>
  <c r="AF225" i="1"/>
  <c r="AE225" i="1"/>
  <c r="AD225" i="1"/>
  <c r="AA225" i="1"/>
  <c r="R225" i="1" s="1"/>
  <c r="Z225" i="1"/>
  <c r="S225" i="1" s="1"/>
  <c r="AD223" i="1"/>
  <c r="AA223" i="1"/>
  <c r="Z223" i="1"/>
  <c r="T223" i="1" s="1"/>
  <c r="AD222" i="1"/>
  <c r="AA222" i="1"/>
  <c r="Z222" i="1"/>
  <c r="S222" i="1" s="1"/>
  <c r="AE222" i="1"/>
  <c r="AF221" i="1"/>
  <c r="AE221" i="1"/>
  <c r="AD221" i="1"/>
  <c r="AA221" i="1"/>
  <c r="R221" i="1" s="1"/>
  <c r="Z221" i="1"/>
  <c r="S221" i="1" s="1"/>
  <c r="Y215" i="1"/>
  <c r="AF215" i="1" s="1"/>
  <c r="AD215" i="1"/>
  <c r="AA215" i="1"/>
  <c r="Z215" i="1"/>
  <c r="S215" i="1" s="1"/>
  <c r="AD214" i="1"/>
  <c r="AA214" i="1"/>
  <c r="R214" i="1" s="1"/>
  <c r="Z214" i="1"/>
  <c r="T214" i="1" s="1"/>
  <c r="AF214" i="1"/>
  <c r="AD213" i="1"/>
  <c r="AA213" i="1"/>
  <c r="R213" i="1" s="1"/>
  <c r="Z213" i="1"/>
  <c r="S213" i="1" s="1"/>
  <c r="AF213" i="1"/>
  <c r="AF212" i="1"/>
  <c r="AE212" i="1"/>
  <c r="AA212" i="1"/>
  <c r="R212" i="1" s="1"/>
  <c r="Z212" i="1"/>
  <c r="T212" i="1" s="1"/>
  <c r="AB210" i="1"/>
  <c r="AD210" i="1" s="1"/>
  <c r="AA210" i="1"/>
  <c r="Z210" i="1"/>
  <c r="Y202" i="1"/>
  <c r="Y204" i="1" s="1"/>
  <c r="Y210" i="1" s="1"/>
  <c r="Y201" i="1"/>
  <c r="Y199" i="1"/>
  <c r="AF199" i="1" s="1"/>
  <c r="AF198" i="1"/>
  <c r="AD198" i="1"/>
  <c r="AA198" i="1"/>
  <c r="R198" i="1" s="1"/>
  <c r="Z198" i="1"/>
  <c r="T198" i="1" s="1"/>
  <c r="AD199" i="1"/>
  <c r="AA199" i="1"/>
  <c r="Z199" i="1"/>
  <c r="S199" i="1" s="1"/>
  <c r="AD195" i="1"/>
  <c r="AA195" i="1"/>
  <c r="Z195" i="1"/>
  <c r="S195" i="1" s="1"/>
  <c r="AD194" i="1"/>
  <c r="AA194" i="1"/>
  <c r="Z194" i="1"/>
  <c r="S194" i="1" s="1"/>
  <c r="AD193" i="1"/>
  <c r="AA193" i="1"/>
  <c r="R193" i="1" s="1"/>
  <c r="Z193" i="1"/>
  <c r="T193" i="1" s="1"/>
  <c r="Y166" i="1"/>
  <c r="AE160" i="1"/>
  <c r="AA160" i="1"/>
  <c r="R160" i="1" s="1"/>
  <c r="Z160" i="1"/>
  <c r="S160" i="1" s="1"/>
  <c r="AA159" i="1"/>
  <c r="Z159" i="1"/>
  <c r="AA158" i="1"/>
  <c r="R158" i="1" s="1"/>
  <c r="Z158" i="1"/>
  <c r="P96" i="1"/>
  <c r="Y120" i="1"/>
  <c r="Y121" i="1" s="1"/>
  <c r="Y116" i="1"/>
  <c r="R41" i="1"/>
  <c r="R42" i="1" s="1"/>
  <c r="R64" i="1" l="1"/>
  <c r="V64" i="1" s="1"/>
  <c r="AF64" i="1"/>
  <c r="AE64" i="1"/>
  <c r="P65" i="14"/>
  <c r="R65" i="14" s="1"/>
  <c r="R63" i="14"/>
  <c r="R233" i="1"/>
  <c r="R199" i="1"/>
  <c r="S242" i="1"/>
  <c r="U242" i="1" s="1"/>
  <c r="R242" i="1"/>
  <c r="S230" i="1"/>
  <c r="U230" i="1" s="1"/>
  <c r="V230" i="1" s="1"/>
  <c r="T215" i="1"/>
  <c r="U215" i="1" s="1"/>
  <c r="AG230" i="1"/>
  <c r="AE242" i="1"/>
  <c r="AG242" i="1" s="1"/>
  <c r="R235" i="1"/>
  <c r="T237" i="1"/>
  <c r="U237" i="1" s="1"/>
  <c r="R231" i="1"/>
  <c r="S231" i="1"/>
  <c r="U231" i="1" s="1"/>
  <c r="R234" i="1"/>
  <c r="S214" i="1"/>
  <c r="U214" i="1" s="1"/>
  <c r="V214" i="1" s="1"/>
  <c r="AG225" i="1"/>
  <c r="AF237" i="1"/>
  <c r="AG237" i="1" s="1"/>
  <c r="R222" i="1"/>
  <c r="T222" i="1"/>
  <c r="U222" i="1" s="1"/>
  <c r="R237" i="1"/>
  <c r="T221" i="1"/>
  <c r="U221" i="1" s="1"/>
  <c r="V221" i="1" s="1"/>
  <c r="AG221" i="1"/>
  <c r="S227" i="1"/>
  <c r="U227" i="1" s="1"/>
  <c r="AE231" i="1"/>
  <c r="AG231" i="1" s="1"/>
  <c r="S223" i="1"/>
  <c r="U223" i="1" s="1"/>
  <c r="T225" i="1"/>
  <c r="U225" i="1" s="1"/>
  <c r="V225" i="1" s="1"/>
  <c r="T226" i="1"/>
  <c r="U226" i="1" s="1"/>
  <c r="Y227" i="1"/>
  <c r="R227" i="1" s="1"/>
  <c r="AF226" i="1"/>
  <c r="AG226" i="1" s="1"/>
  <c r="AF222" i="1"/>
  <c r="AG222" i="1" s="1"/>
  <c r="Y223" i="1"/>
  <c r="AF223" i="1" s="1"/>
  <c r="R226" i="1"/>
  <c r="R215" i="1"/>
  <c r="AG212" i="1"/>
  <c r="AE215" i="1"/>
  <c r="AG215" i="1" s="1"/>
  <c r="T213" i="1"/>
  <c r="U213" i="1" s="1"/>
  <c r="V213" i="1" s="1"/>
  <c r="AE214" i="1"/>
  <c r="AG214" i="1" s="1"/>
  <c r="S210" i="1"/>
  <c r="AE213" i="1"/>
  <c r="AG213" i="1" s="1"/>
  <c r="AD212" i="1"/>
  <c r="S212" i="1"/>
  <c r="U212" i="1" s="1"/>
  <c r="V212" i="1" s="1"/>
  <c r="T199" i="1"/>
  <c r="U199" i="1" s="1"/>
  <c r="AF210" i="1"/>
  <c r="AE210" i="1"/>
  <c r="R210" i="1"/>
  <c r="S193" i="1"/>
  <c r="U193" i="1" s="1"/>
  <c r="V193" i="1" s="1"/>
  <c r="T210" i="1"/>
  <c r="AE199" i="1"/>
  <c r="AG199" i="1" s="1"/>
  <c r="S198" i="1"/>
  <c r="U198" i="1" s="1"/>
  <c r="V198" i="1" s="1"/>
  <c r="AE198" i="1"/>
  <c r="AG198" i="1" s="1"/>
  <c r="T194" i="1"/>
  <c r="U194" i="1" s="1"/>
  <c r="T195" i="1"/>
  <c r="U195" i="1" s="1"/>
  <c r="AE194" i="1"/>
  <c r="R194" i="1"/>
  <c r="Y195" i="1"/>
  <c r="AF194" i="1"/>
  <c r="AE193" i="1"/>
  <c r="AF193" i="1"/>
  <c r="T158" i="1"/>
  <c r="AF158" i="1"/>
  <c r="R159" i="1"/>
  <c r="Y42" i="1"/>
  <c r="AG64" i="1" l="1"/>
  <c r="AH64" i="1" s="1"/>
  <c r="V199" i="1"/>
  <c r="AH199" i="1" s="1"/>
  <c r="V237" i="1"/>
  <c r="AH237" i="1" s="1"/>
  <c r="V242" i="1"/>
  <c r="AH242" i="1" s="1"/>
  <c r="AH212" i="1"/>
  <c r="AH230" i="1"/>
  <c r="R223" i="1"/>
  <c r="V223" i="1" s="1"/>
  <c r="AE223" i="1"/>
  <c r="AG223" i="1" s="1"/>
  <c r="V231" i="1"/>
  <c r="AH231" i="1" s="1"/>
  <c r="V222" i="1"/>
  <c r="AH222" i="1" s="1"/>
  <c r="AH221" i="1"/>
  <c r="AF227" i="1"/>
  <c r="V215" i="1"/>
  <c r="AH215" i="1" s="1"/>
  <c r="AH225" i="1"/>
  <c r="AE227" i="1"/>
  <c r="V226" i="1"/>
  <c r="AH226" i="1" s="1"/>
  <c r="V227" i="1"/>
  <c r="U210" i="1"/>
  <c r="V210" i="1" s="1"/>
  <c r="AH214" i="1"/>
  <c r="AG210" i="1"/>
  <c r="AH213" i="1"/>
  <c r="AH198" i="1"/>
  <c r="V194" i="1"/>
  <c r="R195" i="1"/>
  <c r="V195" i="1" s="1"/>
  <c r="AF195" i="1"/>
  <c r="AE195" i="1"/>
  <c r="AG193" i="1"/>
  <c r="AH193" i="1" s="1"/>
  <c r="AG194" i="1"/>
  <c r="AH210" i="1" l="1"/>
  <c r="AH223" i="1"/>
  <c r="AG227" i="1"/>
  <c r="AH227" i="1" s="1"/>
  <c r="AH194" i="1"/>
  <c r="AG195" i="1"/>
  <c r="AH195" i="1" s="1"/>
  <c r="Z351" i="1" l="1"/>
  <c r="T351" i="1" s="1"/>
  <c r="AA351" i="1"/>
  <c r="R351" i="1" s="1"/>
  <c r="AE348" i="1"/>
  <c r="AB339" i="1"/>
  <c r="AB351" i="1" s="1"/>
  <c r="AC314" i="1"/>
  <c r="AB286" i="1"/>
  <c r="AD286" i="1" s="1"/>
  <c r="AC271" i="1"/>
  <c r="AB271" i="1"/>
  <c r="AC270" i="1"/>
  <c r="AC276" i="1" s="1"/>
  <c r="AB270" i="1"/>
  <c r="AE270" i="1" s="1"/>
  <c r="AC260" i="1"/>
  <c r="AF260" i="1" s="1"/>
  <c r="AB260" i="1"/>
  <c r="AE260" i="1" s="1"/>
  <c r="H13" i="2"/>
  <c r="H12" i="2"/>
  <c r="H11" i="2"/>
  <c r="H10" i="2"/>
  <c r="E26" i="2"/>
  <c r="E25" i="2"/>
  <c r="D23" i="2"/>
  <c r="D22" i="2"/>
  <c r="D21" i="2"/>
  <c r="AC74" i="1"/>
  <c r="AC75" i="1"/>
  <c r="AC73" i="1"/>
  <c r="AC90" i="1"/>
  <c r="AC79" i="1"/>
  <c r="AC80" i="1"/>
  <c r="AC105" i="1" s="1"/>
  <c r="AC78" i="1"/>
  <c r="AC103" i="1" s="1"/>
  <c r="U522" i="1"/>
  <c r="V522" i="1" s="1"/>
  <c r="AH522" i="1" s="1"/>
  <c r="AD516" i="1"/>
  <c r="AF516" i="1"/>
  <c r="AF512" i="1"/>
  <c r="AE512" i="1"/>
  <c r="AD512" i="1"/>
  <c r="AF514" i="1"/>
  <c r="AE514" i="1"/>
  <c r="AD514" i="1"/>
  <c r="Y324" i="1"/>
  <c r="AC503" i="1"/>
  <c r="AB503" i="1"/>
  <c r="AC496" i="1"/>
  <c r="AB496" i="1"/>
  <c r="AE496" i="1" s="1"/>
  <c r="AC492" i="1"/>
  <c r="AC505" i="1" s="1"/>
  <c r="AB492" i="1"/>
  <c r="AB505" i="1" s="1"/>
  <c r="AC489" i="1"/>
  <c r="AC479" i="1"/>
  <c r="AC475" i="1"/>
  <c r="AC474" i="1"/>
  <c r="AF471" i="1"/>
  <c r="AE471" i="1"/>
  <c r="AD471" i="1"/>
  <c r="AA471" i="1"/>
  <c r="R471" i="1" s="1"/>
  <c r="Z471" i="1"/>
  <c r="T471" i="1" s="1"/>
  <c r="AD456" i="1"/>
  <c r="AF455" i="1"/>
  <c r="AE455" i="1"/>
  <c r="AD455" i="1"/>
  <c r="AF454" i="1"/>
  <c r="AE454" i="1"/>
  <c r="AD454" i="1"/>
  <c r="AF444" i="1"/>
  <c r="AE444" i="1"/>
  <c r="AD444" i="1"/>
  <c r="AF453" i="1"/>
  <c r="AE453" i="1"/>
  <c r="AD453" i="1"/>
  <c r="AF451" i="1"/>
  <c r="AE451" i="1"/>
  <c r="AD451" i="1"/>
  <c r="AF443" i="1"/>
  <c r="AE443" i="1"/>
  <c r="AD443" i="1"/>
  <c r="AF445" i="1"/>
  <c r="AE445" i="1"/>
  <c r="AD445" i="1"/>
  <c r="Y456" i="1"/>
  <c r="AE456" i="1" s="1"/>
  <c r="AF433" i="1"/>
  <c r="AE433" i="1"/>
  <c r="AD433" i="1"/>
  <c r="AF432" i="1"/>
  <c r="AE432" i="1"/>
  <c r="AD432" i="1"/>
  <c r="AF431" i="1"/>
  <c r="AE431" i="1"/>
  <c r="AD431" i="1"/>
  <c r="AF430" i="1"/>
  <c r="AE430" i="1"/>
  <c r="AD430" i="1"/>
  <c r="AF429" i="1"/>
  <c r="AE429" i="1"/>
  <c r="AD429" i="1"/>
  <c r="AF425" i="1"/>
  <c r="AE425" i="1"/>
  <c r="AD425" i="1"/>
  <c r="AF424" i="1"/>
  <c r="AE424" i="1"/>
  <c r="AD424" i="1"/>
  <c r="AF423" i="1"/>
  <c r="AE423" i="1"/>
  <c r="AD423" i="1"/>
  <c r="AF421" i="1"/>
  <c r="AE421" i="1"/>
  <c r="AD421" i="1"/>
  <c r="AF420" i="1"/>
  <c r="AE420" i="1"/>
  <c r="AD420" i="1"/>
  <c r="AF419" i="1"/>
  <c r="AE419" i="1"/>
  <c r="AD419" i="1"/>
  <c r="AF377" i="1"/>
  <c r="AF404" i="1"/>
  <c r="AE404" i="1"/>
  <c r="AD404" i="1"/>
  <c r="AF403" i="1"/>
  <c r="AE403" i="1"/>
  <c r="AD403" i="1"/>
  <c r="AF402" i="1"/>
  <c r="AE402" i="1"/>
  <c r="AD402" i="1"/>
  <c r="AF401" i="1"/>
  <c r="AE401" i="1"/>
  <c r="AD401" i="1"/>
  <c r="AF400" i="1"/>
  <c r="AE400" i="1"/>
  <c r="AD400" i="1"/>
  <c r="AF399" i="1"/>
  <c r="AE399" i="1"/>
  <c r="AD399" i="1"/>
  <c r="AF398" i="1"/>
  <c r="AE398" i="1"/>
  <c r="AD398" i="1"/>
  <c r="Z418" i="1"/>
  <c r="S418" i="1" s="1"/>
  <c r="AA418" i="1"/>
  <c r="R418" i="1" s="1"/>
  <c r="AD418" i="1"/>
  <c r="AE418" i="1"/>
  <c r="AF418" i="1"/>
  <c r="AF374" i="1"/>
  <c r="AE374" i="1"/>
  <c r="AD374" i="1"/>
  <c r="AA374" i="1"/>
  <c r="R374" i="1" s="1"/>
  <c r="Z374" i="1"/>
  <c r="T374" i="1" s="1"/>
  <c r="AD337" i="1"/>
  <c r="AD348" i="1"/>
  <c r="AF347" i="1"/>
  <c r="AD347" i="1"/>
  <c r="AC344" i="1"/>
  <c r="AA348" i="1"/>
  <c r="Z348" i="1"/>
  <c r="T348" i="1" s="1"/>
  <c r="AF339" i="1"/>
  <c r="AF337" i="1"/>
  <c r="R331" i="1"/>
  <c r="AF335" i="1"/>
  <c r="AE335" i="1"/>
  <c r="AD335" i="1"/>
  <c r="Z335" i="1"/>
  <c r="AF334" i="1"/>
  <c r="AE334" i="1"/>
  <c r="AD334" i="1"/>
  <c r="Z334" i="1"/>
  <c r="AF333" i="1"/>
  <c r="AE333" i="1"/>
  <c r="AD333" i="1"/>
  <c r="Z333" i="1"/>
  <c r="AC322" i="1"/>
  <c r="AB322" i="1"/>
  <c r="AC320" i="1"/>
  <c r="AB320" i="1"/>
  <c r="AC305" i="1"/>
  <c r="AB305" i="1"/>
  <c r="AB314" i="1"/>
  <c r="Y325" i="1"/>
  <c r="AA318" i="1"/>
  <c r="R318" i="1" s="1"/>
  <c r="Z318" i="1"/>
  <c r="AA317" i="1"/>
  <c r="R317" i="1" s="1"/>
  <c r="Z317" i="1"/>
  <c r="AA316" i="1"/>
  <c r="R316" i="1" s="1"/>
  <c r="Z316" i="1"/>
  <c r="AA315" i="1"/>
  <c r="R315" i="1" s="1"/>
  <c r="Z315" i="1"/>
  <c r="AF298" i="1"/>
  <c r="AE298" i="1"/>
  <c r="AD298" i="1"/>
  <c r="AA298" i="1"/>
  <c r="R298" i="1" s="1"/>
  <c r="Z298" i="1"/>
  <c r="T298" i="1" s="1"/>
  <c r="AF297" i="1"/>
  <c r="AE297" i="1"/>
  <c r="AD297" i="1"/>
  <c r="AA297" i="1"/>
  <c r="R297" i="1" s="1"/>
  <c r="Z297" i="1"/>
  <c r="T297" i="1" s="1"/>
  <c r="AF296" i="1"/>
  <c r="AE296" i="1"/>
  <c r="AD296" i="1"/>
  <c r="AA296" i="1"/>
  <c r="R296" i="1" s="1"/>
  <c r="Z296" i="1"/>
  <c r="T296" i="1" s="1"/>
  <c r="Y286" i="1"/>
  <c r="AF286" i="1" s="1"/>
  <c r="AF283" i="1"/>
  <c r="AF281" i="1"/>
  <c r="AD281" i="1"/>
  <c r="AD282" i="1"/>
  <c r="AD284" i="1"/>
  <c r="AF277" i="1"/>
  <c r="AE277" i="1"/>
  <c r="AD277" i="1"/>
  <c r="AF275" i="1"/>
  <c r="AE275" i="1"/>
  <c r="AD275" i="1"/>
  <c r="AD272" i="1"/>
  <c r="AD283" i="1"/>
  <c r="AD273" i="1"/>
  <c r="AD278" i="1"/>
  <c r="Y278" i="1"/>
  <c r="AE278" i="1" s="1"/>
  <c r="AA282" i="1"/>
  <c r="Z282" i="1"/>
  <c r="T282" i="1" s="1"/>
  <c r="AA275" i="1"/>
  <c r="R275" i="1" s="1"/>
  <c r="Z275" i="1"/>
  <c r="S275" i="1" s="1"/>
  <c r="AA276" i="1"/>
  <c r="Z276" i="1"/>
  <c r="Y273" i="1"/>
  <c r="AF273" i="1" s="1"/>
  <c r="Y271" i="1"/>
  <c r="AA278" i="1"/>
  <c r="Z278" i="1"/>
  <c r="T278" i="1" s="1"/>
  <c r="AA277" i="1"/>
  <c r="R277" i="1" s="1"/>
  <c r="Z277" i="1"/>
  <c r="T277" i="1" s="1"/>
  <c r="AF262" i="1"/>
  <c r="AE262" i="1"/>
  <c r="AD262" i="1"/>
  <c r="Y261" i="1"/>
  <c r="AA260" i="1"/>
  <c r="R260" i="1" s="1"/>
  <c r="Z260" i="1"/>
  <c r="AD261" i="1"/>
  <c r="Y252" i="1"/>
  <c r="Y250" i="1"/>
  <c r="AD202" i="1"/>
  <c r="AE202" i="1"/>
  <c r="Y176" i="1"/>
  <c r="Y174" i="1"/>
  <c r="Y175" i="1" s="1"/>
  <c r="Y168" i="1"/>
  <c r="AF167" i="1"/>
  <c r="AE167" i="1"/>
  <c r="AD167" i="1"/>
  <c r="AF166" i="1"/>
  <c r="AE166" i="1"/>
  <c r="AD166" i="1"/>
  <c r="AB74" i="1"/>
  <c r="AB79" i="1" s="1"/>
  <c r="Y117" i="1"/>
  <c r="R47" i="1"/>
  <c r="AF47" i="1"/>
  <c r="AE47" i="1"/>
  <c r="AD47" i="1"/>
  <c r="Z47" i="1"/>
  <c r="S47" i="1" s="1"/>
  <c r="AE45" i="1"/>
  <c r="AD45" i="1"/>
  <c r="Z45" i="1"/>
  <c r="S45" i="1" s="1"/>
  <c r="AD46" i="1"/>
  <c r="Z46" i="1"/>
  <c r="S46" i="1" s="1"/>
  <c r="U42" i="1"/>
  <c r="U41" i="1"/>
  <c r="AF271" i="1" l="1"/>
  <c r="T333" i="1"/>
  <c r="S333" i="1"/>
  <c r="T334" i="1"/>
  <c r="S334" i="1"/>
  <c r="T335" i="1"/>
  <c r="S335" i="1"/>
  <c r="S351" i="1"/>
  <c r="U351" i="1" s="1"/>
  <c r="AE351" i="1"/>
  <c r="AB138" i="1"/>
  <c r="S138" i="1" s="1"/>
  <c r="AB104" i="1"/>
  <c r="T103" i="1"/>
  <c r="AF103" i="1"/>
  <c r="AF105" i="1"/>
  <c r="AG105" i="1" s="1"/>
  <c r="T105" i="1"/>
  <c r="U105" i="1" s="1"/>
  <c r="V105" i="1" s="1"/>
  <c r="AD105" i="1"/>
  <c r="AC138" i="1"/>
  <c r="AC104" i="1"/>
  <c r="AC84" i="1"/>
  <c r="T84" i="1" s="1"/>
  <c r="U84" i="1" s="1"/>
  <c r="V84" i="1" s="1"/>
  <c r="AC139" i="1"/>
  <c r="AB83" i="1"/>
  <c r="AB87" i="1" s="1"/>
  <c r="AB134" i="1" s="1"/>
  <c r="AC82" i="1"/>
  <c r="AC83" i="1"/>
  <c r="T45" i="1"/>
  <c r="AF348" i="1"/>
  <c r="AG348" i="1" s="1"/>
  <c r="AC160" i="1"/>
  <c r="AD160" i="1" s="1"/>
  <c r="AF270" i="1"/>
  <c r="AG270" i="1" s="1"/>
  <c r="T260" i="1"/>
  <c r="AG512" i="1"/>
  <c r="AD260" i="1"/>
  <c r="AD271" i="1"/>
  <c r="AD338" i="1"/>
  <c r="AG514" i="1"/>
  <c r="AE46" i="1"/>
  <c r="AD339" i="1"/>
  <c r="AB301" i="1"/>
  <c r="AB302" i="1" s="1"/>
  <c r="T276" i="1"/>
  <c r="AB276" i="1"/>
  <c r="AD276" i="1" s="1"/>
  <c r="AD270" i="1"/>
  <c r="AE516" i="1"/>
  <c r="AG516" i="1" s="1"/>
  <c r="AC490" i="1"/>
  <c r="S471" i="1"/>
  <c r="U471" i="1" s="1"/>
  <c r="V471" i="1" s="1"/>
  <c r="AG443" i="1"/>
  <c r="AG444" i="1"/>
  <c r="AG471" i="1"/>
  <c r="AG451" i="1"/>
  <c r="AG455" i="1"/>
  <c r="AF456" i="1"/>
  <c r="AG456" i="1" s="1"/>
  <c r="AG400" i="1"/>
  <c r="AG404" i="1"/>
  <c r="AG421" i="1"/>
  <c r="AG429" i="1"/>
  <c r="AG433" i="1"/>
  <c r="AG445" i="1"/>
  <c r="AG453" i="1"/>
  <c r="AG419" i="1"/>
  <c r="AG424" i="1"/>
  <c r="AG454" i="1"/>
  <c r="AG401" i="1"/>
  <c r="AG423" i="1"/>
  <c r="AG430" i="1"/>
  <c r="AG431" i="1"/>
  <c r="AG403" i="1"/>
  <c r="AG420" i="1"/>
  <c r="AG425" i="1"/>
  <c r="AG432" i="1"/>
  <c r="AG398" i="1"/>
  <c r="AG402" i="1"/>
  <c r="AG399" i="1"/>
  <c r="AG418" i="1"/>
  <c r="AG374" i="1"/>
  <c r="T418" i="1"/>
  <c r="U418" i="1" s="1"/>
  <c r="V418" i="1" s="1"/>
  <c r="AG347" i="1"/>
  <c r="S348" i="1"/>
  <c r="U348" i="1" s="1"/>
  <c r="V348" i="1" s="1"/>
  <c r="S374" i="1"/>
  <c r="U374" i="1" s="1"/>
  <c r="V374" i="1" s="1"/>
  <c r="AF338" i="1"/>
  <c r="AE339" i="1"/>
  <c r="AG339" i="1" s="1"/>
  <c r="AG333" i="1"/>
  <c r="AG334" i="1"/>
  <c r="AE283" i="1"/>
  <c r="AG283" i="1" s="1"/>
  <c r="AE337" i="1"/>
  <c r="AG335" i="1"/>
  <c r="R278" i="1"/>
  <c r="AB315" i="1"/>
  <c r="S315" i="1" s="1"/>
  <c r="AC315" i="1"/>
  <c r="T315" i="1" s="1"/>
  <c r="AF317" i="1"/>
  <c r="S298" i="1"/>
  <c r="U298" i="1" s="1"/>
  <c r="V298" i="1" s="1"/>
  <c r="AG277" i="1"/>
  <c r="AG298" i="1"/>
  <c r="Y282" i="1"/>
  <c r="R282" i="1" s="1"/>
  <c r="AE272" i="1"/>
  <c r="AE286" i="1"/>
  <c r="AG286" i="1" s="1"/>
  <c r="AG297" i="1"/>
  <c r="AE271" i="1"/>
  <c r="AG271" i="1" s="1"/>
  <c r="AF272" i="1"/>
  <c r="Y284" i="1"/>
  <c r="S297" i="1"/>
  <c r="U297" i="1" s="1"/>
  <c r="V297" i="1" s="1"/>
  <c r="AG296" i="1"/>
  <c r="S296" i="1"/>
  <c r="U296" i="1" s="1"/>
  <c r="V296" i="1" s="1"/>
  <c r="AE281" i="1"/>
  <c r="AG281" i="1" s="1"/>
  <c r="AG275" i="1"/>
  <c r="AF278" i="1"/>
  <c r="AG278" i="1" s="1"/>
  <c r="AE273" i="1"/>
  <c r="AG273" i="1" s="1"/>
  <c r="S282" i="1"/>
  <c r="U282" i="1" s="1"/>
  <c r="AF276" i="1"/>
  <c r="S277" i="1"/>
  <c r="U277" i="1" s="1"/>
  <c r="V277" i="1" s="1"/>
  <c r="R276" i="1"/>
  <c r="S278" i="1"/>
  <c r="U278" i="1" s="1"/>
  <c r="T275" i="1"/>
  <c r="U275" i="1" s="1"/>
  <c r="V275" i="1" s="1"/>
  <c r="S260" i="1"/>
  <c r="AG262" i="1"/>
  <c r="AG260" i="1"/>
  <c r="AF202" i="1"/>
  <c r="AG202" i="1" s="1"/>
  <c r="AG167" i="1"/>
  <c r="AG166" i="1"/>
  <c r="R46" i="1"/>
  <c r="AF46" i="1"/>
  <c r="AF45" i="1"/>
  <c r="AG45" i="1" s="1"/>
  <c r="AG47" i="1"/>
  <c r="V42" i="1"/>
  <c r="V41" i="1"/>
  <c r="C27" i="2"/>
  <c r="D27" i="2"/>
  <c r="E28" i="2"/>
  <c r="U335" i="1" l="1"/>
  <c r="V335" i="1" s="1"/>
  <c r="U333" i="1"/>
  <c r="V333" i="1" s="1"/>
  <c r="AH333" i="1" s="1"/>
  <c r="AE138" i="1"/>
  <c r="T160" i="1"/>
  <c r="U160" i="1" s="1"/>
  <c r="V160" i="1" s="1"/>
  <c r="AF84" i="1"/>
  <c r="AG84" i="1" s="1"/>
  <c r="AH84" i="1" s="1"/>
  <c r="AD138" i="1"/>
  <c r="T138" i="1"/>
  <c r="U138" i="1" s="1"/>
  <c r="V138" i="1" s="1"/>
  <c r="AH105" i="1"/>
  <c r="AD84" i="1"/>
  <c r="AC88" i="1"/>
  <c r="AC135" i="1" s="1"/>
  <c r="AD135" i="1" s="1"/>
  <c r="AF138" i="1"/>
  <c r="AG138" i="1" s="1"/>
  <c r="AD104" i="1"/>
  <c r="S104" i="1"/>
  <c r="AE104" i="1"/>
  <c r="T104" i="1"/>
  <c r="AF104" i="1"/>
  <c r="T139" i="1"/>
  <c r="U139" i="1" s="1"/>
  <c r="V139" i="1" s="1"/>
  <c r="AF139" i="1"/>
  <c r="AG139" i="1" s="1"/>
  <c r="AD139" i="1"/>
  <c r="AE134" i="1"/>
  <c r="S134" i="1"/>
  <c r="U45" i="1"/>
  <c r="V45" i="1" s="1"/>
  <c r="AH45" i="1" s="1"/>
  <c r="T82" i="1"/>
  <c r="AC86" i="1"/>
  <c r="AC133" i="1" s="1"/>
  <c r="AF82" i="1"/>
  <c r="T83" i="1"/>
  <c r="AC87" i="1"/>
  <c r="AF83" i="1"/>
  <c r="AE87" i="1"/>
  <c r="S87" i="1"/>
  <c r="T47" i="1"/>
  <c r="U47" i="1" s="1"/>
  <c r="V47" i="1" s="1"/>
  <c r="AH47" i="1" s="1"/>
  <c r="T46" i="1"/>
  <c r="U46" i="1" s="1"/>
  <c r="V46" i="1" s="1"/>
  <c r="AG338" i="1"/>
  <c r="AF160" i="1"/>
  <c r="AG160" i="1" s="1"/>
  <c r="U260" i="1"/>
  <c r="V260" i="1" s="1"/>
  <c r="AH260" i="1" s="1"/>
  <c r="AD499" i="1"/>
  <c r="S276" i="1"/>
  <c r="U276" i="1" s="1"/>
  <c r="V276" i="1" s="1"/>
  <c r="Y191" i="1"/>
  <c r="AG46" i="1"/>
  <c r="AE276" i="1"/>
  <c r="AG276" i="1" s="1"/>
  <c r="AH471" i="1"/>
  <c r="AH374" i="1"/>
  <c r="AH418" i="1"/>
  <c r="AH348" i="1"/>
  <c r="V278" i="1"/>
  <c r="AH278" i="1" s="1"/>
  <c r="AH298" i="1"/>
  <c r="AH275" i="1"/>
  <c r="AG337" i="1"/>
  <c r="AH335" i="1"/>
  <c r="AD315" i="1"/>
  <c r="U315" i="1"/>
  <c r="V315" i="1" s="1"/>
  <c r="AH277" i="1"/>
  <c r="AE315" i="1"/>
  <c r="V282" i="1"/>
  <c r="AD317" i="1"/>
  <c r="AE317" i="1"/>
  <c r="AG317" i="1" s="1"/>
  <c r="S317" i="1"/>
  <c r="AF315" i="1"/>
  <c r="T317" i="1"/>
  <c r="AG272" i="1"/>
  <c r="AH297" i="1"/>
  <c r="AE284" i="1"/>
  <c r="AF284" i="1"/>
  <c r="AF282" i="1"/>
  <c r="AE282" i="1"/>
  <c r="AH296" i="1"/>
  <c r="AE204" i="1"/>
  <c r="R51" i="1"/>
  <c r="AF37" i="1"/>
  <c r="AE37" i="1"/>
  <c r="AD37" i="1"/>
  <c r="AA262" i="1"/>
  <c r="R262" i="1" s="1"/>
  <c r="Z262" i="1"/>
  <c r="T262" i="1" s="1"/>
  <c r="AA261" i="1"/>
  <c r="Z261" i="1"/>
  <c r="T261" i="1" s="1"/>
  <c r="AC241" i="1"/>
  <c r="AC240" i="1"/>
  <c r="AB240" i="1"/>
  <c r="AB175" i="1"/>
  <c r="K364" i="3"/>
  <c r="M364" i="3" s="1"/>
  <c r="H364" i="3"/>
  <c r="K363" i="3"/>
  <c r="M363" i="3" s="1"/>
  <c r="H363" i="3"/>
  <c r="K362" i="3"/>
  <c r="M362" i="3" s="1"/>
  <c r="H362" i="3"/>
  <c r="K361" i="3"/>
  <c r="M361" i="3" s="1"/>
  <c r="H361" i="3"/>
  <c r="K360" i="3"/>
  <c r="M360" i="3" s="1"/>
  <c r="H360" i="3"/>
  <c r="M359" i="3"/>
  <c r="K359" i="3"/>
  <c r="H359" i="3"/>
  <c r="K358" i="3"/>
  <c r="M358" i="3" s="1"/>
  <c r="H358" i="3"/>
  <c r="K357" i="3"/>
  <c r="M357" i="3" s="1"/>
  <c r="H357" i="3"/>
  <c r="K356" i="3"/>
  <c r="M356" i="3" s="1"/>
  <c r="H356" i="3"/>
  <c r="K355" i="3"/>
  <c r="M355" i="3" s="1"/>
  <c r="H355" i="3"/>
  <c r="K354" i="3"/>
  <c r="M354" i="3" s="1"/>
  <c r="J354" i="3"/>
  <c r="H354" i="3"/>
  <c r="K351" i="3"/>
  <c r="M351" i="3" s="1"/>
  <c r="H351" i="3"/>
  <c r="J350" i="3"/>
  <c r="K350" i="3" s="1"/>
  <c r="M350" i="3" s="1"/>
  <c r="H350" i="3"/>
  <c r="K349" i="3"/>
  <c r="M349" i="3" s="1"/>
  <c r="J349" i="3"/>
  <c r="H349" i="3"/>
  <c r="K345" i="3"/>
  <c r="M345" i="3" s="1"/>
  <c r="H345" i="3"/>
  <c r="K344" i="3"/>
  <c r="M344" i="3" s="1"/>
  <c r="H344" i="3"/>
  <c r="K341" i="3"/>
  <c r="M341" i="3" s="1"/>
  <c r="H341" i="3"/>
  <c r="K340" i="3"/>
  <c r="M340" i="3" s="1"/>
  <c r="H340" i="3"/>
  <c r="K337" i="3"/>
  <c r="M337" i="3" s="1"/>
  <c r="H337" i="3"/>
  <c r="K336" i="3"/>
  <c r="M336" i="3" s="1"/>
  <c r="H336" i="3"/>
  <c r="K333" i="3"/>
  <c r="M333" i="3" s="1"/>
  <c r="H333" i="3"/>
  <c r="K332" i="3"/>
  <c r="M332" i="3" s="1"/>
  <c r="H332" i="3"/>
  <c r="K329" i="3"/>
  <c r="M329" i="3" s="1"/>
  <c r="H329" i="3"/>
  <c r="K328" i="3"/>
  <c r="M328" i="3" s="1"/>
  <c r="H328" i="3"/>
  <c r="K325" i="3"/>
  <c r="M325" i="3" s="1"/>
  <c r="H325" i="3"/>
  <c r="K324" i="3"/>
  <c r="M324" i="3" s="1"/>
  <c r="H324" i="3"/>
  <c r="K323" i="3"/>
  <c r="M323" i="3" s="1"/>
  <c r="H323" i="3"/>
  <c r="K322" i="3"/>
  <c r="M322" i="3" s="1"/>
  <c r="H322" i="3"/>
  <c r="N319" i="3"/>
  <c r="K319" i="3"/>
  <c r="O319" i="3" s="1"/>
  <c r="H319" i="3"/>
  <c r="N318" i="3"/>
  <c r="K318" i="3"/>
  <c r="O318" i="3" s="1"/>
  <c r="H318" i="3"/>
  <c r="O317" i="3"/>
  <c r="N317" i="3"/>
  <c r="K317" i="3"/>
  <c r="M317" i="3" s="1"/>
  <c r="H317" i="3"/>
  <c r="M313" i="3"/>
  <c r="K313" i="3"/>
  <c r="H313" i="3"/>
  <c r="K312" i="3"/>
  <c r="M312" i="3" s="1"/>
  <c r="H312" i="3"/>
  <c r="K311" i="3"/>
  <c r="M311" i="3" s="1"/>
  <c r="H311" i="3"/>
  <c r="M310" i="3"/>
  <c r="K310" i="3"/>
  <c r="H310" i="3"/>
  <c r="K309" i="3"/>
  <c r="M309" i="3" s="1"/>
  <c r="H309" i="3"/>
  <c r="K308" i="3"/>
  <c r="M308" i="3" s="1"/>
  <c r="H308" i="3"/>
  <c r="K307" i="3"/>
  <c r="M307" i="3" s="1"/>
  <c r="H307" i="3"/>
  <c r="K305" i="3"/>
  <c r="M305" i="3" s="1"/>
  <c r="H305" i="3"/>
  <c r="K304" i="3"/>
  <c r="M304" i="3" s="1"/>
  <c r="H304" i="3"/>
  <c r="K303" i="3"/>
  <c r="M303" i="3" s="1"/>
  <c r="H303" i="3"/>
  <c r="K301" i="3"/>
  <c r="M301" i="3" s="1"/>
  <c r="H301" i="3"/>
  <c r="K300" i="3"/>
  <c r="M300" i="3" s="1"/>
  <c r="H300" i="3"/>
  <c r="K299" i="3"/>
  <c r="M299" i="3" s="1"/>
  <c r="H299" i="3"/>
  <c r="K296" i="3"/>
  <c r="L296" i="3" s="1"/>
  <c r="H296" i="3"/>
  <c r="K295" i="3"/>
  <c r="H295" i="3"/>
  <c r="K294" i="3"/>
  <c r="L294" i="3" s="1"/>
  <c r="H294" i="3"/>
  <c r="K293" i="3"/>
  <c r="H293" i="3"/>
  <c r="K292" i="3"/>
  <c r="H292" i="3"/>
  <c r="K291" i="3"/>
  <c r="H291" i="3"/>
  <c r="K290" i="3"/>
  <c r="L290" i="3" s="1"/>
  <c r="H290" i="3"/>
  <c r="K287" i="3"/>
  <c r="H287" i="3"/>
  <c r="K286" i="3"/>
  <c r="L286" i="3" s="1"/>
  <c r="H286" i="3"/>
  <c r="K285" i="3"/>
  <c r="H285" i="3"/>
  <c r="K284" i="3"/>
  <c r="L284" i="3" s="1"/>
  <c r="H284" i="3"/>
  <c r="K283" i="3"/>
  <c r="L283" i="3" s="1"/>
  <c r="H283" i="3"/>
  <c r="K282" i="3"/>
  <c r="H282" i="3"/>
  <c r="K281" i="3"/>
  <c r="H281" i="3"/>
  <c r="K280" i="3"/>
  <c r="L280" i="3" s="1"/>
  <c r="H280" i="3"/>
  <c r="K279" i="3"/>
  <c r="H279" i="3"/>
  <c r="K278" i="3"/>
  <c r="L278" i="3" s="1"/>
  <c r="H278" i="3"/>
  <c r="K277" i="3"/>
  <c r="H277" i="3"/>
  <c r="K274" i="3"/>
  <c r="L274" i="3" s="1"/>
  <c r="H274" i="3"/>
  <c r="K273" i="3"/>
  <c r="H273" i="3"/>
  <c r="K272" i="3"/>
  <c r="H272" i="3"/>
  <c r="K271" i="3"/>
  <c r="H271" i="3"/>
  <c r="K270" i="3"/>
  <c r="L270" i="3" s="1"/>
  <c r="H270" i="3"/>
  <c r="K266" i="3"/>
  <c r="H266" i="3"/>
  <c r="K265" i="3"/>
  <c r="L265" i="3" s="1"/>
  <c r="H265" i="3"/>
  <c r="K262" i="3"/>
  <c r="H262" i="3"/>
  <c r="K261" i="3"/>
  <c r="L261" i="3" s="1"/>
  <c r="H261" i="3"/>
  <c r="K260" i="3"/>
  <c r="H260" i="3"/>
  <c r="K259" i="3"/>
  <c r="H259" i="3"/>
  <c r="K255" i="3"/>
  <c r="H255" i="3"/>
  <c r="K254" i="3"/>
  <c r="L254" i="3" s="1"/>
  <c r="H254" i="3"/>
  <c r="K253" i="3"/>
  <c r="H253" i="3"/>
  <c r="K252" i="3"/>
  <c r="L252" i="3" s="1"/>
  <c r="H252" i="3"/>
  <c r="K249" i="3"/>
  <c r="H249" i="3"/>
  <c r="K248" i="3"/>
  <c r="L248" i="3" s="1"/>
  <c r="H248" i="3"/>
  <c r="K247" i="3"/>
  <c r="L247" i="3" s="1"/>
  <c r="H247" i="3"/>
  <c r="K246" i="3"/>
  <c r="H246" i="3"/>
  <c r="K245" i="3"/>
  <c r="H245" i="3"/>
  <c r="L242" i="3"/>
  <c r="K242" i="3"/>
  <c r="H242" i="3"/>
  <c r="L241" i="3"/>
  <c r="K241" i="3"/>
  <c r="M241" i="3" s="1"/>
  <c r="H241" i="3"/>
  <c r="L240" i="3"/>
  <c r="K240" i="3"/>
  <c r="M240" i="3" s="1"/>
  <c r="H240" i="3"/>
  <c r="L239" i="3"/>
  <c r="K239" i="3"/>
  <c r="M239" i="3" s="1"/>
  <c r="H239" i="3"/>
  <c r="L238" i="3"/>
  <c r="K238" i="3"/>
  <c r="H238" i="3"/>
  <c r="L237" i="3"/>
  <c r="K237" i="3"/>
  <c r="M237" i="3" s="1"/>
  <c r="H237" i="3"/>
  <c r="L236" i="3"/>
  <c r="K236" i="3"/>
  <c r="M236" i="3" s="1"/>
  <c r="H236" i="3"/>
  <c r="L235" i="3"/>
  <c r="K235" i="3"/>
  <c r="M235" i="3" s="1"/>
  <c r="H235" i="3"/>
  <c r="L234" i="3"/>
  <c r="K234" i="3"/>
  <c r="H234" i="3"/>
  <c r="L233" i="3"/>
  <c r="K233" i="3"/>
  <c r="M233" i="3" s="1"/>
  <c r="H233" i="3"/>
  <c r="L232" i="3"/>
  <c r="K232" i="3"/>
  <c r="H232" i="3"/>
  <c r="L231" i="3"/>
  <c r="K231" i="3"/>
  <c r="M231" i="3" s="1"/>
  <c r="H231" i="3"/>
  <c r="L230" i="3"/>
  <c r="K230" i="3"/>
  <c r="H230" i="3"/>
  <c r="L229" i="3"/>
  <c r="K229" i="3"/>
  <c r="H229" i="3"/>
  <c r="L228" i="3"/>
  <c r="K228" i="3"/>
  <c r="M228" i="3" s="1"/>
  <c r="H228" i="3"/>
  <c r="L227" i="3"/>
  <c r="K227" i="3"/>
  <c r="M227" i="3" s="1"/>
  <c r="H227" i="3"/>
  <c r="L226" i="3"/>
  <c r="K226" i="3"/>
  <c r="H226" i="3"/>
  <c r="L225" i="3"/>
  <c r="K225" i="3"/>
  <c r="M225" i="3" s="1"/>
  <c r="H225" i="3"/>
  <c r="L224" i="3"/>
  <c r="K224" i="3"/>
  <c r="M224" i="3" s="1"/>
  <c r="H224" i="3"/>
  <c r="L223" i="3"/>
  <c r="K223" i="3"/>
  <c r="M223" i="3" s="1"/>
  <c r="H223" i="3"/>
  <c r="L222" i="3"/>
  <c r="K222" i="3"/>
  <c r="H222" i="3"/>
  <c r="L221" i="3"/>
  <c r="K221" i="3"/>
  <c r="M221" i="3" s="1"/>
  <c r="H221" i="3"/>
  <c r="L220" i="3"/>
  <c r="K220" i="3"/>
  <c r="H220" i="3"/>
  <c r="L219" i="3"/>
  <c r="K219" i="3"/>
  <c r="M219" i="3" s="1"/>
  <c r="H219" i="3"/>
  <c r="L218" i="3"/>
  <c r="K218" i="3"/>
  <c r="H218" i="3"/>
  <c r="L217" i="3"/>
  <c r="K217" i="3"/>
  <c r="M217" i="3" s="1"/>
  <c r="H217" i="3"/>
  <c r="L216" i="3"/>
  <c r="K216" i="3"/>
  <c r="M216" i="3" s="1"/>
  <c r="H216" i="3"/>
  <c r="L215" i="3"/>
  <c r="K215" i="3"/>
  <c r="M215" i="3" s="1"/>
  <c r="H215" i="3"/>
  <c r="L214" i="3"/>
  <c r="K214" i="3"/>
  <c r="H214" i="3"/>
  <c r="L213" i="3"/>
  <c r="K213" i="3"/>
  <c r="M213" i="3" s="1"/>
  <c r="H213" i="3"/>
  <c r="L212" i="3"/>
  <c r="K212" i="3"/>
  <c r="M212" i="3" s="1"/>
  <c r="H212" i="3"/>
  <c r="L211" i="3"/>
  <c r="K211" i="3"/>
  <c r="M211" i="3" s="1"/>
  <c r="H211" i="3"/>
  <c r="L210" i="3"/>
  <c r="K210" i="3"/>
  <c r="H210" i="3"/>
  <c r="L209" i="3"/>
  <c r="K209" i="3"/>
  <c r="M209" i="3" s="1"/>
  <c r="H209" i="3"/>
  <c r="L208" i="3"/>
  <c r="K208" i="3"/>
  <c r="M208" i="3" s="1"/>
  <c r="H208" i="3"/>
  <c r="L207" i="3"/>
  <c r="K207" i="3"/>
  <c r="M207" i="3" s="1"/>
  <c r="H207" i="3"/>
  <c r="L206" i="3"/>
  <c r="K206" i="3"/>
  <c r="H206" i="3"/>
  <c r="L205" i="3"/>
  <c r="K205" i="3"/>
  <c r="M205" i="3" s="1"/>
  <c r="H205" i="3"/>
  <c r="L204" i="3"/>
  <c r="K204" i="3"/>
  <c r="M204" i="3" s="1"/>
  <c r="H204" i="3"/>
  <c r="L203" i="3"/>
  <c r="K203" i="3"/>
  <c r="M203" i="3" s="1"/>
  <c r="H203" i="3"/>
  <c r="L202" i="3"/>
  <c r="K202" i="3"/>
  <c r="H202" i="3"/>
  <c r="L201" i="3"/>
  <c r="K201" i="3"/>
  <c r="M201" i="3" s="1"/>
  <c r="H201" i="3"/>
  <c r="L200" i="3"/>
  <c r="K200" i="3"/>
  <c r="M200" i="3" s="1"/>
  <c r="H200" i="3"/>
  <c r="L199" i="3"/>
  <c r="K199" i="3"/>
  <c r="M199" i="3" s="1"/>
  <c r="H199" i="3"/>
  <c r="L198" i="3"/>
  <c r="K198" i="3"/>
  <c r="H198" i="3"/>
  <c r="L197" i="3"/>
  <c r="K197" i="3"/>
  <c r="M197" i="3" s="1"/>
  <c r="H197" i="3"/>
  <c r="L195" i="3"/>
  <c r="K195" i="3"/>
  <c r="M195" i="3" s="1"/>
  <c r="H195" i="3"/>
  <c r="L194" i="3"/>
  <c r="K194" i="3"/>
  <c r="M194" i="3" s="1"/>
  <c r="H194" i="3"/>
  <c r="L193" i="3"/>
  <c r="K193" i="3"/>
  <c r="H193" i="3"/>
  <c r="L192" i="3"/>
  <c r="K192" i="3"/>
  <c r="M192" i="3" s="1"/>
  <c r="H192" i="3"/>
  <c r="L191" i="3"/>
  <c r="K191" i="3"/>
  <c r="M191" i="3" s="1"/>
  <c r="H191" i="3"/>
  <c r="L190" i="3"/>
  <c r="K190" i="3"/>
  <c r="M190" i="3" s="1"/>
  <c r="H190" i="3"/>
  <c r="L189" i="3"/>
  <c r="K189" i="3"/>
  <c r="H189" i="3"/>
  <c r="L188" i="3"/>
  <c r="K188" i="3"/>
  <c r="M188" i="3" s="1"/>
  <c r="H188" i="3"/>
  <c r="L187" i="3"/>
  <c r="K187" i="3"/>
  <c r="M187" i="3" s="1"/>
  <c r="H187" i="3"/>
  <c r="L186" i="3"/>
  <c r="K186" i="3"/>
  <c r="M186" i="3" s="1"/>
  <c r="H186" i="3"/>
  <c r="L185" i="3"/>
  <c r="K185" i="3"/>
  <c r="H185" i="3"/>
  <c r="L184" i="3"/>
  <c r="K184" i="3"/>
  <c r="M184" i="3" s="1"/>
  <c r="H184" i="3"/>
  <c r="L183" i="3"/>
  <c r="K183" i="3"/>
  <c r="M183" i="3" s="1"/>
  <c r="H183" i="3"/>
  <c r="L182" i="3"/>
  <c r="K182" i="3"/>
  <c r="M182" i="3" s="1"/>
  <c r="H182" i="3"/>
  <c r="L181" i="3"/>
  <c r="K181" i="3"/>
  <c r="H181" i="3"/>
  <c r="L180" i="3"/>
  <c r="K180" i="3"/>
  <c r="M180" i="3" s="1"/>
  <c r="H180" i="3"/>
  <c r="L179" i="3"/>
  <c r="K179" i="3"/>
  <c r="M179" i="3" s="1"/>
  <c r="H179" i="3"/>
  <c r="L178" i="3"/>
  <c r="K178" i="3"/>
  <c r="M178" i="3" s="1"/>
  <c r="H178" i="3"/>
  <c r="L177" i="3"/>
  <c r="K177" i="3"/>
  <c r="H177" i="3"/>
  <c r="L176" i="3"/>
  <c r="K176" i="3"/>
  <c r="M176" i="3" s="1"/>
  <c r="H176" i="3"/>
  <c r="L175" i="3"/>
  <c r="K175" i="3"/>
  <c r="M175" i="3" s="1"/>
  <c r="H175" i="3"/>
  <c r="L174" i="3"/>
  <c r="K174" i="3"/>
  <c r="M174" i="3" s="1"/>
  <c r="H174" i="3"/>
  <c r="L173" i="3"/>
  <c r="K173" i="3"/>
  <c r="H173" i="3"/>
  <c r="L172" i="3"/>
  <c r="K172" i="3"/>
  <c r="M172" i="3" s="1"/>
  <c r="H172" i="3"/>
  <c r="L171" i="3"/>
  <c r="K171" i="3"/>
  <c r="M171" i="3" s="1"/>
  <c r="H171" i="3"/>
  <c r="L170" i="3"/>
  <c r="K170" i="3"/>
  <c r="M170" i="3" s="1"/>
  <c r="H170" i="3"/>
  <c r="L169" i="3"/>
  <c r="K169" i="3"/>
  <c r="H169" i="3"/>
  <c r="L168" i="3"/>
  <c r="K168" i="3"/>
  <c r="M168" i="3" s="1"/>
  <c r="H168" i="3"/>
  <c r="L167" i="3"/>
  <c r="K167" i="3"/>
  <c r="M167" i="3" s="1"/>
  <c r="H167" i="3"/>
  <c r="L166" i="3"/>
  <c r="K166" i="3"/>
  <c r="M166" i="3" s="1"/>
  <c r="H166" i="3"/>
  <c r="L165" i="3"/>
  <c r="K165" i="3"/>
  <c r="H165" i="3"/>
  <c r="L164" i="3"/>
  <c r="K164" i="3"/>
  <c r="M164" i="3" s="1"/>
  <c r="H164" i="3"/>
  <c r="L163" i="3"/>
  <c r="K163" i="3"/>
  <c r="M163" i="3" s="1"/>
  <c r="H163" i="3"/>
  <c r="L162" i="3"/>
  <c r="K162" i="3"/>
  <c r="M162" i="3" s="1"/>
  <c r="H162" i="3"/>
  <c r="L161" i="3"/>
  <c r="K161" i="3"/>
  <c r="H161" i="3"/>
  <c r="L160" i="3"/>
  <c r="K160" i="3"/>
  <c r="M160" i="3" s="1"/>
  <c r="H160" i="3"/>
  <c r="L159" i="3"/>
  <c r="K159" i="3"/>
  <c r="M159" i="3" s="1"/>
  <c r="H159" i="3"/>
  <c r="L158" i="3"/>
  <c r="K158" i="3"/>
  <c r="M158" i="3" s="1"/>
  <c r="H158" i="3"/>
  <c r="L157" i="3"/>
  <c r="K157" i="3"/>
  <c r="H157" i="3"/>
  <c r="L156" i="3"/>
  <c r="K156" i="3"/>
  <c r="M156" i="3" s="1"/>
  <c r="H156" i="3"/>
  <c r="L155" i="3"/>
  <c r="K155" i="3"/>
  <c r="M155" i="3" s="1"/>
  <c r="H155" i="3"/>
  <c r="L154" i="3"/>
  <c r="K154" i="3"/>
  <c r="M154" i="3" s="1"/>
  <c r="H154" i="3"/>
  <c r="L153" i="3"/>
  <c r="K153" i="3"/>
  <c r="H153" i="3"/>
  <c r="L152" i="3"/>
  <c r="K152" i="3"/>
  <c r="M152" i="3" s="1"/>
  <c r="H152" i="3"/>
  <c r="L151" i="3"/>
  <c r="K151" i="3"/>
  <c r="M151" i="3" s="1"/>
  <c r="H151" i="3"/>
  <c r="L150" i="3"/>
  <c r="K150" i="3"/>
  <c r="M150" i="3" s="1"/>
  <c r="H150" i="3"/>
  <c r="L149" i="3"/>
  <c r="K149" i="3"/>
  <c r="H149" i="3"/>
  <c r="L148" i="3"/>
  <c r="K148" i="3"/>
  <c r="M148" i="3" s="1"/>
  <c r="H148" i="3"/>
  <c r="L147" i="3"/>
  <c r="K147" i="3"/>
  <c r="M147" i="3" s="1"/>
  <c r="H147" i="3"/>
  <c r="L144" i="3"/>
  <c r="K144" i="3"/>
  <c r="M144" i="3" s="1"/>
  <c r="H144" i="3"/>
  <c r="L143" i="3"/>
  <c r="K143" i="3"/>
  <c r="H143" i="3"/>
  <c r="L142" i="3"/>
  <c r="K142" i="3"/>
  <c r="M142" i="3" s="1"/>
  <c r="H142" i="3"/>
  <c r="L141" i="3"/>
  <c r="K141" i="3"/>
  <c r="M141" i="3" s="1"/>
  <c r="H141" i="3"/>
  <c r="L140" i="3"/>
  <c r="K140" i="3"/>
  <c r="M140" i="3" s="1"/>
  <c r="H140" i="3"/>
  <c r="L139" i="3"/>
  <c r="K139" i="3"/>
  <c r="H139" i="3"/>
  <c r="L138" i="3"/>
  <c r="K138" i="3"/>
  <c r="M138" i="3" s="1"/>
  <c r="H138" i="3"/>
  <c r="L137" i="3"/>
  <c r="K137" i="3"/>
  <c r="M137" i="3" s="1"/>
  <c r="H137" i="3"/>
  <c r="L136" i="3"/>
  <c r="K136" i="3"/>
  <c r="M136" i="3" s="1"/>
  <c r="H136" i="3"/>
  <c r="L135" i="3"/>
  <c r="K135" i="3"/>
  <c r="H135" i="3"/>
  <c r="L134" i="3"/>
  <c r="K134" i="3"/>
  <c r="M134" i="3" s="1"/>
  <c r="H134" i="3"/>
  <c r="L133" i="3"/>
  <c r="K133" i="3"/>
  <c r="M133" i="3" s="1"/>
  <c r="H133" i="3"/>
  <c r="K132" i="3"/>
  <c r="M132" i="3" s="1"/>
  <c r="H132" i="3"/>
  <c r="J128" i="3"/>
  <c r="K128" i="3" s="1"/>
  <c r="M128" i="3" s="1"/>
  <c r="J127" i="3"/>
  <c r="K127" i="3" s="1"/>
  <c r="M127" i="3" s="1"/>
  <c r="J126" i="3"/>
  <c r="K126" i="3" s="1"/>
  <c r="M126" i="3" s="1"/>
  <c r="J125" i="3"/>
  <c r="K125" i="3" s="1"/>
  <c r="M125" i="3" s="1"/>
  <c r="J124" i="3"/>
  <c r="K124" i="3" s="1"/>
  <c r="M124" i="3" s="1"/>
  <c r="J123" i="3"/>
  <c r="K123" i="3" s="1"/>
  <c r="M123" i="3" s="1"/>
  <c r="J122" i="3"/>
  <c r="K122" i="3" s="1"/>
  <c r="M122" i="3" s="1"/>
  <c r="J121" i="3"/>
  <c r="K121" i="3" s="1"/>
  <c r="M121" i="3" s="1"/>
  <c r="J120" i="3"/>
  <c r="K120" i="3" s="1"/>
  <c r="M120" i="3" s="1"/>
  <c r="J119" i="3"/>
  <c r="K119" i="3" s="1"/>
  <c r="M119" i="3" s="1"/>
  <c r="T118" i="3"/>
  <c r="J118" i="3"/>
  <c r="K118" i="3" s="1"/>
  <c r="M118" i="3" s="1"/>
  <c r="J116" i="3"/>
  <c r="K116" i="3" s="1"/>
  <c r="M116" i="3" s="1"/>
  <c r="J115" i="3"/>
  <c r="K115" i="3" s="1"/>
  <c r="M115" i="3" s="1"/>
  <c r="J114" i="3"/>
  <c r="K114" i="3" s="1"/>
  <c r="M114" i="3" s="1"/>
  <c r="J113" i="3"/>
  <c r="K113" i="3" s="1"/>
  <c r="M113" i="3" s="1"/>
  <c r="J112" i="3"/>
  <c r="K112" i="3" s="1"/>
  <c r="M112" i="3" s="1"/>
  <c r="J111" i="3"/>
  <c r="K111" i="3" s="1"/>
  <c r="M111" i="3" s="1"/>
  <c r="J110" i="3"/>
  <c r="K110" i="3" s="1"/>
  <c r="M110" i="3" s="1"/>
  <c r="J109" i="3"/>
  <c r="K109" i="3" s="1"/>
  <c r="M109" i="3" s="1"/>
  <c r="J108" i="3"/>
  <c r="K108" i="3" s="1"/>
  <c r="M108" i="3" s="1"/>
  <c r="J107" i="3"/>
  <c r="K107" i="3" s="1"/>
  <c r="M107" i="3" s="1"/>
  <c r="J106" i="3"/>
  <c r="K106" i="3" s="1"/>
  <c r="M106" i="3" s="1"/>
  <c r="J105" i="3"/>
  <c r="K105" i="3" s="1"/>
  <c r="M105" i="3" s="1"/>
  <c r="J104" i="3"/>
  <c r="K104" i="3" s="1"/>
  <c r="M104" i="3" s="1"/>
  <c r="Q103" i="3"/>
  <c r="J103" i="3"/>
  <c r="K103" i="3" s="1"/>
  <c r="M103" i="3" s="1"/>
  <c r="K99" i="3"/>
  <c r="M99" i="3" s="1"/>
  <c r="K98" i="3"/>
  <c r="M98" i="3" s="1"/>
  <c r="K97" i="3"/>
  <c r="M97" i="3" s="1"/>
  <c r="K96" i="3"/>
  <c r="M96" i="3" s="1"/>
  <c r="K95" i="3"/>
  <c r="M95" i="3" s="1"/>
  <c r="K94" i="3"/>
  <c r="M94" i="3" s="1"/>
  <c r="K93" i="3"/>
  <c r="M93" i="3" s="1"/>
  <c r="K89" i="3"/>
  <c r="M89" i="3" s="1"/>
  <c r="K88" i="3"/>
  <c r="M88" i="3" s="1"/>
  <c r="K87" i="3"/>
  <c r="M87" i="3" s="1"/>
  <c r="K84" i="3"/>
  <c r="M84" i="3" s="1"/>
  <c r="K83" i="3"/>
  <c r="M83" i="3" s="1"/>
  <c r="K82" i="3"/>
  <c r="M82" i="3" s="1"/>
  <c r="L75" i="3"/>
  <c r="K75" i="3"/>
  <c r="M75" i="3" s="1"/>
  <c r="L74" i="3"/>
  <c r="K74" i="3"/>
  <c r="L73" i="3"/>
  <c r="K73" i="3"/>
  <c r="M73" i="3" s="1"/>
  <c r="L72" i="3"/>
  <c r="K72" i="3"/>
  <c r="L71" i="3"/>
  <c r="K71" i="3"/>
  <c r="M71" i="3" s="1"/>
  <c r="L57" i="3"/>
  <c r="K57" i="3"/>
  <c r="L56" i="3"/>
  <c r="K56" i="3"/>
  <c r="M56" i="3" s="1"/>
  <c r="L55" i="3"/>
  <c r="K55" i="3"/>
  <c r="L54" i="3"/>
  <c r="K54" i="3"/>
  <c r="M54" i="3" s="1"/>
  <c r="L53" i="3"/>
  <c r="K53" i="3"/>
  <c r="L50" i="3"/>
  <c r="K50" i="3"/>
  <c r="M50" i="3" s="1"/>
  <c r="L49" i="3"/>
  <c r="K49" i="3"/>
  <c r="L48" i="3"/>
  <c r="K48" i="3"/>
  <c r="M48" i="3" s="1"/>
  <c r="L47" i="3"/>
  <c r="K47" i="3"/>
  <c r="L46" i="3"/>
  <c r="K46" i="3"/>
  <c r="L43" i="3"/>
  <c r="K43" i="3"/>
  <c r="M43" i="3" s="1"/>
  <c r="L39" i="3"/>
  <c r="K39" i="3"/>
  <c r="L38" i="3"/>
  <c r="K38" i="3"/>
  <c r="M38" i="3" s="1"/>
  <c r="L36" i="3"/>
  <c r="K36" i="3"/>
  <c r="L35" i="3"/>
  <c r="K35" i="3"/>
  <c r="M35" i="3" s="1"/>
  <c r="M34" i="3"/>
  <c r="L34" i="3"/>
  <c r="K34" i="3"/>
  <c r="L33" i="3"/>
  <c r="K33" i="3"/>
  <c r="J33" i="3"/>
  <c r="L32" i="3"/>
  <c r="K32" i="3"/>
  <c r="M32" i="3" s="1"/>
  <c r="L31" i="3"/>
  <c r="K31" i="3"/>
  <c r="L30" i="3"/>
  <c r="K30" i="3"/>
  <c r="M30" i="3" s="1"/>
  <c r="M29" i="3"/>
  <c r="L29" i="3"/>
  <c r="K29" i="3"/>
  <c r="L25" i="3"/>
  <c r="K25" i="3"/>
  <c r="L24" i="3"/>
  <c r="J24" i="3"/>
  <c r="K24" i="3" s="1"/>
  <c r="L23" i="3"/>
  <c r="K23" i="3"/>
  <c r="L22" i="3"/>
  <c r="K22" i="3"/>
  <c r="L21" i="3"/>
  <c r="K21" i="3"/>
  <c r="L20" i="3"/>
  <c r="K20" i="3"/>
  <c r="L19" i="3"/>
  <c r="K19" i="3"/>
  <c r="K14" i="3"/>
  <c r="M14" i="3" s="1"/>
  <c r="K13" i="3"/>
  <c r="M13" i="3" s="1"/>
  <c r="K12" i="3"/>
  <c r="M12" i="3" s="1"/>
  <c r="L11" i="3"/>
  <c r="K11" i="3"/>
  <c r="L10" i="3"/>
  <c r="K10" i="3"/>
  <c r="L9" i="3"/>
  <c r="K9" i="3"/>
  <c r="AD88" i="1" l="1"/>
  <c r="AF88" i="1"/>
  <c r="AG88" i="1" s="1"/>
  <c r="T88" i="1"/>
  <c r="U88" i="1" s="1"/>
  <c r="V88" i="1" s="1"/>
  <c r="AH160" i="1"/>
  <c r="T135" i="1"/>
  <c r="U135" i="1" s="1"/>
  <c r="V135" i="1" s="1"/>
  <c r="U104" i="1"/>
  <c r="V104" i="1" s="1"/>
  <c r="M9" i="3"/>
  <c r="AF135" i="1"/>
  <c r="AG135" i="1" s="1"/>
  <c r="AG104" i="1"/>
  <c r="AH139" i="1"/>
  <c r="AH138" i="1"/>
  <c r="AD87" i="1"/>
  <c r="AC134" i="1"/>
  <c r="T86" i="1"/>
  <c r="AF86" i="1"/>
  <c r="T87" i="1"/>
  <c r="U87" i="1" s="1"/>
  <c r="V87" i="1" s="1"/>
  <c r="AF87" i="1"/>
  <c r="AG87" i="1" s="1"/>
  <c r="AH46" i="1"/>
  <c r="AG499" i="1"/>
  <c r="M11" i="3"/>
  <c r="AH276" i="1"/>
  <c r="AG351" i="1"/>
  <c r="V351" i="1"/>
  <c r="AD351" i="1"/>
  <c r="AG315" i="1"/>
  <c r="AH315" i="1" s="1"/>
  <c r="U317" i="1"/>
  <c r="V317" i="1" s="1"/>
  <c r="AH317" i="1" s="1"/>
  <c r="AE316" i="1"/>
  <c r="S316" i="1"/>
  <c r="AG282" i="1"/>
  <c r="AH282" i="1" s="1"/>
  <c r="AD316" i="1"/>
  <c r="AF316" i="1"/>
  <c r="T316" i="1"/>
  <c r="AG284" i="1"/>
  <c r="AB241" i="1"/>
  <c r="M220" i="3"/>
  <c r="M232" i="3"/>
  <c r="M318" i="3"/>
  <c r="M47" i="3"/>
  <c r="M31" i="3"/>
  <c r="M49" i="3"/>
  <c r="M53" i="3"/>
  <c r="M55" i="3"/>
  <c r="M57" i="3"/>
  <c r="M72" i="3"/>
  <c r="M74" i="3"/>
  <c r="M33" i="3"/>
  <c r="M36" i="3"/>
  <c r="M39" i="3"/>
  <c r="M46" i="3"/>
  <c r="M229" i="3"/>
  <c r="M24" i="3"/>
  <c r="AG37" i="1"/>
  <c r="AH37" i="1" s="1"/>
  <c r="M10" i="3"/>
  <c r="M22" i="3"/>
  <c r="M25" i="3"/>
  <c r="M19" i="3"/>
  <c r="M23" i="3"/>
  <c r="R103" i="3"/>
  <c r="M20" i="3"/>
  <c r="M21" i="3"/>
  <c r="S261" i="1"/>
  <c r="U261" i="1" s="1"/>
  <c r="S262" i="1"/>
  <c r="U262" i="1" s="1"/>
  <c r="V262" i="1" s="1"/>
  <c r="M255" i="3"/>
  <c r="L245" i="3"/>
  <c r="M245" i="3" s="1"/>
  <c r="L255" i="3"/>
  <c r="L271" i="3"/>
  <c r="M271" i="3" s="1"/>
  <c r="L281" i="3"/>
  <c r="M281" i="3" s="1"/>
  <c r="L291" i="3"/>
  <c r="M291" i="3" s="1"/>
  <c r="L253" i="3"/>
  <c r="M253" i="3" s="1"/>
  <c r="L266" i="3"/>
  <c r="M266" i="3" s="1"/>
  <c r="M272" i="3"/>
  <c r="L287" i="3"/>
  <c r="M287" i="3" s="1"/>
  <c r="L279" i="3"/>
  <c r="M279" i="3" s="1"/>
  <c r="L246" i="3"/>
  <c r="M246" i="3" s="1"/>
  <c r="L259" i="3"/>
  <c r="M259" i="3" s="1"/>
  <c r="L272" i="3"/>
  <c r="L282" i="3"/>
  <c r="M282" i="3" s="1"/>
  <c r="L292" i="3"/>
  <c r="M292" i="3" s="1"/>
  <c r="L249" i="3"/>
  <c r="M249" i="3" s="1"/>
  <c r="L262" i="3"/>
  <c r="M262" i="3" s="1"/>
  <c r="L277" i="3"/>
  <c r="M277" i="3" s="1"/>
  <c r="L285" i="3"/>
  <c r="M285" i="3" s="1"/>
  <c r="L295" i="3"/>
  <c r="M295" i="3" s="1"/>
  <c r="M247" i="3"/>
  <c r="M273" i="3"/>
  <c r="M283" i="3"/>
  <c r="M252" i="3"/>
  <c r="L260" i="3"/>
  <c r="M260" i="3" s="1"/>
  <c r="M265" i="3"/>
  <c r="L273" i="3"/>
  <c r="M278" i="3"/>
  <c r="M286" i="3"/>
  <c r="L293" i="3"/>
  <c r="M293" i="3" s="1"/>
  <c r="M296" i="3"/>
  <c r="M139" i="3"/>
  <c r="M149" i="3"/>
  <c r="M157" i="3"/>
  <c r="M165" i="3"/>
  <c r="M173" i="3"/>
  <c r="M181" i="3"/>
  <c r="M189" i="3"/>
  <c r="M198" i="3"/>
  <c r="M206" i="3"/>
  <c r="M214" i="3"/>
  <c r="M222" i="3"/>
  <c r="M230" i="3"/>
  <c r="M238" i="3"/>
  <c r="M248" i="3"/>
  <c r="M261" i="3"/>
  <c r="M274" i="3"/>
  <c r="M284" i="3"/>
  <c r="M294" i="3"/>
  <c r="M135" i="3"/>
  <c r="M143" i="3"/>
  <c r="M153" i="3"/>
  <c r="M161" i="3"/>
  <c r="M169" i="3"/>
  <c r="M177" i="3"/>
  <c r="M185" i="3"/>
  <c r="M193" i="3"/>
  <c r="M202" i="3"/>
  <c r="M210" i="3"/>
  <c r="M218" i="3"/>
  <c r="M226" i="3"/>
  <c r="M234" i="3"/>
  <c r="M242" i="3"/>
  <c r="M254" i="3"/>
  <c r="M270" i="3"/>
  <c r="M280" i="3"/>
  <c r="M290" i="3"/>
  <c r="N354" i="3"/>
  <c r="M319" i="3"/>
  <c r="AH88" i="1" l="1"/>
  <c r="AH135" i="1"/>
  <c r="AH104" i="1"/>
  <c r="AH87" i="1"/>
  <c r="AH351" i="1"/>
  <c r="U316" i="1"/>
  <c r="V316" i="1" s="1"/>
  <c r="AD318" i="1"/>
  <c r="AF318" i="1"/>
  <c r="T318" i="1"/>
  <c r="AE318" i="1"/>
  <c r="S318" i="1"/>
  <c r="AG316" i="1"/>
  <c r="AH262" i="1"/>
  <c r="T106" i="3"/>
  <c r="S103" i="3"/>
  <c r="AC172" i="1"/>
  <c r="AB172" i="1"/>
  <c r="AC171" i="1"/>
  <c r="AB171" i="1"/>
  <c r="M6" i="2"/>
  <c r="M7" i="2"/>
  <c r="L6" i="2"/>
  <c r="L7" i="2"/>
  <c r="L8" i="2"/>
  <c r="L9" i="2"/>
  <c r="L5" i="2"/>
  <c r="AA455" i="1"/>
  <c r="R455" i="1" s="1"/>
  <c r="Z455" i="1"/>
  <c r="T455" i="1" s="1"/>
  <c r="Z469" i="1"/>
  <c r="T469" i="1" s="1"/>
  <c r="AA469" i="1"/>
  <c r="R469" i="1" s="1"/>
  <c r="AF469" i="1"/>
  <c r="AD469" i="1"/>
  <c r="AE469" i="1"/>
  <c r="E29" i="2"/>
  <c r="D51" i="2"/>
  <c r="C51" i="2"/>
  <c r="D50" i="2"/>
  <c r="C50" i="2"/>
  <c r="E49" i="2"/>
  <c r="E48" i="2"/>
  <c r="U318" i="1" l="1"/>
  <c r="V318" i="1" s="1"/>
  <c r="AH316" i="1"/>
  <c r="AG318" i="1"/>
  <c r="S469" i="1"/>
  <c r="U469" i="1" s="1"/>
  <c r="V469" i="1" s="1"/>
  <c r="S455" i="1"/>
  <c r="U455" i="1" s="1"/>
  <c r="V455" i="1" s="1"/>
  <c r="AH455" i="1" s="1"/>
  <c r="AG469" i="1"/>
  <c r="E47" i="2"/>
  <c r="E46" i="2"/>
  <c r="E45" i="2"/>
  <c r="E44" i="2"/>
  <c r="C43" i="2"/>
  <c r="D43" i="2"/>
  <c r="E42" i="2"/>
  <c r="E41" i="2"/>
  <c r="D40" i="2"/>
  <c r="C40" i="2"/>
  <c r="F39" i="2"/>
  <c r="F38" i="2"/>
  <c r="E37" i="2"/>
  <c r="F36" i="2"/>
  <c r="F35" i="2"/>
  <c r="E34" i="2"/>
  <c r="E33" i="2"/>
  <c r="E32" i="2"/>
  <c r="C31" i="2"/>
  <c r="D31" i="2"/>
  <c r="E24" i="2"/>
  <c r="C21" i="2"/>
  <c r="C22" i="2"/>
  <c r="C23" i="2"/>
  <c r="AC144" i="1"/>
  <c r="AB144" i="1"/>
  <c r="AB152" i="1" s="1"/>
  <c r="AC143" i="1"/>
  <c r="AC151" i="1" s="1"/>
  <c r="AB143" i="1"/>
  <c r="AB151" i="1" s="1"/>
  <c r="AC142" i="1"/>
  <c r="AC130" i="1"/>
  <c r="AC235" i="1" s="1"/>
  <c r="AE130" i="1"/>
  <c r="AC129" i="1"/>
  <c r="AC234" i="1" s="1"/>
  <c r="AB129" i="1"/>
  <c r="AB234" i="1" s="1"/>
  <c r="AC128" i="1"/>
  <c r="AC101" i="1"/>
  <c r="AC109" i="1" s="1"/>
  <c r="AC114" i="1" s="1"/>
  <c r="AC118" i="1" s="1"/>
  <c r="AC122" i="1" s="1"/>
  <c r="AB101" i="1"/>
  <c r="AC100" i="1"/>
  <c r="AB100" i="1"/>
  <c r="AC99" i="1"/>
  <c r="AC107" i="1" s="1"/>
  <c r="AC97" i="1"/>
  <c r="AF97" i="1" s="1"/>
  <c r="AB97" i="1"/>
  <c r="AE97" i="1" s="1"/>
  <c r="AC96" i="1"/>
  <c r="AB96" i="1"/>
  <c r="AE96" i="1" s="1"/>
  <c r="AC95" i="1"/>
  <c r="AC92" i="1"/>
  <c r="AF92" i="1" s="1"/>
  <c r="AB92" i="1"/>
  <c r="AE92" i="1" s="1"/>
  <c r="AC91" i="1"/>
  <c r="AB91" i="1"/>
  <c r="AE91" i="1" s="1"/>
  <c r="AC68" i="1"/>
  <c r="AF68" i="1" s="1"/>
  <c r="AB68" i="1"/>
  <c r="AE68" i="1" s="1"/>
  <c r="AE67" i="1"/>
  <c r="AC66" i="1"/>
  <c r="AE63" i="1"/>
  <c r="AF62" i="1"/>
  <c r="AB62" i="1"/>
  <c r="AE521" i="1"/>
  <c r="AD521" i="1"/>
  <c r="AA521" i="1"/>
  <c r="R521" i="1" s="1"/>
  <c r="Z521" i="1"/>
  <c r="AA516" i="1"/>
  <c r="R516" i="1" s="1"/>
  <c r="Z516" i="1"/>
  <c r="S516" i="1" s="1"/>
  <c r="AE515" i="1"/>
  <c r="AD515" i="1"/>
  <c r="AA515" i="1"/>
  <c r="R515" i="1" s="1"/>
  <c r="Z515" i="1"/>
  <c r="S515" i="1" s="1"/>
  <c r="AA514" i="1"/>
  <c r="R514" i="1" s="1"/>
  <c r="Z514" i="1"/>
  <c r="S514" i="1" s="1"/>
  <c r="AA512" i="1"/>
  <c r="R512" i="1" s="1"/>
  <c r="Z512" i="1"/>
  <c r="S512" i="1" s="1"/>
  <c r="AE511" i="1"/>
  <c r="AF511" i="1"/>
  <c r="AA511" i="1"/>
  <c r="R511" i="1" s="1"/>
  <c r="Z511" i="1"/>
  <c r="AE505" i="1"/>
  <c r="AF505" i="1"/>
  <c r="Z505" i="1"/>
  <c r="AE503" i="1"/>
  <c r="AF503" i="1"/>
  <c r="Z503" i="1"/>
  <c r="Z502" i="1"/>
  <c r="AF496" i="1"/>
  <c r="Z496" i="1"/>
  <c r="AE494" i="1"/>
  <c r="AF494" i="1"/>
  <c r="Z494" i="1"/>
  <c r="AE492" i="1"/>
  <c r="AF492" i="1"/>
  <c r="Z492" i="1"/>
  <c r="AE490" i="1"/>
  <c r="AF490" i="1"/>
  <c r="Z490" i="1"/>
  <c r="AE489" i="1"/>
  <c r="Z489" i="1"/>
  <c r="S489" i="1" s="1"/>
  <c r="AE487" i="1"/>
  <c r="AF487" i="1"/>
  <c r="Z487" i="1"/>
  <c r="AE486" i="1"/>
  <c r="AD486" i="1"/>
  <c r="Z486" i="1"/>
  <c r="S486" i="1" s="1"/>
  <c r="AE485" i="1"/>
  <c r="AF485" i="1"/>
  <c r="Z485" i="1"/>
  <c r="S485" i="1" s="1"/>
  <c r="AE479" i="1"/>
  <c r="AF479" i="1"/>
  <c r="Z479" i="1"/>
  <c r="AE478" i="1"/>
  <c r="AD478" i="1"/>
  <c r="Z478" i="1"/>
  <c r="S478" i="1" s="1"/>
  <c r="AE475" i="1"/>
  <c r="AF475" i="1"/>
  <c r="Z475" i="1"/>
  <c r="S475" i="1" s="1"/>
  <c r="AE474" i="1"/>
  <c r="AD474" i="1"/>
  <c r="Z474" i="1"/>
  <c r="AE467" i="1"/>
  <c r="AF467" i="1"/>
  <c r="Z467" i="1"/>
  <c r="AE466" i="1"/>
  <c r="AD466" i="1"/>
  <c r="Z466" i="1"/>
  <c r="AA456" i="1"/>
  <c r="R456" i="1" s="1"/>
  <c r="Z456" i="1"/>
  <c r="S456" i="1" s="1"/>
  <c r="AA454" i="1"/>
  <c r="R454" i="1" s="1"/>
  <c r="Z454" i="1"/>
  <c r="AA453" i="1"/>
  <c r="R453" i="1" s="1"/>
  <c r="Z453" i="1"/>
  <c r="AA451" i="1"/>
  <c r="R451" i="1" s="1"/>
  <c r="Z451" i="1"/>
  <c r="S451" i="1" s="1"/>
  <c r="AA445" i="1"/>
  <c r="R445" i="1" s="1"/>
  <c r="Z445" i="1"/>
  <c r="AA444" i="1"/>
  <c r="R444" i="1" s="1"/>
  <c r="Z444" i="1"/>
  <c r="AA443" i="1"/>
  <c r="R443" i="1" s="1"/>
  <c r="Z443" i="1"/>
  <c r="S443" i="1" s="1"/>
  <c r="AE442" i="1"/>
  <c r="AF442" i="1"/>
  <c r="AA442" i="1"/>
  <c r="R442" i="1" s="1"/>
  <c r="Z442" i="1"/>
  <c r="AE441" i="1"/>
  <c r="AD441" i="1"/>
  <c r="AA441" i="1"/>
  <c r="R441" i="1" s="1"/>
  <c r="Z441" i="1"/>
  <c r="AE439" i="1"/>
  <c r="AF439" i="1"/>
  <c r="AA439" i="1"/>
  <c r="R439" i="1" s="1"/>
  <c r="Z439" i="1"/>
  <c r="AE438" i="1"/>
  <c r="AD438" i="1"/>
  <c r="AA438" i="1"/>
  <c r="R438" i="1" s="1"/>
  <c r="Z438" i="1"/>
  <c r="Z433" i="1"/>
  <c r="Z432" i="1"/>
  <c r="S432" i="1" s="1"/>
  <c r="Z431" i="1"/>
  <c r="S431" i="1" s="1"/>
  <c r="Z430" i="1"/>
  <c r="Z429" i="1"/>
  <c r="AE427" i="1"/>
  <c r="AD427" i="1"/>
  <c r="Z427" i="1"/>
  <c r="Z425" i="1"/>
  <c r="Z424" i="1"/>
  <c r="S424" i="1" s="1"/>
  <c r="Z423" i="1"/>
  <c r="S423" i="1" s="1"/>
  <c r="Z421" i="1"/>
  <c r="Z420" i="1"/>
  <c r="S420" i="1" s="1"/>
  <c r="Z419" i="1"/>
  <c r="S419" i="1" s="1"/>
  <c r="Z404" i="1"/>
  <c r="Z403" i="1"/>
  <c r="Z402" i="1"/>
  <c r="S402" i="1" s="1"/>
  <c r="Z401" i="1"/>
  <c r="Z400" i="1"/>
  <c r="Z399" i="1"/>
  <c r="S399" i="1" s="1"/>
  <c r="Z398" i="1"/>
  <c r="S398" i="1" s="1"/>
  <c r="AE393" i="1"/>
  <c r="AF393" i="1"/>
  <c r="Z393" i="1"/>
  <c r="AE392" i="1"/>
  <c r="AD392" i="1"/>
  <c r="Z392" i="1"/>
  <c r="AE391" i="1"/>
  <c r="AF391" i="1"/>
  <c r="Z391" i="1"/>
  <c r="AE390" i="1"/>
  <c r="Z390" i="1"/>
  <c r="AE389" i="1"/>
  <c r="AF389" i="1"/>
  <c r="Z389" i="1"/>
  <c r="AE387" i="1"/>
  <c r="Z387" i="1"/>
  <c r="AE386" i="1"/>
  <c r="AD386" i="1"/>
  <c r="Z386" i="1"/>
  <c r="S386" i="1" s="1"/>
  <c r="Z382" i="1"/>
  <c r="AE381" i="1"/>
  <c r="AF381" i="1"/>
  <c r="Z381" i="1"/>
  <c r="S381" i="1" s="1"/>
  <c r="AE379" i="1"/>
  <c r="AF379" i="1"/>
  <c r="Z379" i="1"/>
  <c r="AE378" i="1"/>
  <c r="Z378" i="1"/>
  <c r="S378" i="1" s="1"/>
  <c r="Z377" i="1"/>
  <c r="AE369" i="1"/>
  <c r="AF369" i="1"/>
  <c r="Z369" i="1"/>
  <c r="AE363" i="1"/>
  <c r="Z363" i="1"/>
  <c r="AE362" i="1"/>
  <c r="AF362" i="1"/>
  <c r="Z362" i="1"/>
  <c r="S362" i="1" s="1"/>
  <c r="AE361" i="1"/>
  <c r="Z361" i="1"/>
  <c r="AE360" i="1"/>
  <c r="AD360" i="1"/>
  <c r="Z360" i="1"/>
  <c r="AE359" i="1"/>
  <c r="AF359" i="1"/>
  <c r="Z359" i="1"/>
  <c r="AE358" i="1"/>
  <c r="AD358" i="1"/>
  <c r="Z358" i="1"/>
  <c r="S358" i="1" s="1"/>
  <c r="Z357" i="1"/>
  <c r="S357" i="1" s="1"/>
  <c r="Z347" i="1"/>
  <c r="AE346" i="1"/>
  <c r="Z346" i="1"/>
  <c r="S346" i="1" s="1"/>
  <c r="AE344" i="1"/>
  <c r="Z344" i="1"/>
  <c r="Z339" i="1"/>
  <c r="Z338" i="1"/>
  <c r="Z337" i="1"/>
  <c r="AE331" i="1"/>
  <c r="AF331" i="1"/>
  <c r="Z331" i="1"/>
  <c r="S331" i="1" s="1"/>
  <c r="AE325" i="1"/>
  <c r="AF325" i="1"/>
  <c r="AA325" i="1"/>
  <c r="R325" i="1" s="1"/>
  <c r="Z325" i="1"/>
  <c r="AE324" i="1"/>
  <c r="AA324" i="1"/>
  <c r="R324" i="1" s="1"/>
  <c r="Z324" i="1"/>
  <c r="AE322" i="1"/>
  <c r="AF322" i="1"/>
  <c r="AA322" i="1"/>
  <c r="R322" i="1" s="1"/>
  <c r="Z322" i="1"/>
  <c r="AE320" i="1"/>
  <c r="AD320" i="1"/>
  <c r="AA320" i="1"/>
  <c r="R320" i="1" s="1"/>
  <c r="Z320" i="1"/>
  <c r="AE314" i="1"/>
  <c r="AD314" i="1"/>
  <c r="AA314" i="1"/>
  <c r="R314" i="1" s="1"/>
  <c r="Z314" i="1"/>
  <c r="S314" i="1" s="1"/>
  <c r="AE313" i="1"/>
  <c r="AF313" i="1"/>
  <c r="AA313" i="1"/>
  <c r="R313" i="1" s="1"/>
  <c r="Z313" i="1"/>
  <c r="S313" i="1" s="1"/>
  <c r="AE308" i="1"/>
  <c r="AF308" i="1"/>
  <c r="AA308" i="1"/>
  <c r="R308" i="1" s="1"/>
  <c r="Z308" i="1"/>
  <c r="AE307" i="1"/>
  <c r="AD307" i="1"/>
  <c r="AA307" i="1"/>
  <c r="R307" i="1" s="1"/>
  <c r="Z307" i="1"/>
  <c r="AE305" i="1"/>
  <c r="AF305" i="1"/>
  <c r="AA305" i="1"/>
  <c r="R305" i="1" s="1"/>
  <c r="Z305" i="1"/>
  <c r="AE304" i="1"/>
  <c r="AD304" i="1"/>
  <c r="AA304" i="1"/>
  <c r="R304" i="1" s="1"/>
  <c r="Z304" i="1"/>
  <c r="S304" i="1" s="1"/>
  <c r="AE302" i="1"/>
  <c r="AF302" i="1"/>
  <c r="AA302" i="1"/>
  <c r="R302" i="1" s="1"/>
  <c r="Z302" i="1"/>
  <c r="AE301" i="1"/>
  <c r="AD301" i="1"/>
  <c r="AA301" i="1"/>
  <c r="R301" i="1" s="1"/>
  <c r="Z301" i="1"/>
  <c r="S301" i="1" s="1"/>
  <c r="AE300" i="1"/>
  <c r="AF300" i="1"/>
  <c r="AA300" i="1"/>
  <c r="R300" i="1" s="1"/>
  <c r="Z300" i="1"/>
  <c r="S300" i="1" s="1"/>
  <c r="AE295" i="1"/>
  <c r="AF295" i="1"/>
  <c r="AA295" i="1"/>
  <c r="R295" i="1" s="1"/>
  <c r="Z295" i="1"/>
  <c r="AE294" i="1"/>
  <c r="AD294" i="1"/>
  <c r="Z294" i="1"/>
  <c r="AA286" i="1"/>
  <c r="R286" i="1" s="1"/>
  <c r="Z286" i="1"/>
  <c r="S286" i="1" s="1"/>
  <c r="AA284" i="1"/>
  <c r="R284" i="1" s="1"/>
  <c r="Z284" i="1"/>
  <c r="AA283" i="1"/>
  <c r="R283" i="1" s="1"/>
  <c r="Z283" i="1"/>
  <c r="AA281" i="1"/>
  <c r="R281" i="1" s="1"/>
  <c r="Z281" i="1"/>
  <c r="AA273" i="1"/>
  <c r="R273" i="1" s="1"/>
  <c r="Z273" i="1"/>
  <c r="AA272" i="1"/>
  <c r="R272" i="1" s="1"/>
  <c r="Z272" i="1"/>
  <c r="S272" i="1" s="1"/>
  <c r="AA271" i="1"/>
  <c r="R271" i="1" s="1"/>
  <c r="Z271" i="1"/>
  <c r="AA270" i="1"/>
  <c r="R270" i="1" s="1"/>
  <c r="Z270" i="1"/>
  <c r="AE264" i="1"/>
  <c r="AF264" i="1"/>
  <c r="AA264" i="1"/>
  <c r="R264" i="1" s="1"/>
  <c r="Z264" i="1"/>
  <c r="AE252" i="1"/>
  <c r="AF252" i="1"/>
  <c r="AA252" i="1"/>
  <c r="R252" i="1" s="1"/>
  <c r="Z252" i="1"/>
  <c r="AE251" i="1"/>
  <c r="AD251" i="1"/>
  <c r="AA251" i="1"/>
  <c r="R251" i="1" s="1"/>
  <c r="Z251" i="1"/>
  <c r="AE250" i="1"/>
  <c r="AF250" i="1"/>
  <c r="AA250" i="1"/>
  <c r="R250" i="1" s="1"/>
  <c r="Z250" i="1"/>
  <c r="AE249" i="1"/>
  <c r="AF249" i="1"/>
  <c r="AA249" i="1"/>
  <c r="R249" i="1" s="1"/>
  <c r="Z249" i="1"/>
  <c r="AE241" i="1"/>
  <c r="AF241" i="1"/>
  <c r="AA241" i="1"/>
  <c r="R241" i="1" s="1"/>
  <c r="Z241" i="1"/>
  <c r="AE240" i="1"/>
  <c r="AA240" i="1"/>
  <c r="R240" i="1" s="1"/>
  <c r="Z240" i="1"/>
  <c r="S240" i="1" s="1"/>
  <c r="AE208" i="1"/>
  <c r="AF208" i="1"/>
  <c r="AA208" i="1"/>
  <c r="R208" i="1" s="1"/>
  <c r="Z208" i="1"/>
  <c r="AE207" i="1"/>
  <c r="AD207" i="1"/>
  <c r="AA207" i="1"/>
  <c r="R207" i="1" s="1"/>
  <c r="Z207" i="1"/>
  <c r="S207" i="1" s="1"/>
  <c r="AA204" i="1"/>
  <c r="R204" i="1" s="1"/>
  <c r="Z204" i="1"/>
  <c r="AE203" i="1"/>
  <c r="AD203" i="1"/>
  <c r="AA203" i="1"/>
  <c r="R203" i="1" s="1"/>
  <c r="Z203" i="1"/>
  <c r="S203" i="1" s="1"/>
  <c r="AA202" i="1"/>
  <c r="R202" i="1" s="1"/>
  <c r="Z202" i="1"/>
  <c r="S202" i="1" s="1"/>
  <c r="AE201" i="1"/>
  <c r="AF201" i="1"/>
  <c r="AA201" i="1"/>
  <c r="R201" i="1" s="1"/>
  <c r="Z201" i="1"/>
  <c r="AE191" i="1"/>
  <c r="AF191" i="1"/>
  <c r="AA191" i="1"/>
  <c r="R191" i="1" s="1"/>
  <c r="Z191" i="1"/>
  <c r="AE190" i="1"/>
  <c r="AD190" i="1"/>
  <c r="AA190" i="1"/>
  <c r="R190" i="1" s="1"/>
  <c r="Z190" i="1"/>
  <c r="S190" i="1" s="1"/>
  <c r="AE189" i="1"/>
  <c r="AF189" i="1"/>
  <c r="AA189" i="1"/>
  <c r="R189" i="1" s="1"/>
  <c r="Z189" i="1"/>
  <c r="S189" i="1" s="1"/>
  <c r="AE176" i="1"/>
  <c r="AD176" i="1"/>
  <c r="AA176" i="1"/>
  <c r="R176" i="1" s="1"/>
  <c r="Z176" i="1"/>
  <c r="S176" i="1" s="1"/>
  <c r="AE175" i="1"/>
  <c r="AD175" i="1"/>
  <c r="AA175" i="1"/>
  <c r="R175" i="1" s="1"/>
  <c r="Z175" i="1"/>
  <c r="S175" i="1" s="1"/>
  <c r="AE174" i="1"/>
  <c r="AF174" i="1"/>
  <c r="AA174" i="1"/>
  <c r="R174" i="1" s="1"/>
  <c r="Z174" i="1"/>
  <c r="AE173" i="1"/>
  <c r="AD173" i="1"/>
  <c r="AA173" i="1"/>
  <c r="R173" i="1" s="1"/>
  <c r="Z173" i="1"/>
  <c r="S173" i="1" s="1"/>
  <c r="AE172" i="1"/>
  <c r="AF172" i="1"/>
  <c r="AA172" i="1"/>
  <c r="R172" i="1" s="1"/>
  <c r="Z172" i="1"/>
  <c r="S172" i="1" s="1"/>
  <c r="AE171" i="1"/>
  <c r="AF171" i="1"/>
  <c r="AA171" i="1"/>
  <c r="R171" i="1" s="1"/>
  <c r="Z171" i="1"/>
  <c r="AE168" i="1"/>
  <c r="AF168" i="1"/>
  <c r="AA168" i="1"/>
  <c r="R168" i="1" s="1"/>
  <c r="Z168" i="1"/>
  <c r="AA167" i="1"/>
  <c r="R167" i="1" s="1"/>
  <c r="Z167" i="1"/>
  <c r="AA166" i="1"/>
  <c r="R166" i="1" s="1"/>
  <c r="Z166" i="1"/>
  <c r="AE165" i="1"/>
  <c r="AA165" i="1"/>
  <c r="R165" i="1" s="1"/>
  <c r="Z165" i="1"/>
  <c r="S165" i="1" s="1"/>
  <c r="AA148" i="1"/>
  <c r="R148" i="1" s="1"/>
  <c r="Z148" i="1"/>
  <c r="AA147" i="1"/>
  <c r="R147" i="1" s="1"/>
  <c r="Z147" i="1"/>
  <c r="AA146" i="1"/>
  <c r="R146" i="1" s="1"/>
  <c r="Z146" i="1"/>
  <c r="AA144" i="1"/>
  <c r="R144" i="1" s="1"/>
  <c r="Z144" i="1"/>
  <c r="AA143" i="1"/>
  <c r="R143" i="1" s="1"/>
  <c r="Z143" i="1"/>
  <c r="AA142" i="1"/>
  <c r="R142" i="1" s="1"/>
  <c r="Z142" i="1"/>
  <c r="AA130" i="1"/>
  <c r="R130" i="1" s="1"/>
  <c r="Z130" i="1"/>
  <c r="AA129" i="1"/>
  <c r="R129" i="1" s="1"/>
  <c r="Z129" i="1"/>
  <c r="AA128" i="1"/>
  <c r="R128" i="1" s="1"/>
  <c r="Z128" i="1"/>
  <c r="AA122" i="1"/>
  <c r="R122" i="1" s="1"/>
  <c r="Z122" i="1"/>
  <c r="AA121" i="1"/>
  <c r="R121" i="1" s="1"/>
  <c r="Z121" i="1"/>
  <c r="AA120" i="1"/>
  <c r="R120" i="1" s="1"/>
  <c r="Z120" i="1"/>
  <c r="AA118" i="1"/>
  <c r="R118" i="1" s="1"/>
  <c r="Z118" i="1"/>
  <c r="AA117" i="1"/>
  <c r="R117" i="1" s="1"/>
  <c r="Z117" i="1"/>
  <c r="AA116" i="1"/>
  <c r="R116" i="1" s="1"/>
  <c r="Z116" i="1"/>
  <c r="AA114" i="1"/>
  <c r="R114" i="1" s="1"/>
  <c r="Z114" i="1"/>
  <c r="AA113" i="1"/>
  <c r="R113" i="1" s="1"/>
  <c r="Z113" i="1"/>
  <c r="AA112" i="1"/>
  <c r="R112" i="1" s="1"/>
  <c r="Z112" i="1"/>
  <c r="AA109" i="1"/>
  <c r="R109" i="1" s="1"/>
  <c r="Z109" i="1"/>
  <c r="AA108" i="1"/>
  <c r="R108" i="1" s="1"/>
  <c r="Z108" i="1"/>
  <c r="AA107" i="1"/>
  <c r="R107" i="1" s="1"/>
  <c r="Z107" i="1"/>
  <c r="AA101" i="1"/>
  <c r="R101" i="1" s="1"/>
  <c r="Z101" i="1"/>
  <c r="AA100" i="1"/>
  <c r="R100" i="1" s="1"/>
  <c r="Z100" i="1"/>
  <c r="AA99" i="1"/>
  <c r="R99" i="1" s="1"/>
  <c r="Z99" i="1"/>
  <c r="AA97" i="1"/>
  <c r="R97" i="1" s="1"/>
  <c r="Z97" i="1"/>
  <c r="AA96" i="1"/>
  <c r="R96" i="1" s="1"/>
  <c r="Z96" i="1"/>
  <c r="AA95" i="1"/>
  <c r="R95" i="1" s="1"/>
  <c r="Z95" i="1"/>
  <c r="AA92" i="1"/>
  <c r="R92" i="1" s="1"/>
  <c r="Z92" i="1"/>
  <c r="AA91" i="1"/>
  <c r="R91" i="1" s="1"/>
  <c r="Z91" i="1"/>
  <c r="AA90" i="1"/>
  <c r="R90" i="1" s="1"/>
  <c r="Z90" i="1"/>
  <c r="AE80" i="1"/>
  <c r="AF80" i="1"/>
  <c r="AA80" i="1"/>
  <c r="R80" i="1" s="1"/>
  <c r="Z80" i="1"/>
  <c r="AE79" i="1"/>
  <c r="AA79" i="1"/>
  <c r="R79" i="1" s="1"/>
  <c r="Z79" i="1"/>
  <c r="S79" i="1" s="1"/>
  <c r="AF78" i="1"/>
  <c r="AA78" i="1"/>
  <c r="R78" i="1" s="1"/>
  <c r="Z78" i="1"/>
  <c r="AE75" i="1"/>
  <c r="AF75" i="1"/>
  <c r="AA75" i="1"/>
  <c r="R75" i="1" s="1"/>
  <c r="Z75" i="1"/>
  <c r="AE74" i="1"/>
  <c r="AD74" i="1"/>
  <c r="AA74" i="1"/>
  <c r="R74" i="1" s="1"/>
  <c r="Z74" i="1"/>
  <c r="S74" i="1" s="1"/>
  <c r="AF73" i="1"/>
  <c r="AA73" i="1"/>
  <c r="R73" i="1" s="1"/>
  <c r="Z73" i="1"/>
  <c r="AA68" i="1"/>
  <c r="R68" i="1" s="1"/>
  <c r="Z68" i="1"/>
  <c r="AA67" i="1"/>
  <c r="R67" i="1" s="1"/>
  <c r="Z67" i="1"/>
  <c r="AA66" i="1"/>
  <c r="R66" i="1" s="1"/>
  <c r="Z66" i="1"/>
  <c r="AA63" i="1"/>
  <c r="R63" i="1" s="1"/>
  <c r="Z63" i="1"/>
  <c r="AA62" i="1"/>
  <c r="R62" i="1" s="1"/>
  <c r="Z62" i="1"/>
  <c r="AE60" i="1"/>
  <c r="AF60" i="1"/>
  <c r="AA60" i="1"/>
  <c r="R60" i="1" s="1"/>
  <c r="Z60" i="1"/>
  <c r="AE59" i="1"/>
  <c r="AD59" i="1"/>
  <c r="AA59" i="1"/>
  <c r="R59" i="1" s="1"/>
  <c r="Z59" i="1"/>
  <c r="S59" i="1" s="1"/>
  <c r="AE58" i="1"/>
  <c r="AF58" i="1"/>
  <c r="AA58" i="1"/>
  <c r="Z58" i="1"/>
  <c r="S58" i="1" s="1"/>
  <c r="AE51" i="1"/>
  <c r="AF51" i="1"/>
  <c r="AA51" i="1"/>
  <c r="Z51" i="1"/>
  <c r="AE50" i="1"/>
  <c r="AD50" i="1"/>
  <c r="AA50" i="1"/>
  <c r="R50" i="1" s="1"/>
  <c r="Z50" i="1"/>
  <c r="AE523" i="1"/>
  <c r="AF523" i="1"/>
  <c r="Z523" i="1"/>
  <c r="AE35" i="1"/>
  <c r="Z35" i="1"/>
  <c r="AE34" i="1"/>
  <c r="AF34" i="1"/>
  <c r="Z34" i="1"/>
  <c r="AE33" i="1"/>
  <c r="AD33" i="1"/>
  <c r="Z33" i="1"/>
  <c r="AE32" i="1"/>
  <c r="AF32" i="1"/>
  <c r="Z32" i="1"/>
  <c r="AE31" i="1"/>
  <c r="AF31" i="1"/>
  <c r="Z31" i="1"/>
  <c r="AE30" i="1"/>
  <c r="AF30" i="1"/>
  <c r="Z30" i="1"/>
  <c r="AE29" i="1"/>
  <c r="AF29" i="1"/>
  <c r="Z29" i="1"/>
  <c r="T339" i="1" l="1"/>
  <c r="S339" i="1"/>
  <c r="T337" i="1"/>
  <c r="S337" i="1"/>
  <c r="T338" i="1"/>
  <c r="S338" i="1"/>
  <c r="T32" i="1"/>
  <c r="S32" i="1"/>
  <c r="T31" i="1"/>
  <c r="S31" i="1"/>
  <c r="T35" i="1"/>
  <c r="S35" i="1"/>
  <c r="T30" i="1"/>
  <c r="S30" i="1"/>
  <c r="T34" i="1"/>
  <c r="S34" i="1"/>
  <c r="T29" i="1"/>
  <c r="S29" i="1"/>
  <c r="T33" i="1"/>
  <c r="S33" i="1"/>
  <c r="T382" i="1"/>
  <c r="S382" i="1"/>
  <c r="T50" i="1"/>
  <c r="S50" i="1"/>
  <c r="T523" i="1"/>
  <c r="S523" i="1"/>
  <c r="R58" i="1"/>
  <c r="S521" i="1"/>
  <c r="T521" i="1"/>
  <c r="S152" i="1"/>
  <c r="AE152" i="1"/>
  <c r="AC146" i="1"/>
  <c r="T146" i="1" s="1"/>
  <c r="AC150" i="1"/>
  <c r="AC148" i="1"/>
  <c r="AF148" i="1" s="1"/>
  <c r="AC152" i="1"/>
  <c r="S151" i="1"/>
  <c r="AD151" i="1"/>
  <c r="AE151" i="1"/>
  <c r="T151" i="1"/>
  <c r="AF151" i="1"/>
  <c r="AF128" i="1"/>
  <c r="AC233" i="1"/>
  <c r="AE144" i="1"/>
  <c r="AB148" i="1"/>
  <c r="AE148" i="1" s="1"/>
  <c r="AC147" i="1"/>
  <c r="AC159" i="1"/>
  <c r="T159" i="1" s="1"/>
  <c r="AE143" i="1"/>
  <c r="AB147" i="1"/>
  <c r="AE147" i="1" s="1"/>
  <c r="AB159" i="1"/>
  <c r="S159" i="1" s="1"/>
  <c r="AC112" i="1"/>
  <c r="AC116" i="1" s="1"/>
  <c r="AC120" i="1" s="1"/>
  <c r="AF120" i="1" s="1"/>
  <c r="AC137" i="1"/>
  <c r="AE129" i="1"/>
  <c r="AF133" i="1"/>
  <c r="T133" i="1"/>
  <c r="AF134" i="1"/>
  <c r="AG134" i="1" s="1"/>
  <c r="T134" i="1"/>
  <c r="U134" i="1" s="1"/>
  <c r="V134" i="1" s="1"/>
  <c r="AD134" i="1"/>
  <c r="AE100" i="1"/>
  <c r="AB108" i="1"/>
  <c r="AB113" i="1" s="1"/>
  <c r="AB117" i="1" s="1"/>
  <c r="AB121" i="1" s="1"/>
  <c r="AE121" i="1" s="1"/>
  <c r="AF100" i="1"/>
  <c r="AC108" i="1"/>
  <c r="AC113" i="1" s="1"/>
  <c r="AC117" i="1" s="1"/>
  <c r="AC121" i="1" s="1"/>
  <c r="AF121" i="1" s="1"/>
  <c r="AE101" i="1"/>
  <c r="AB109" i="1"/>
  <c r="AB114" i="1" s="1"/>
  <c r="AB118" i="1" s="1"/>
  <c r="AB122" i="1" s="1"/>
  <c r="AE122" i="1" s="1"/>
  <c r="AF66" i="1"/>
  <c r="AD235" i="1"/>
  <c r="AE235" i="1"/>
  <c r="S235" i="1"/>
  <c r="T235" i="1"/>
  <c r="AF235" i="1"/>
  <c r="T496" i="1"/>
  <c r="S496" i="1"/>
  <c r="AH318" i="1"/>
  <c r="T204" i="1"/>
  <c r="AE62" i="1"/>
  <c r="AG62" i="1" s="1"/>
  <c r="AB66" i="1"/>
  <c r="AF130" i="1"/>
  <c r="AG130" i="1" s="1"/>
  <c r="S67" i="1"/>
  <c r="S91" i="1"/>
  <c r="S63" i="1"/>
  <c r="T68" i="1"/>
  <c r="AF114" i="1"/>
  <c r="AF118" i="1"/>
  <c r="AF122" i="1"/>
  <c r="AF109" i="1"/>
  <c r="T453" i="1"/>
  <c r="S453" i="1"/>
  <c r="T454" i="1"/>
  <c r="S454" i="1"/>
  <c r="AD143" i="1"/>
  <c r="AH469" i="1"/>
  <c r="AD63" i="1"/>
  <c r="AD91" i="1"/>
  <c r="S129" i="1"/>
  <c r="AD67" i="1"/>
  <c r="AD96" i="1"/>
  <c r="AD129" i="1"/>
  <c r="S96" i="1"/>
  <c r="S143" i="1"/>
  <c r="S97" i="1"/>
  <c r="AD144" i="1"/>
  <c r="T442" i="1"/>
  <c r="AF521" i="1"/>
  <c r="AG521" i="1" s="1"/>
  <c r="T51" i="1"/>
  <c r="S62" i="1"/>
  <c r="T302" i="1"/>
  <c r="T322" i="1"/>
  <c r="T377" i="1"/>
  <c r="T391" i="1"/>
  <c r="T400" i="1"/>
  <c r="T392" i="1"/>
  <c r="T425" i="1"/>
  <c r="T171" i="1"/>
  <c r="T307" i="1"/>
  <c r="AD79" i="1"/>
  <c r="AF79" i="1"/>
  <c r="AG79" i="1" s="1"/>
  <c r="AF207" i="1"/>
  <c r="AG207" i="1" s="1"/>
  <c r="AF344" i="1"/>
  <c r="AG344" i="1" s="1"/>
  <c r="AD344" i="1"/>
  <c r="AG168" i="1"/>
  <c r="AG249" i="1"/>
  <c r="T363" i="1"/>
  <c r="T479" i="1"/>
  <c r="T503" i="1"/>
  <c r="T100" i="1"/>
  <c r="T208" i="1"/>
  <c r="AG302" i="1"/>
  <c r="AG363" i="1"/>
  <c r="AG362" i="1"/>
  <c r="AG442" i="1"/>
  <c r="AG97" i="1"/>
  <c r="T191" i="1"/>
  <c r="T201" i="1"/>
  <c r="AF360" i="1"/>
  <c r="AG360" i="1" s="1"/>
  <c r="T502" i="1"/>
  <c r="T511" i="1"/>
  <c r="T271" i="1"/>
  <c r="T142" i="1"/>
  <c r="T304" i="1"/>
  <c r="U304" i="1" s="1"/>
  <c r="V304" i="1" s="1"/>
  <c r="T60" i="1"/>
  <c r="AF304" i="1"/>
  <c r="AG304" i="1" s="1"/>
  <c r="AF33" i="1"/>
  <c r="AG33" i="1" s="1"/>
  <c r="AD523" i="1"/>
  <c r="AF307" i="1"/>
  <c r="AG307" i="1" s="1"/>
  <c r="AF474" i="1"/>
  <c r="AG474" i="1" s="1"/>
  <c r="T494" i="1"/>
  <c r="T516" i="1"/>
  <c r="U516" i="1" s="1"/>
  <c r="V516" i="1" s="1"/>
  <c r="AH516" i="1" s="1"/>
  <c r="AG60" i="1"/>
  <c r="AG174" i="1"/>
  <c r="AD249" i="1"/>
  <c r="AF502" i="1"/>
  <c r="AG502" i="1" s="1"/>
  <c r="T130" i="1"/>
  <c r="AF441" i="1"/>
  <c r="AG441" i="1" s="1"/>
  <c r="T283" i="1"/>
  <c r="AD439" i="1"/>
  <c r="T241" i="1"/>
  <c r="AF301" i="1"/>
  <c r="AG301" i="1" s="1"/>
  <c r="T378" i="1"/>
  <c r="U378" i="1" s="1"/>
  <c r="S502" i="1"/>
  <c r="AF203" i="1"/>
  <c r="AG203" i="1" s="1"/>
  <c r="T399" i="1"/>
  <c r="U399" i="1" s="1"/>
  <c r="AG496" i="1"/>
  <c r="T515" i="1"/>
  <c r="U515" i="1" s="1"/>
  <c r="V515" i="1" s="1"/>
  <c r="AF515" i="1"/>
  <c r="AG515" i="1" s="1"/>
  <c r="T514" i="1"/>
  <c r="U514" i="1" s="1"/>
  <c r="V514" i="1" s="1"/>
  <c r="AH514" i="1" s="1"/>
  <c r="T512" i="1"/>
  <c r="U512" i="1" s="1"/>
  <c r="V512" i="1" s="1"/>
  <c r="AH512" i="1" s="1"/>
  <c r="AG511" i="1"/>
  <c r="AD511" i="1"/>
  <c r="S511" i="1"/>
  <c r="T74" i="1"/>
  <c r="U74" i="1" s="1"/>
  <c r="V74" i="1" s="1"/>
  <c r="AA487" i="1"/>
  <c r="R487" i="1" s="1"/>
  <c r="T80" i="1"/>
  <c r="AD101" i="1"/>
  <c r="AF101" i="1"/>
  <c r="T249" i="1"/>
  <c r="S249" i="1"/>
  <c r="AF346" i="1"/>
  <c r="AG346" i="1" s="1"/>
  <c r="AD346" i="1"/>
  <c r="T401" i="1"/>
  <c r="S401" i="1"/>
  <c r="T67" i="1"/>
  <c r="AF95" i="1"/>
  <c r="AD165" i="1"/>
  <c r="AF165" i="1"/>
  <c r="AG165" i="1" s="1"/>
  <c r="AF387" i="1"/>
  <c r="AG387" i="1" s="1"/>
  <c r="AD387" i="1"/>
  <c r="AA377" i="1"/>
  <c r="T439" i="1"/>
  <c r="S439" i="1"/>
  <c r="AG51" i="1"/>
  <c r="T75" i="1"/>
  <c r="AF107" i="1"/>
  <c r="S167" i="1"/>
  <c r="T167" i="1"/>
  <c r="T251" i="1"/>
  <c r="S251" i="1"/>
  <c r="T281" i="1"/>
  <c r="S281" i="1"/>
  <c r="AA424" i="1"/>
  <c r="R424" i="1" s="1"/>
  <c r="AA490" i="1"/>
  <c r="R490" i="1" s="1"/>
  <c r="AA347" i="1"/>
  <c r="R347" i="1" s="1"/>
  <c r="AA486" i="1"/>
  <c r="R486" i="1" s="1"/>
  <c r="AA478" i="1"/>
  <c r="R478" i="1" s="1"/>
  <c r="AA467" i="1"/>
  <c r="R467" i="1" s="1"/>
  <c r="AA505" i="1"/>
  <c r="R505" i="1" s="1"/>
  <c r="AA499" i="1"/>
  <c r="R499" i="1" s="1"/>
  <c r="AA496" i="1"/>
  <c r="R496" i="1" s="1"/>
  <c r="AA492" i="1"/>
  <c r="R492" i="1" s="1"/>
  <c r="AA398" i="1"/>
  <c r="R398" i="1" s="1"/>
  <c r="AA502" i="1"/>
  <c r="R502" i="1" s="1"/>
  <c r="AA474" i="1"/>
  <c r="R474" i="1" s="1"/>
  <c r="AA489" i="1"/>
  <c r="R489" i="1" s="1"/>
  <c r="AA475" i="1"/>
  <c r="R475" i="1" s="1"/>
  <c r="AA387" i="1"/>
  <c r="R387" i="1" s="1"/>
  <c r="AA503" i="1"/>
  <c r="R503" i="1" s="1"/>
  <c r="AA494" i="1"/>
  <c r="R494" i="1" s="1"/>
  <c r="AA485" i="1"/>
  <c r="R485" i="1" s="1"/>
  <c r="AA466" i="1"/>
  <c r="R466" i="1" s="1"/>
  <c r="AA431" i="1"/>
  <c r="R431" i="1" s="1"/>
  <c r="AA391" i="1"/>
  <c r="R391" i="1" s="1"/>
  <c r="AA363" i="1"/>
  <c r="R363" i="1" s="1"/>
  <c r="T429" i="1"/>
  <c r="S429" i="1"/>
  <c r="T466" i="1"/>
  <c r="S466" i="1"/>
  <c r="T474" i="1"/>
  <c r="S474" i="1"/>
  <c r="AA479" i="1"/>
  <c r="R479" i="1" s="1"/>
  <c r="AD489" i="1"/>
  <c r="AF489" i="1"/>
  <c r="AG489" i="1" s="1"/>
  <c r="AF90" i="1"/>
  <c r="AF129" i="1"/>
  <c r="T144" i="1"/>
  <c r="AG171" i="1"/>
  <c r="T284" i="1"/>
  <c r="T294" i="1"/>
  <c r="T314" i="1"/>
  <c r="U314" i="1" s="1"/>
  <c r="V314" i="1" s="1"/>
  <c r="T324" i="1"/>
  <c r="T387" i="1"/>
  <c r="T433" i="1"/>
  <c r="T475" i="1"/>
  <c r="U475" i="1" s="1"/>
  <c r="AF478" i="1"/>
  <c r="AG478" i="1" s="1"/>
  <c r="AF486" i="1"/>
  <c r="AG486" i="1" s="1"/>
  <c r="T489" i="1"/>
  <c r="U489" i="1" s="1"/>
  <c r="AG490" i="1"/>
  <c r="AG322" i="1"/>
  <c r="T346" i="1"/>
  <c r="U346" i="1" s="1"/>
  <c r="T359" i="1"/>
  <c r="T421" i="1"/>
  <c r="T487" i="1"/>
  <c r="AG503" i="1"/>
  <c r="AF251" i="1"/>
  <c r="AG251" i="1" s="1"/>
  <c r="AG264" i="1"/>
  <c r="T308" i="1"/>
  <c r="U339" i="1"/>
  <c r="S392" i="1"/>
  <c r="T432" i="1"/>
  <c r="U432" i="1" s="1"/>
  <c r="AF466" i="1"/>
  <c r="AG466" i="1" s="1"/>
  <c r="AG475" i="1"/>
  <c r="T478" i="1"/>
  <c r="U478" i="1" s="1"/>
  <c r="T486" i="1"/>
  <c r="U486" i="1" s="1"/>
  <c r="T492" i="1"/>
  <c r="T505" i="1"/>
  <c r="T90" i="1"/>
  <c r="T129" i="1"/>
  <c r="T190" i="1"/>
  <c r="U190" i="1" s="1"/>
  <c r="V190" i="1" s="1"/>
  <c r="AG191" i="1"/>
  <c r="AG241" i="1"/>
  <c r="T250" i="1"/>
  <c r="T252" i="1"/>
  <c r="T270" i="1"/>
  <c r="T272" i="1"/>
  <c r="U272" i="1" s="1"/>
  <c r="V272" i="1" s="1"/>
  <c r="AH272" i="1" s="1"/>
  <c r="S307" i="1"/>
  <c r="T325" i="1"/>
  <c r="T344" i="1"/>
  <c r="T386" i="1"/>
  <c r="U386" i="1" s="1"/>
  <c r="T467" i="1"/>
  <c r="AG479" i="1"/>
  <c r="T92" i="1"/>
  <c r="T107" i="1"/>
  <c r="AG172" i="1"/>
  <c r="T176" i="1"/>
  <c r="U176" i="1" s="1"/>
  <c r="V176" i="1" s="1"/>
  <c r="T300" i="1"/>
  <c r="U300" i="1" s="1"/>
  <c r="V300" i="1" s="1"/>
  <c r="T490" i="1"/>
  <c r="AD100" i="1"/>
  <c r="AG250" i="1"/>
  <c r="T379" i="1"/>
  <c r="AG505" i="1"/>
  <c r="AD505" i="1"/>
  <c r="S505" i="1"/>
  <c r="AD503" i="1"/>
  <c r="S503" i="1"/>
  <c r="AD496" i="1"/>
  <c r="AG494" i="1"/>
  <c r="AD494" i="1"/>
  <c r="S494" i="1"/>
  <c r="AG492" i="1"/>
  <c r="AD492" i="1"/>
  <c r="S492" i="1"/>
  <c r="AD490" i="1"/>
  <c r="S490" i="1"/>
  <c r="AG485" i="1"/>
  <c r="AG487" i="1"/>
  <c r="AD485" i="1"/>
  <c r="T485" i="1"/>
  <c r="U485" i="1" s="1"/>
  <c r="AD487" i="1"/>
  <c r="S487" i="1"/>
  <c r="AD479" i="1"/>
  <c r="S479" i="1"/>
  <c r="AD475" i="1"/>
  <c r="AG467" i="1"/>
  <c r="AD467" i="1"/>
  <c r="S467" i="1"/>
  <c r="T456" i="1"/>
  <c r="U456" i="1" s="1"/>
  <c r="V456" i="1" s="1"/>
  <c r="AH456" i="1" s="1"/>
  <c r="AD31" i="1"/>
  <c r="AG523" i="1"/>
  <c r="T59" i="1"/>
  <c r="U59" i="1" s="1"/>
  <c r="V59" i="1" s="1"/>
  <c r="T63" i="1"/>
  <c r="T96" i="1"/>
  <c r="T97" i="1"/>
  <c r="AG31" i="1"/>
  <c r="AF91" i="1"/>
  <c r="AG91" i="1" s="1"/>
  <c r="S403" i="1"/>
  <c r="T403" i="1"/>
  <c r="AF390" i="1"/>
  <c r="AG390" i="1" s="1"/>
  <c r="AD390" i="1"/>
  <c r="T79" i="1"/>
  <c r="U79" i="1" s="1"/>
  <c r="V79" i="1" s="1"/>
  <c r="S100" i="1"/>
  <c r="T101" i="1"/>
  <c r="AF143" i="1"/>
  <c r="AD324" i="1"/>
  <c r="AF324" i="1"/>
  <c r="AG324" i="1" s="1"/>
  <c r="AF361" i="1"/>
  <c r="AG361" i="1" s="1"/>
  <c r="AD361" i="1"/>
  <c r="T128" i="1"/>
  <c r="T389" i="1"/>
  <c r="S389" i="1"/>
  <c r="T427" i="1"/>
  <c r="S427" i="1"/>
  <c r="S444" i="1"/>
  <c r="T444" i="1"/>
  <c r="AF50" i="1"/>
  <c r="AG50" i="1" s="1"/>
  <c r="AF59" i="1"/>
  <c r="AG59" i="1" s="1"/>
  <c r="AF63" i="1"/>
  <c r="AG63" i="1" s="1"/>
  <c r="AF67" i="1"/>
  <c r="AG67" i="1" s="1"/>
  <c r="AF74" i="1"/>
  <c r="AG74" i="1" s="1"/>
  <c r="AF96" i="1"/>
  <c r="AG96" i="1" s="1"/>
  <c r="T99" i="1"/>
  <c r="T143" i="1"/>
  <c r="T360" i="1"/>
  <c r="S360" i="1"/>
  <c r="AF378" i="1"/>
  <c r="AG378" i="1" s="1"/>
  <c r="AD378" i="1"/>
  <c r="T424" i="1"/>
  <c r="U424" i="1" s="1"/>
  <c r="T441" i="1"/>
  <c r="S441" i="1"/>
  <c r="AG29" i="1"/>
  <c r="AG34" i="1"/>
  <c r="AD240" i="1"/>
  <c r="T240" i="1"/>
  <c r="U240" i="1" s="1"/>
  <c r="V240" i="1" s="1"/>
  <c r="AF240" i="1"/>
  <c r="AG240" i="1" s="1"/>
  <c r="S320" i="1"/>
  <c r="T320" i="1"/>
  <c r="T166" i="1"/>
  <c r="AG201" i="1"/>
  <c r="T203" i="1"/>
  <c r="U203" i="1" s="1"/>
  <c r="V203" i="1" s="1"/>
  <c r="T207" i="1"/>
  <c r="U207" i="1" s="1"/>
  <c r="V207" i="1" s="1"/>
  <c r="T305" i="1"/>
  <c r="AF314" i="1"/>
  <c r="AG314" i="1" s="1"/>
  <c r="AA360" i="1"/>
  <c r="R360" i="1" s="1"/>
  <c r="AA389" i="1"/>
  <c r="R389" i="1" s="1"/>
  <c r="AF392" i="1"/>
  <c r="AG392" i="1" s="1"/>
  <c r="AA403" i="1"/>
  <c r="R403" i="1" s="1"/>
  <c r="AA427" i="1"/>
  <c r="R427" i="1" s="1"/>
  <c r="T430" i="1"/>
  <c r="AG439" i="1"/>
  <c r="AG208" i="1"/>
  <c r="S270" i="1"/>
  <c r="T273" i="1"/>
  <c r="AA344" i="1"/>
  <c r="R344" i="1" s="1"/>
  <c r="AA346" i="1"/>
  <c r="T358" i="1"/>
  <c r="U358" i="1" s="1"/>
  <c r="AA359" i="1"/>
  <c r="R359" i="1" s="1"/>
  <c r="AA386" i="1"/>
  <c r="R386" i="1" s="1"/>
  <c r="T393" i="1"/>
  <c r="AA419" i="1"/>
  <c r="R419" i="1" s="1"/>
  <c r="AA423" i="1"/>
  <c r="R423" i="1" s="1"/>
  <c r="AA430" i="1"/>
  <c r="R430" i="1" s="1"/>
  <c r="T165" i="1"/>
  <c r="U165" i="1" s="1"/>
  <c r="V165" i="1" s="1"/>
  <c r="AF173" i="1"/>
  <c r="AG173" i="1" s="1"/>
  <c r="T369" i="1"/>
  <c r="AA381" i="1"/>
  <c r="AD389" i="1"/>
  <c r="AA393" i="1"/>
  <c r="R393" i="1" s="1"/>
  <c r="AA433" i="1"/>
  <c r="R433" i="1" s="1"/>
  <c r="T174" i="1"/>
  <c r="AG305" i="1"/>
  <c r="AF320" i="1"/>
  <c r="AG320" i="1" s="1"/>
  <c r="S324" i="1"/>
  <c r="AA358" i="1"/>
  <c r="R358" i="1" s="1"/>
  <c r="AA369" i="1"/>
  <c r="R369" i="1" s="1"/>
  <c r="AG389" i="1"/>
  <c r="AA401" i="1"/>
  <c r="R401" i="1" s="1"/>
  <c r="AA402" i="1"/>
  <c r="R402" i="1" s="1"/>
  <c r="AA421" i="1"/>
  <c r="R421" i="1" s="1"/>
  <c r="AA425" i="1"/>
  <c r="R425" i="1" s="1"/>
  <c r="AF427" i="1"/>
  <c r="AG427" i="1" s="1"/>
  <c r="AF176" i="1"/>
  <c r="AG176" i="1" s="1"/>
  <c r="AF190" i="1"/>
  <c r="AG190" i="1" s="1"/>
  <c r="T264" i="1"/>
  <c r="AF294" i="1"/>
  <c r="AG294" i="1" s="1"/>
  <c r="AD300" i="1"/>
  <c r="AA337" i="1"/>
  <c r="R337" i="1" s="1"/>
  <c r="AA362" i="1"/>
  <c r="R362" i="1" s="1"/>
  <c r="AA379" i="1"/>
  <c r="R379" i="1" s="1"/>
  <c r="AA382" i="1"/>
  <c r="R382" i="1" s="1"/>
  <c r="AF386" i="1"/>
  <c r="AG386" i="1" s="1"/>
  <c r="AA400" i="1"/>
  <c r="R400" i="1" s="1"/>
  <c r="T420" i="1"/>
  <c r="U420" i="1" s="1"/>
  <c r="AA429" i="1"/>
  <c r="R429" i="1" s="1"/>
  <c r="AA432" i="1"/>
  <c r="R432" i="1" s="1"/>
  <c r="T445" i="1"/>
  <c r="AD171" i="1"/>
  <c r="T173" i="1"/>
  <c r="U173" i="1" s="1"/>
  <c r="V173" i="1" s="1"/>
  <c r="AG300" i="1"/>
  <c r="AA338" i="1"/>
  <c r="R338" i="1" s="1"/>
  <c r="AA357" i="1"/>
  <c r="R357" i="1" s="1"/>
  <c r="T361" i="1"/>
  <c r="T390" i="1"/>
  <c r="S391" i="1"/>
  <c r="AA392" i="1"/>
  <c r="R392" i="1" s="1"/>
  <c r="AA399" i="1"/>
  <c r="R399" i="1" s="1"/>
  <c r="T404" i="1"/>
  <c r="T438" i="1"/>
  <c r="T168" i="1"/>
  <c r="AD174" i="1"/>
  <c r="AG189" i="1"/>
  <c r="AD241" i="1"/>
  <c r="T295" i="1"/>
  <c r="AA339" i="1"/>
  <c r="R339" i="1" s="1"/>
  <c r="T347" i="1"/>
  <c r="AF358" i="1"/>
  <c r="AG358" i="1" s="1"/>
  <c r="AA361" i="1"/>
  <c r="R361" i="1" s="1"/>
  <c r="AA378" i="1"/>
  <c r="R378" i="1" s="1"/>
  <c r="AA390" i="1"/>
  <c r="R390" i="1" s="1"/>
  <c r="AA404" i="1"/>
  <c r="R404" i="1" s="1"/>
  <c r="AA420" i="1"/>
  <c r="R420" i="1" s="1"/>
  <c r="T451" i="1"/>
  <c r="U451" i="1" s="1"/>
  <c r="V451" i="1" s="1"/>
  <c r="AH451" i="1" s="1"/>
  <c r="T443" i="1"/>
  <c r="U443" i="1" s="1"/>
  <c r="V443" i="1" s="1"/>
  <c r="AH443" i="1" s="1"/>
  <c r="AD442" i="1"/>
  <c r="S445" i="1"/>
  <c r="S442" i="1"/>
  <c r="S438" i="1"/>
  <c r="AF438" i="1"/>
  <c r="AG438" i="1" s="1"/>
  <c r="T431" i="1"/>
  <c r="U431" i="1" s="1"/>
  <c r="S433" i="1"/>
  <c r="S430" i="1"/>
  <c r="T423" i="1"/>
  <c r="U423" i="1" s="1"/>
  <c r="S425" i="1"/>
  <c r="T419" i="1"/>
  <c r="U419" i="1" s="1"/>
  <c r="S421" i="1"/>
  <c r="T398" i="1"/>
  <c r="U398" i="1" s="1"/>
  <c r="T402" i="1"/>
  <c r="U402" i="1" s="1"/>
  <c r="S400" i="1"/>
  <c r="S404" i="1"/>
  <c r="AG391" i="1"/>
  <c r="AG393" i="1"/>
  <c r="AD391" i="1"/>
  <c r="AD393" i="1"/>
  <c r="S393" i="1"/>
  <c r="S390" i="1"/>
  <c r="S387" i="1"/>
  <c r="AG381" i="1"/>
  <c r="AD381" i="1"/>
  <c r="T381" i="1"/>
  <c r="U381" i="1" s="1"/>
  <c r="AG379" i="1"/>
  <c r="AD377" i="1"/>
  <c r="S377" i="1"/>
  <c r="AD379" i="1"/>
  <c r="S379" i="1"/>
  <c r="AG369" i="1"/>
  <c r="AD369" i="1"/>
  <c r="S369" i="1"/>
  <c r="AG359" i="1"/>
  <c r="AD357" i="1"/>
  <c r="AD362" i="1"/>
  <c r="T357" i="1"/>
  <c r="U357" i="1" s="1"/>
  <c r="AD359" i="1"/>
  <c r="T362" i="1"/>
  <c r="U362" i="1" s="1"/>
  <c r="AD363" i="1"/>
  <c r="S359" i="1"/>
  <c r="S363" i="1"/>
  <c r="S361" i="1"/>
  <c r="S344" i="1"/>
  <c r="S347" i="1"/>
  <c r="U338" i="1"/>
  <c r="AG331" i="1"/>
  <c r="AD331" i="1"/>
  <c r="T331" i="1"/>
  <c r="U331" i="1" s="1"/>
  <c r="AG325" i="1"/>
  <c r="AD325" i="1"/>
  <c r="AD322" i="1"/>
  <c r="S325" i="1"/>
  <c r="S322" i="1"/>
  <c r="AG313" i="1"/>
  <c r="AD313" i="1"/>
  <c r="T313" i="1"/>
  <c r="U313" i="1" s="1"/>
  <c r="V313" i="1" s="1"/>
  <c r="AG308" i="1"/>
  <c r="AD308" i="1"/>
  <c r="S308" i="1"/>
  <c r="AD305" i="1"/>
  <c r="S305" i="1"/>
  <c r="T301" i="1"/>
  <c r="U301" i="1" s="1"/>
  <c r="V301" i="1" s="1"/>
  <c r="AD302" i="1"/>
  <c r="S302" i="1"/>
  <c r="AG295" i="1"/>
  <c r="AD295" i="1"/>
  <c r="S295" i="1"/>
  <c r="S294" i="1"/>
  <c r="T286" i="1"/>
  <c r="U286" i="1" s="1"/>
  <c r="V286" i="1" s="1"/>
  <c r="AH286" i="1" s="1"/>
  <c r="S284" i="1"/>
  <c r="S283" i="1"/>
  <c r="S273" i="1"/>
  <c r="S271" i="1"/>
  <c r="AD264" i="1"/>
  <c r="S264" i="1"/>
  <c r="AG252" i="1"/>
  <c r="AD252" i="1"/>
  <c r="AD250" i="1"/>
  <c r="S252" i="1"/>
  <c r="S250" i="1"/>
  <c r="S241" i="1"/>
  <c r="AD208" i="1"/>
  <c r="S208" i="1"/>
  <c r="T202" i="1"/>
  <c r="U202" i="1" s="1"/>
  <c r="V202" i="1" s="1"/>
  <c r="AD201" i="1"/>
  <c r="S204" i="1"/>
  <c r="S201" i="1"/>
  <c r="AD189" i="1"/>
  <c r="T189" i="1"/>
  <c r="U189" i="1" s="1"/>
  <c r="V189" i="1" s="1"/>
  <c r="AD191" i="1"/>
  <c r="S191" i="1"/>
  <c r="AD172" i="1"/>
  <c r="T175" i="1"/>
  <c r="U175" i="1" s="1"/>
  <c r="V175" i="1" s="1"/>
  <c r="AF175" i="1"/>
  <c r="AG175" i="1" s="1"/>
  <c r="T172" i="1"/>
  <c r="U172" i="1" s="1"/>
  <c r="V172" i="1" s="1"/>
  <c r="S174" i="1"/>
  <c r="S171" i="1"/>
  <c r="S166" i="1"/>
  <c r="AD168" i="1"/>
  <c r="S168" i="1"/>
  <c r="S144" i="1"/>
  <c r="AF142" i="1"/>
  <c r="AF144" i="1"/>
  <c r="AG144" i="1" s="1"/>
  <c r="AD130" i="1"/>
  <c r="S130" i="1"/>
  <c r="T120" i="1"/>
  <c r="T116" i="1"/>
  <c r="AF116" i="1"/>
  <c r="T112" i="1"/>
  <c r="AF99" i="1"/>
  <c r="S101" i="1"/>
  <c r="T95" i="1"/>
  <c r="AD97" i="1"/>
  <c r="AG92" i="1"/>
  <c r="T91" i="1"/>
  <c r="AD92" i="1"/>
  <c r="S92" i="1"/>
  <c r="AG80" i="1"/>
  <c r="T78" i="1"/>
  <c r="AD80" i="1"/>
  <c r="S80" i="1"/>
  <c r="AG75" i="1"/>
  <c r="T73" i="1"/>
  <c r="AD75" i="1"/>
  <c r="S75" i="1"/>
  <c r="AG68" i="1"/>
  <c r="T66" i="1"/>
  <c r="AD68" i="1"/>
  <c r="S68" i="1"/>
  <c r="AD62" i="1"/>
  <c r="T62" i="1"/>
  <c r="AG58" i="1"/>
  <c r="AD58" i="1"/>
  <c r="T58" i="1"/>
  <c r="AD60" i="1"/>
  <c r="S60" i="1"/>
  <c r="AD51" i="1"/>
  <c r="AG32" i="1"/>
  <c r="AG30" i="1"/>
  <c r="AD32" i="1"/>
  <c r="AD35" i="1"/>
  <c r="AF35" i="1"/>
  <c r="AG35" i="1" s="1"/>
  <c r="AD29" i="1"/>
  <c r="AD34" i="1"/>
  <c r="AD30" i="1"/>
  <c r="AG101" i="1" l="1"/>
  <c r="U382" i="1"/>
  <c r="V382" i="1" s="1"/>
  <c r="AH382" i="1" s="1"/>
  <c r="U30" i="1"/>
  <c r="V30" i="1" s="1"/>
  <c r="AH30" i="1" s="1"/>
  <c r="AF146" i="1"/>
  <c r="S66" i="1"/>
  <c r="AE66" i="1"/>
  <c r="AG66" i="1" s="1"/>
  <c r="AE108" i="1"/>
  <c r="AF112" i="1"/>
  <c r="U31" i="1"/>
  <c r="V31" i="1" s="1"/>
  <c r="U50" i="1"/>
  <c r="V50" i="1" s="1"/>
  <c r="AH50" i="1" s="1"/>
  <c r="U33" i="1"/>
  <c r="V33" i="1" s="1"/>
  <c r="AH33" i="1" s="1"/>
  <c r="U34" i="1"/>
  <c r="V34" i="1" s="1"/>
  <c r="AH34" i="1" s="1"/>
  <c r="U35" i="1"/>
  <c r="V35" i="1" s="1"/>
  <c r="U32" i="1"/>
  <c r="V32" i="1" s="1"/>
  <c r="AH32" i="1" s="1"/>
  <c r="U521" i="1"/>
  <c r="V521" i="1" s="1"/>
  <c r="AH521" i="1" s="1"/>
  <c r="AH35" i="1"/>
  <c r="U151" i="1"/>
  <c r="V151" i="1" s="1"/>
  <c r="T152" i="1"/>
  <c r="AF152" i="1"/>
  <c r="AG152" i="1" s="1"/>
  <c r="AG129" i="1"/>
  <c r="AG151" i="1"/>
  <c r="U152" i="1"/>
  <c r="V152" i="1" s="1"/>
  <c r="AE114" i="1"/>
  <c r="AG114" i="1" s="1"/>
  <c r="AF150" i="1"/>
  <c r="T150" i="1"/>
  <c r="AD152" i="1"/>
  <c r="AG143" i="1"/>
  <c r="AE109" i="1"/>
  <c r="AG109" i="1" s="1"/>
  <c r="AE117" i="1"/>
  <c r="T233" i="1"/>
  <c r="AF233" i="1"/>
  <c r="AE118" i="1"/>
  <c r="AG118" i="1" s="1"/>
  <c r="AE113" i="1"/>
  <c r="AG100" i="1"/>
  <c r="AF108" i="1"/>
  <c r="AF137" i="1"/>
  <c r="T137" i="1"/>
  <c r="AH134" i="1"/>
  <c r="AF117" i="1"/>
  <c r="AF113" i="1"/>
  <c r="U58" i="1"/>
  <c r="U499" i="1"/>
  <c r="V499" i="1" s="1"/>
  <c r="AH499" i="1" s="1"/>
  <c r="AF159" i="1"/>
  <c r="AD159" i="1"/>
  <c r="AG235" i="1"/>
  <c r="AE159" i="1"/>
  <c r="T234" i="1"/>
  <c r="AF234" i="1"/>
  <c r="AD234" i="1"/>
  <c r="S234" i="1"/>
  <c r="AE234" i="1"/>
  <c r="U235" i="1"/>
  <c r="V235" i="1" s="1"/>
  <c r="U159" i="1"/>
  <c r="V159" i="1" s="1"/>
  <c r="U496" i="1"/>
  <c r="V496" i="1" s="1"/>
  <c r="AH496" i="1" s="1"/>
  <c r="U68" i="1"/>
  <c r="V68" i="1" s="1"/>
  <c r="AH68" i="1" s="1"/>
  <c r="AD66" i="1"/>
  <c r="U334" i="1"/>
  <c r="V334" i="1" s="1"/>
  <c r="AH334" i="1" s="1"/>
  <c r="AF204" i="1"/>
  <c r="AG204" i="1" s="1"/>
  <c r="AD204" i="1"/>
  <c r="AB73" i="1"/>
  <c r="AB78" i="1" s="1"/>
  <c r="U91" i="1"/>
  <c r="V91" i="1" s="1"/>
  <c r="AH91" i="1" s="1"/>
  <c r="T117" i="1"/>
  <c r="U63" i="1"/>
  <c r="V63" i="1" s="1"/>
  <c r="AH63" i="1" s="1"/>
  <c r="U67" i="1"/>
  <c r="V67" i="1" s="1"/>
  <c r="AH67" i="1" s="1"/>
  <c r="AD147" i="1"/>
  <c r="S122" i="1"/>
  <c r="U503" i="1"/>
  <c r="V503" i="1" s="1"/>
  <c r="AH503" i="1" s="1"/>
  <c r="T114" i="1"/>
  <c r="T113" i="1"/>
  <c r="AD122" i="1"/>
  <c r="T109" i="1"/>
  <c r="U171" i="1"/>
  <c r="V171" i="1" s="1"/>
  <c r="AF147" i="1"/>
  <c r="AG147" i="1" s="1"/>
  <c r="AD114" i="1"/>
  <c r="T147" i="1"/>
  <c r="T148" i="1"/>
  <c r="AD108" i="1"/>
  <c r="AD113" i="1"/>
  <c r="S113" i="1"/>
  <c r="AG121" i="1"/>
  <c r="T108" i="1"/>
  <c r="T122" i="1"/>
  <c r="U51" i="1"/>
  <c r="V51" i="1" s="1"/>
  <c r="AH51" i="1" s="1"/>
  <c r="S114" i="1"/>
  <c r="AD117" i="1"/>
  <c r="S109" i="1"/>
  <c r="U363" i="1"/>
  <c r="V363" i="1" s="1"/>
  <c r="AH363" i="1" s="1"/>
  <c r="S117" i="1"/>
  <c r="U442" i="1"/>
  <c r="V442" i="1" s="1"/>
  <c r="AH442" i="1" s="1"/>
  <c r="AG122" i="1"/>
  <c r="AD109" i="1"/>
  <c r="S148" i="1"/>
  <c r="AG148" i="1"/>
  <c r="U143" i="1"/>
  <c r="V143" i="1" s="1"/>
  <c r="S118" i="1"/>
  <c r="AD118" i="1"/>
  <c r="S147" i="1"/>
  <c r="S108" i="1"/>
  <c r="T118" i="1"/>
  <c r="T121" i="1"/>
  <c r="S121" i="1"/>
  <c r="AD148" i="1"/>
  <c r="AD121" i="1"/>
  <c r="U453" i="1"/>
  <c r="V453" i="1" s="1"/>
  <c r="AH172" i="1"/>
  <c r="U66" i="1"/>
  <c r="V66" i="1" s="1"/>
  <c r="U129" i="1"/>
  <c r="V129" i="1" s="1"/>
  <c r="U322" i="1"/>
  <c r="V322" i="1" s="1"/>
  <c r="AH322" i="1" s="1"/>
  <c r="U454" i="1"/>
  <c r="V454" i="1" s="1"/>
  <c r="AH454" i="1" s="1"/>
  <c r="U96" i="1"/>
  <c r="V96" i="1" s="1"/>
  <c r="AH96" i="1" s="1"/>
  <c r="U425" i="1"/>
  <c r="V425" i="1" s="1"/>
  <c r="AH425" i="1" s="1"/>
  <c r="U97" i="1"/>
  <c r="V97" i="1" s="1"/>
  <c r="AH97" i="1" s="1"/>
  <c r="U62" i="1"/>
  <c r="V62" i="1" s="1"/>
  <c r="AH62" i="1" s="1"/>
  <c r="AH79" i="1"/>
  <c r="U400" i="1"/>
  <c r="V400" i="1" s="1"/>
  <c r="AH400" i="1" s="1"/>
  <c r="U433" i="1"/>
  <c r="V433" i="1" s="1"/>
  <c r="AH433" i="1" s="1"/>
  <c r="U201" i="1"/>
  <c r="V201" i="1" s="1"/>
  <c r="AH201" i="1" s="1"/>
  <c r="U208" i="1"/>
  <c r="V208" i="1" s="1"/>
  <c r="AH208" i="1" s="1"/>
  <c r="U294" i="1"/>
  <c r="V294" i="1" s="1"/>
  <c r="U283" i="1"/>
  <c r="V283" i="1" s="1"/>
  <c r="AH283" i="1" s="1"/>
  <c r="U392" i="1"/>
  <c r="V392" i="1" s="1"/>
  <c r="AH392" i="1" s="1"/>
  <c r="U302" i="1"/>
  <c r="V302" i="1" s="1"/>
  <c r="AH302" i="1" s="1"/>
  <c r="V475" i="1"/>
  <c r="AH475" i="1" s="1"/>
  <c r="U271" i="1"/>
  <c r="V271" i="1" s="1"/>
  <c r="AH271" i="1" s="1"/>
  <c r="AH31" i="1"/>
  <c r="U241" i="1"/>
  <c r="V241" i="1" s="1"/>
  <c r="AH241" i="1" s="1"/>
  <c r="U251" i="1"/>
  <c r="V251" i="1" s="1"/>
  <c r="AH251" i="1" s="1"/>
  <c r="U80" i="1"/>
  <c r="V80" i="1" s="1"/>
  <c r="AH80" i="1" s="1"/>
  <c r="U166" i="1"/>
  <c r="V166" i="1" s="1"/>
  <c r="U249" i="1"/>
  <c r="V249" i="1" s="1"/>
  <c r="U511" i="1"/>
  <c r="V511" i="1" s="1"/>
  <c r="U523" i="1"/>
  <c r="V523" i="1" s="1"/>
  <c r="AH523" i="1" s="1"/>
  <c r="U325" i="1"/>
  <c r="V325" i="1" s="1"/>
  <c r="AH325" i="1" s="1"/>
  <c r="U307" i="1"/>
  <c r="V307" i="1" s="1"/>
  <c r="AH307" i="1" s="1"/>
  <c r="U502" i="1"/>
  <c r="V502" i="1" s="1"/>
  <c r="AH502" i="1" s="1"/>
  <c r="U391" i="1"/>
  <c r="V391" i="1" s="1"/>
  <c r="AH391" i="1" s="1"/>
  <c r="AH207" i="1"/>
  <c r="U377" i="1"/>
  <c r="U487" i="1"/>
  <c r="V487" i="1" s="1"/>
  <c r="AH487" i="1" s="1"/>
  <c r="U494" i="1"/>
  <c r="V494" i="1" s="1"/>
  <c r="AH494" i="1" s="1"/>
  <c r="U284" i="1"/>
  <c r="V284" i="1" s="1"/>
  <c r="AH284" i="1" s="1"/>
  <c r="U100" i="1"/>
  <c r="V100" i="1" s="1"/>
  <c r="U191" i="1"/>
  <c r="V191" i="1" s="1"/>
  <c r="AH191" i="1" s="1"/>
  <c r="AH203" i="1"/>
  <c r="AH304" i="1"/>
  <c r="U479" i="1"/>
  <c r="V479" i="1" s="1"/>
  <c r="AH479" i="1" s="1"/>
  <c r="AH314" i="1"/>
  <c r="AH202" i="1"/>
  <c r="U393" i="1"/>
  <c r="V393" i="1" s="1"/>
  <c r="AH393" i="1" s="1"/>
  <c r="U130" i="1"/>
  <c r="V130" i="1" s="1"/>
  <c r="AH130" i="1" s="1"/>
  <c r="U467" i="1"/>
  <c r="V467" i="1" s="1"/>
  <c r="AH467" i="1" s="1"/>
  <c r="U379" i="1"/>
  <c r="V379" i="1" s="1"/>
  <c r="AH379" i="1" s="1"/>
  <c r="V398" i="1"/>
  <c r="V424" i="1"/>
  <c r="AH424" i="1" s="1"/>
  <c r="V431" i="1"/>
  <c r="AH431" i="1" s="1"/>
  <c r="U273" i="1"/>
  <c r="V273" i="1" s="1"/>
  <c r="AH273" i="1" s="1"/>
  <c r="U250" i="1"/>
  <c r="V250" i="1" s="1"/>
  <c r="AH250" i="1" s="1"/>
  <c r="U144" i="1"/>
  <c r="V144" i="1" s="1"/>
  <c r="AH144" i="1" s="1"/>
  <c r="U252" i="1"/>
  <c r="V252" i="1" s="1"/>
  <c r="AH252" i="1" s="1"/>
  <c r="U308" i="1"/>
  <c r="V308" i="1" s="1"/>
  <c r="AH308" i="1" s="1"/>
  <c r="U344" i="1"/>
  <c r="V344" i="1" s="1"/>
  <c r="U387" i="1"/>
  <c r="V387" i="1" s="1"/>
  <c r="AH387" i="1" s="1"/>
  <c r="U445" i="1"/>
  <c r="V445" i="1" s="1"/>
  <c r="AH445" i="1" s="1"/>
  <c r="U60" i="1"/>
  <c r="V60" i="1" s="1"/>
  <c r="AH60" i="1" s="1"/>
  <c r="U492" i="1"/>
  <c r="V492" i="1" s="1"/>
  <c r="AH492" i="1" s="1"/>
  <c r="U337" i="1"/>
  <c r="V337" i="1" s="1"/>
  <c r="AH337" i="1" s="1"/>
  <c r="U369" i="1"/>
  <c r="V369" i="1" s="1"/>
  <c r="AH369" i="1" s="1"/>
  <c r="V378" i="1"/>
  <c r="AH378" i="1" s="1"/>
  <c r="U441" i="1"/>
  <c r="V441" i="1" s="1"/>
  <c r="AH441" i="1" s="1"/>
  <c r="V362" i="1"/>
  <c r="AH362" i="1" s="1"/>
  <c r="V402" i="1"/>
  <c r="AH402" i="1" s="1"/>
  <c r="AH165" i="1"/>
  <c r="AH189" i="1"/>
  <c r="U168" i="1"/>
  <c r="V168" i="1" s="1"/>
  <c r="AH168" i="1" s="1"/>
  <c r="U75" i="1"/>
  <c r="V75" i="1" s="1"/>
  <c r="AH75" i="1" s="1"/>
  <c r="AH74" i="1"/>
  <c r="V357" i="1"/>
  <c r="U505" i="1"/>
  <c r="V505" i="1" s="1"/>
  <c r="AH505" i="1" s="1"/>
  <c r="V423" i="1"/>
  <c r="AH423" i="1" s="1"/>
  <c r="U204" i="1"/>
  <c r="V204" i="1" s="1"/>
  <c r="AH301" i="1"/>
  <c r="U421" i="1"/>
  <c r="V421" i="1" s="1"/>
  <c r="AH421" i="1" s="1"/>
  <c r="U429" i="1"/>
  <c r="V429" i="1" s="1"/>
  <c r="AH429" i="1" s="1"/>
  <c r="U101" i="1"/>
  <c r="V101" i="1" s="1"/>
  <c r="AH101" i="1" s="1"/>
  <c r="U305" i="1"/>
  <c r="V305" i="1" s="1"/>
  <c r="AH305" i="1" s="1"/>
  <c r="AH313" i="1"/>
  <c r="V485" i="1"/>
  <c r="V346" i="1"/>
  <c r="AH346" i="1" s="1"/>
  <c r="U264" i="1"/>
  <c r="V264" i="1" s="1"/>
  <c r="AH264" i="1" s="1"/>
  <c r="V489" i="1"/>
  <c r="AH489" i="1" s="1"/>
  <c r="U474" i="1"/>
  <c r="V474" i="1" s="1"/>
  <c r="AH474" i="1" s="1"/>
  <c r="U281" i="1"/>
  <c r="V281" i="1" s="1"/>
  <c r="AH281" i="1" s="1"/>
  <c r="AH515" i="1"/>
  <c r="U359" i="1"/>
  <c r="V359" i="1" s="1"/>
  <c r="AH359" i="1" s="1"/>
  <c r="U167" i="1"/>
  <c r="V167" i="1" s="1"/>
  <c r="AH167" i="1" s="1"/>
  <c r="U439" i="1"/>
  <c r="V439" i="1" s="1"/>
  <c r="AH439" i="1" s="1"/>
  <c r="V338" i="1"/>
  <c r="AH338" i="1" s="1"/>
  <c r="U438" i="1"/>
  <c r="V438" i="1" s="1"/>
  <c r="V339" i="1"/>
  <c r="AH339" i="1" s="1"/>
  <c r="V358" i="1"/>
  <c r="AH358" i="1" s="1"/>
  <c r="V478" i="1"/>
  <c r="AH478" i="1" s="1"/>
  <c r="U29" i="1"/>
  <c r="V29" i="1" s="1"/>
  <c r="AH300" i="1"/>
  <c r="V386" i="1"/>
  <c r="AH386" i="1" s="1"/>
  <c r="U490" i="1"/>
  <c r="V490" i="1" s="1"/>
  <c r="AH490" i="1" s="1"/>
  <c r="V486" i="1"/>
  <c r="AH486" i="1" s="1"/>
  <c r="U361" i="1"/>
  <c r="V361" i="1" s="1"/>
  <c r="AH361" i="1" s="1"/>
  <c r="V419" i="1"/>
  <c r="AH419" i="1" s="1"/>
  <c r="U430" i="1"/>
  <c r="V430" i="1" s="1"/>
  <c r="AH430" i="1" s="1"/>
  <c r="U324" i="1"/>
  <c r="V324" i="1" s="1"/>
  <c r="AH324" i="1" s="1"/>
  <c r="U92" i="1"/>
  <c r="V92" i="1" s="1"/>
  <c r="AH92" i="1" s="1"/>
  <c r="U174" i="1"/>
  <c r="V174" i="1" s="1"/>
  <c r="AH174" i="1" s="1"/>
  <c r="U295" i="1"/>
  <c r="V295" i="1" s="1"/>
  <c r="U347" i="1"/>
  <c r="V347" i="1" s="1"/>
  <c r="AH347" i="1" s="1"/>
  <c r="U390" i="1"/>
  <c r="V390" i="1" s="1"/>
  <c r="AH390" i="1" s="1"/>
  <c r="AH173" i="1"/>
  <c r="U270" i="1"/>
  <c r="V270" i="1" s="1"/>
  <c r="AH270" i="1" s="1"/>
  <c r="AH59" i="1"/>
  <c r="U466" i="1"/>
  <c r="V466" i="1" s="1"/>
  <c r="U404" i="1"/>
  <c r="V404" i="1" s="1"/>
  <c r="AH404" i="1" s="1"/>
  <c r="U401" i="1"/>
  <c r="V401" i="1" s="1"/>
  <c r="AH401" i="1" s="1"/>
  <c r="AH240" i="1"/>
  <c r="AH190" i="1"/>
  <c r="U427" i="1"/>
  <c r="V427" i="1" s="1"/>
  <c r="AH427" i="1" s="1"/>
  <c r="AH175" i="1"/>
  <c r="AH176" i="1"/>
  <c r="V331" i="1"/>
  <c r="V432" i="1"/>
  <c r="AH432" i="1" s="1"/>
  <c r="V399" i="1"/>
  <c r="AH399" i="1" s="1"/>
  <c r="U320" i="1"/>
  <c r="V320" i="1" s="1"/>
  <c r="AH320" i="1" s="1"/>
  <c r="U360" i="1"/>
  <c r="V360" i="1" s="1"/>
  <c r="AH360" i="1" s="1"/>
  <c r="U403" i="1"/>
  <c r="V403" i="1" s="1"/>
  <c r="AH403" i="1" s="1"/>
  <c r="V381" i="1"/>
  <c r="AH381" i="1" s="1"/>
  <c r="V420" i="1"/>
  <c r="AH420" i="1" s="1"/>
  <c r="U389" i="1"/>
  <c r="V389" i="1" s="1"/>
  <c r="AH389" i="1" s="1"/>
  <c r="U444" i="1"/>
  <c r="V444" i="1" s="1"/>
  <c r="AH444" i="1" s="1"/>
  <c r="V217" i="1" l="1"/>
  <c r="AH294" i="1"/>
  <c r="V310" i="1"/>
  <c r="AH129" i="1"/>
  <c r="AH100" i="1"/>
  <c r="AG108" i="1"/>
  <c r="J28" i="21"/>
  <c r="J28" i="2"/>
  <c r="J32" i="21"/>
  <c r="AH151" i="1"/>
  <c r="V169" i="1"/>
  <c r="V178" i="1"/>
  <c r="J29" i="21" s="1"/>
  <c r="AH29" i="1"/>
  <c r="V38" i="1"/>
  <c r="J21" i="21" s="1"/>
  <c r="AG117" i="1"/>
  <c r="V58" i="1"/>
  <c r="AH152" i="1"/>
  <c r="AH143" i="1"/>
  <c r="AB137" i="1"/>
  <c r="AE137" i="1" s="1"/>
  <c r="AG137" i="1" s="1"/>
  <c r="AB103" i="1"/>
  <c r="AG113" i="1"/>
  <c r="AB82" i="1"/>
  <c r="AD83" i="1"/>
  <c r="S83" i="1"/>
  <c r="U83" i="1" s="1"/>
  <c r="V83" i="1" s="1"/>
  <c r="AE83" i="1"/>
  <c r="AG83" i="1" s="1"/>
  <c r="V341" i="1"/>
  <c r="V481" i="1"/>
  <c r="AH453" i="1"/>
  <c r="V458" i="1"/>
  <c r="AH171" i="1"/>
  <c r="V53" i="1"/>
  <c r="V447" i="1"/>
  <c r="J46" i="21" s="1"/>
  <c r="V353" i="1"/>
  <c r="J42" i="21" s="1"/>
  <c r="V327" i="1"/>
  <c r="AG159" i="1"/>
  <c r="AH159" i="1" s="1"/>
  <c r="U234" i="1"/>
  <c r="V234" i="1" s="1"/>
  <c r="AG234" i="1"/>
  <c r="AH235" i="1"/>
  <c r="AH249" i="1"/>
  <c r="AH466" i="1"/>
  <c r="AH398" i="1"/>
  <c r="V435" i="1"/>
  <c r="AH204" i="1"/>
  <c r="AH66" i="1"/>
  <c r="AB99" i="1"/>
  <c r="AB107" i="1" s="1"/>
  <c r="AB112" i="1" s="1"/>
  <c r="AB116" i="1" s="1"/>
  <c r="AB120" i="1" s="1"/>
  <c r="AB142" i="1"/>
  <c r="AB95" i="1"/>
  <c r="AB90" i="1"/>
  <c r="AE78" i="1"/>
  <c r="AG78" i="1" s="1"/>
  <c r="S78" i="1"/>
  <c r="U78" i="1" s="1"/>
  <c r="V78" i="1" s="1"/>
  <c r="AD78" i="1"/>
  <c r="AE73" i="1"/>
  <c r="S73" i="1"/>
  <c r="U73" i="1" s="1"/>
  <c r="V73" i="1" s="1"/>
  <c r="AD73" i="1"/>
  <c r="U122" i="1"/>
  <c r="V122" i="1" s="1"/>
  <c r="AH122" i="1" s="1"/>
  <c r="U117" i="1"/>
  <c r="V117" i="1" s="1"/>
  <c r="U148" i="1"/>
  <c r="V148" i="1" s="1"/>
  <c r="AH148" i="1" s="1"/>
  <c r="U109" i="1"/>
  <c r="V109" i="1" s="1"/>
  <c r="AH109" i="1" s="1"/>
  <c r="U118" i="1"/>
  <c r="V118" i="1" s="1"/>
  <c r="AH118" i="1" s="1"/>
  <c r="U108" i="1"/>
  <c r="V108" i="1" s="1"/>
  <c r="U114" i="1"/>
  <c r="V114" i="1" s="1"/>
  <c r="AH114" i="1" s="1"/>
  <c r="U113" i="1"/>
  <c r="V113" i="1" s="1"/>
  <c r="U147" i="1"/>
  <c r="V147" i="1" s="1"/>
  <c r="U121" i="1"/>
  <c r="V121" i="1" s="1"/>
  <c r="AH121" i="1" s="1"/>
  <c r="V288" i="1"/>
  <c r="AH166" i="1"/>
  <c r="V525" i="1"/>
  <c r="AH485" i="1"/>
  <c r="V507" i="1"/>
  <c r="AH511" i="1"/>
  <c r="V518" i="1"/>
  <c r="AH438" i="1"/>
  <c r="AH295" i="1"/>
  <c r="AH344" i="1"/>
  <c r="AH331" i="1"/>
  <c r="AH357" i="1"/>
  <c r="AH108" i="1" l="1"/>
  <c r="J32" i="2"/>
  <c r="J39" i="2"/>
  <c r="J39" i="21"/>
  <c r="J48" i="2"/>
  <c r="J48" i="21"/>
  <c r="J38" i="2"/>
  <c r="J38" i="21"/>
  <c r="J47" i="2"/>
  <c r="J47" i="21"/>
  <c r="J41" i="2"/>
  <c r="J41" i="21"/>
  <c r="J50" i="2"/>
  <c r="J50" i="21"/>
  <c r="J51" i="2"/>
  <c r="J51" i="21"/>
  <c r="J49" i="2"/>
  <c r="J49" i="21"/>
  <c r="J36" i="2"/>
  <c r="J36" i="21"/>
  <c r="J45" i="2"/>
  <c r="J45" i="21"/>
  <c r="J21" i="2"/>
  <c r="J22" i="2"/>
  <c r="J22" i="21"/>
  <c r="AH113" i="1"/>
  <c r="AH117" i="1"/>
  <c r="J29" i="2"/>
  <c r="S137" i="1"/>
  <c r="U137" i="1" s="1"/>
  <c r="V137" i="1" s="1"/>
  <c r="AH137" i="1" s="1"/>
  <c r="AD137" i="1"/>
  <c r="AH58" i="1"/>
  <c r="AB146" i="1"/>
  <c r="AB150" i="1"/>
  <c r="AD103" i="1"/>
  <c r="S103" i="1"/>
  <c r="U103" i="1" s="1"/>
  <c r="V103" i="1" s="1"/>
  <c r="AE103" i="1"/>
  <c r="AG103" i="1" s="1"/>
  <c r="AB86" i="1"/>
  <c r="AB133" i="1" s="1"/>
  <c r="AE82" i="1"/>
  <c r="AG82" i="1" s="1"/>
  <c r="S82" i="1"/>
  <c r="U82" i="1" s="1"/>
  <c r="V82" i="1" s="1"/>
  <c r="AD82" i="1"/>
  <c r="AH83" i="1"/>
  <c r="AH234" i="1"/>
  <c r="J42" i="2"/>
  <c r="AH78" i="1"/>
  <c r="AE95" i="1"/>
  <c r="AG95" i="1" s="1"/>
  <c r="S95" i="1"/>
  <c r="U95" i="1" s="1"/>
  <c r="V95" i="1" s="1"/>
  <c r="AD95" i="1"/>
  <c r="AE128" i="1"/>
  <c r="AG128" i="1" s="1"/>
  <c r="AD128" i="1"/>
  <c r="S128" i="1"/>
  <c r="U128" i="1" s="1"/>
  <c r="V128" i="1" s="1"/>
  <c r="AE142" i="1"/>
  <c r="AG142" i="1" s="1"/>
  <c r="AD142" i="1"/>
  <c r="S142" i="1"/>
  <c r="U142" i="1" s="1"/>
  <c r="V142" i="1" s="1"/>
  <c r="AE90" i="1"/>
  <c r="AG90" i="1" s="1"/>
  <c r="S90" i="1"/>
  <c r="U90" i="1" s="1"/>
  <c r="V90" i="1" s="1"/>
  <c r="AD90" i="1"/>
  <c r="AE99" i="1"/>
  <c r="AG99" i="1" s="1"/>
  <c r="AD99" i="1"/>
  <c r="S99" i="1"/>
  <c r="U99" i="1" s="1"/>
  <c r="V99" i="1" s="1"/>
  <c r="AG73" i="1"/>
  <c r="AH73" i="1" s="1"/>
  <c r="AH147" i="1"/>
  <c r="J46" i="2"/>
  <c r="V14" i="1"/>
  <c r="U14" i="1"/>
  <c r="H64" i="2"/>
  <c r="AD150" i="1" l="1"/>
  <c r="S150" i="1"/>
  <c r="U150" i="1" s="1"/>
  <c r="V150" i="1" s="1"/>
  <c r="AE150" i="1"/>
  <c r="AG150" i="1" s="1"/>
  <c r="AH103" i="1"/>
  <c r="AE133" i="1"/>
  <c r="AG133" i="1" s="1"/>
  <c r="AD133" i="1"/>
  <c r="S133" i="1"/>
  <c r="U133" i="1" s="1"/>
  <c r="V133" i="1" s="1"/>
  <c r="AH82" i="1"/>
  <c r="S86" i="1"/>
  <c r="U86" i="1" s="1"/>
  <c r="V86" i="1" s="1"/>
  <c r="AD86" i="1"/>
  <c r="AE86" i="1"/>
  <c r="AG86" i="1" s="1"/>
  <c r="AE158" i="1"/>
  <c r="AG158" i="1" s="1"/>
  <c r="AD158" i="1"/>
  <c r="AH95" i="1"/>
  <c r="AH128" i="1"/>
  <c r="AH90" i="1"/>
  <c r="AH142" i="1"/>
  <c r="AH99" i="1"/>
  <c r="AH150" i="1" l="1"/>
  <c r="AH133" i="1"/>
  <c r="AH86" i="1"/>
  <c r="S158" i="1"/>
  <c r="U158" i="1" s="1"/>
  <c r="V158" i="1" s="1"/>
  <c r="AH158" i="1" s="1"/>
  <c r="AD233" i="1"/>
  <c r="AE233" i="1"/>
  <c r="AG233" i="1" s="1"/>
  <c r="S233" i="1"/>
  <c r="U233" i="1" s="1"/>
  <c r="V233" i="1" s="1"/>
  <c r="V244" i="1" s="1"/>
  <c r="AE107" i="1"/>
  <c r="AD107" i="1"/>
  <c r="S107" i="1"/>
  <c r="U107" i="1" s="1"/>
  <c r="V107" i="1" s="1"/>
  <c r="AE112" i="1"/>
  <c r="AG112" i="1" s="1"/>
  <c r="S112" i="1"/>
  <c r="U112" i="1" s="1"/>
  <c r="V112" i="1" s="1"/>
  <c r="AD112" i="1"/>
  <c r="AE146" i="1"/>
  <c r="AG146" i="1" s="1"/>
  <c r="S146" i="1"/>
  <c r="U146" i="1" s="1"/>
  <c r="V146" i="1" s="1"/>
  <c r="V154" i="1" s="1"/>
  <c r="J25" i="21" s="1"/>
  <c r="AD146" i="1"/>
  <c r="AE116" i="1"/>
  <c r="AG116" i="1" s="1"/>
  <c r="AD116" i="1"/>
  <c r="S116" i="1"/>
  <c r="U116" i="1" s="1"/>
  <c r="V116" i="1" s="1"/>
  <c r="AE120" i="1"/>
  <c r="AG120" i="1" s="1"/>
  <c r="AD120" i="1"/>
  <c r="S120" i="1"/>
  <c r="U120" i="1" s="1"/>
  <c r="V120" i="1" s="1"/>
  <c r="J33" i="21" l="1"/>
  <c r="V124" i="1"/>
  <c r="J24" i="21" s="1"/>
  <c r="AG107" i="1"/>
  <c r="AH107" i="1" s="1"/>
  <c r="J25" i="2"/>
  <c r="AH233" i="1"/>
  <c r="V162" i="1"/>
  <c r="AH116" i="1"/>
  <c r="AH112" i="1"/>
  <c r="AH146" i="1"/>
  <c r="AH120" i="1"/>
  <c r="J33" i="2" l="1"/>
  <c r="J24" i="2"/>
  <c r="J26" i="2"/>
  <c r="J26" i="21"/>
  <c r="AF261" i="1"/>
  <c r="AE261" i="1"/>
  <c r="R261" i="1"/>
  <c r="V261" i="1" s="1"/>
  <c r="V266" i="1" l="1"/>
  <c r="J35" i="21" s="1"/>
  <c r="AG261" i="1"/>
  <c r="AK34" i="21" l="1"/>
  <c r="AM34" i="21" s="1"/>
  <c r="J35" i="2"/>
  <c r="AH261" i="1"/>
  <c r="AF526" i="1"/>
  <c r="AE377" i="1"/>
  <c r="R377" i="1"/>
  <c r="V377" i="1" s="1"/>
  <c r="O34" i="2" l="1"/>
  <c r="Q34" i="2" s="1"/>
  <c r="AG377" i="1"/>
  <c r="AG526" i="1" s="1"/>
  <c r="AF527" i="1" s="1"/>
  <c r="AE526" i="1"/>
  <c r="V395" i="1"/>
  <c r="V526" i="1" l="1"/>
  <c r="J44" i="21"/>
  <c r="AH377" i="1"/>
  <c r="AE527" i="1"/>
  <c r="AG527" i="1" s="1"/>
  <c r="J44" i="2"/>
  <c r="AH526" i="1" l="1"/>
  <c r="S538" i="1"/>
  <c r="AG528" i="1"/>
  <c r="J52" i="21"/>
  <c r="K44" i="21" s="1"/>
  <c r="J54" i="2"/>
  <c r="AB20" i="1"/>
  <c r="AH18" i="1"/>
  <c r="AA44" i="21" l="1"/>
  <c r="W44" i="21"/>
  <c r="V44" i="21"/>
  <c r="AB44" i="21"/>
  <c r="K36" i="21"/>
  <c r="K22" i="21"/>
  <c r="K50" i="21"/>
  <c r="K45" i="21"/>
  <c r="K51" i="21"/>
  <c r="K25" i="21"/>
  <c r="K47" i="21"/>
  <c r="K32" i="21"/>
  <c r="K49" i="21"/>
  <c r="K38" i="21"/>
  <c r="K30" i="21"/>
  <c r="K26" i="21"/>
  <c r="K48" i="21"/>
  <c r="K21" i="21"/>
  <c r="K42" i="21"/>
  <c r="K35" i="21"/>
  <c r="K39" i="21"/>
  <c r="K33" i="21"/>
  <c r="K29" i="21"/>
  <c r="K46" i="21"/>
  <c r="K41" i="21"/>
  <c r="K28" i="21"/>
  <c r="K24" i="21"/>
  <c r="AH21" i="1"/>
  <c r="AI8" i="21" s="1"/>
  <c r="AI5" i="21"/>
  <c r="AH22" i="1"/>
  <c r="AI22" i="1"/>
  <c r="J55" i="2"/>
  <c r="AB19" i="1"/>
  <c r="AB21" i="1" s="1"/>
  <c r="M5" i="2"/>
  <c r="O46" i="21" l="1"/>
  <c r="N46" i="21"/>
  <c r="M46" i="21"/>
  <c r="X35" i="21"/>
  <c r="Y35" i="21"/>
  <c r="T26" i="21"/>
  <c r="U26" i="21"/>
  <c r="R32" i="21"/>
  <c r="S32" i="21"/>
  <c r="T32" i="21"/>
  <c r="AB45" i="21"/>
  <c r="AA45" i="21"/>
  <c r="V45" i="21"/>
  <c r="U45" i="21"/>
  <c r="O24" i="21"/>
  <c r="P24" i="21"/>
  <c r="N24" i="21"/>
  <c r="Q24" i="21"/>
  <c r="X29" i="21"/>
  <c r="W29" i="21"/>
  <c r="Y42" i="21"/>
  <c r="Z42" i="21"/>
  <c r="W42" i="21"/>
  <c r="X42" i="21"/>
  <c r="U30" i="21"/>
  <c r="T30" i="21"/>
  <c r="O47" i="21"/>
  <c r="Q47" i="21"/>
  <c r="P47" i="21"/>
  <c r="AC50" i="21"/>
  <c r="AB50" i="21"/>
  <c r="AA50" i="21"/>
  <c r="M8" i="2"/>
  <c r="K52" i="21"/>
  <c r="M21" i="21"/>
  <c r="L21" i="21"/>
  <c r="L53" i="21" s="1"/>
  <c r="L54" i="21" s="1"/>
  <c r="V28" i="21"/>
  <c r="U28" i="21"/>
  <c r="V33" i="21"/>
  <c r="W33" i="21"/>
  <c r="T33" i="21"/>
  <c r="U33" i="21"/>
  <c r="Z38" i="21"/>
  <c r="Y38" i="21"/>
  <c r="T25" i="21"/>
  <c r="Q25" i="21"/>
  <c r="R25" i="21"/>
  <c r="S25" i="21"/>
  <c r="N22" i="21"/>
  <c r="M22" i="21"/>
  <c r="W41" i="21"/>
  <c r="U41" i="21"/>
  <c r="V41" i="21"/>
  <c r="T41" i="21"/>
  <c r="X39" i="21"/>
  <c r="Y39" i="21"/>
  <c r="AB48" i="21"/>
  <c r="AA48" i="21"/>
  <c r="AB49" i="21"/>
  <c r="AC49" i="21"/>
  <c r="AA49" i="21"/>
  <c r="AE51" i="21"/>
  <c r="AE53" i="21" s="1"/>
  <c r="AB51" i="21"/>
  <c r="AC51" i="21"/>
  <c r="AD51" i="21"/>
  <c r="AD53" i="21" s="1"/>
  <c r="X36" i="21"/>
  <c r="W36" i="21"/>
  <c r="AI21" i="1"/>
  <c r="N8" i="2" s="1"/>
  <c r="N9" i="2"/>
  <c r="AJ9" i="21"/>
  <c r="M9" i="2"/>
  <c r="AI9" i="21"/>
  <c r="K24" i="2"/>
  <c r="K45" i="2"/>
  <c r="K35" i="2"/>
  <c r="K25" i="2"/>
  <c r="K39" i="2"/>
  <c r="K38" i="2"/>
  <c r="K22" i="2"/>
  <c r="K32" i="2"/>
  <c r="K33" i="2"/>
  <c r="K44" i="2"/>
  <c r="K50" i="2"/>
  <c r="K26" i="2"/>
  <c r="K29" i="2"/>
  <c r="K28" i="2"/>
  <c r="K48" i="2"/>
  <c r="K46" i="2"/>
  <c r="O28" i="2"/>
  <c r="Q28" i="2" s="1"/>
  <c r="K47" i="2"/>
  <c r="K51" i="2"/>
  <c r="K36" i="2"/>
  <c r="K41" i="2"/>
  <c r="K49" i="2"/>
  <c r="K21" i="2"/>
  <c r="K42" i="2"/>
  <c r="U2" i="11"/>
  <c r="S53" i="21" l="1"/>
  <c r="L21" i="2"/>
  <c r="AA53" i="21"/>
  <c r="Z53" i="21"/>
  <c r="R53" i="21"/>
  <c r="N53" i="21"/>
  <c r="AJ8" i="21"/>
  <c r="P53" i="21"/>
  <c r="M53" i="21"/>
  <c r="M54" i="21" s="1"/>
  <c r="AB53" i="21"/>
  <c r="X53" i="21"/>
  <c r="O53" i="21"/>
  <c r="Q53" i="21"/>
  <c r="U53" i="21"/>
  <c r="T53" i="21"/>
  <c r="V53" i="21"/>
  <c r="AC53" i="21"/>
  <c r="W53" i="21"/>
  <c r="Y53" i="21"/>
  <c r="L27" i="2"/>
  <c r="L40" i="2"/>
  <c r="L43" i="2"/>
  <c r="L31" i="2"/>
  <c r="L23" i="2"/>
  <c r="K55" i="2"/>
  <c r="V2" i="12"/>
  <c r="N54" i="21" l="1"/>
  <c r="O54" i="21" s="1"/>
  <c r="P54" i="21" s="1"/>
  <c r="Q54" i="21" s="1"/>
  <c r="R54" i="21" s="1"/>
  <c r="S54" i="21" s="1"/>
  <c r="T54" i="21" s="1"/>
  <c r="U54" i="21" s="1"/>
  <c r="V54" i="21" s="1"/>
  <c r="W54" i="21" s="1"/>
  <c r="X54" i="21" s="1"/>
  <c r="Y54" i="21" s="1"/>
  <c r="Z54" i="21" s="1"/>
  <c r="AA54" i="21" s="1"/>
  <c r="AB54" i="21" s="1"/>
  <c r="AC54" i="21" s="1"/>
  <c r="AD54" i="21" s="1"/>
  <c r="AE54" i="21" s="1"/>
  <c r="L55" i="2"/>
  <c r="AI16" i="20"/>
  <c r="AH16" i="20"/>
  <c r="AH13" i="20"/>
  <c r="AB16" i="20"/>
  <c r="AB15" i="20"/>
  <c r="V25" i="20"/>
  <c r="AB170" i="20"/>
  <c r="V164" i="20"/>
  <c r="V171" i="20"/>
  <c r="V520" i="20"/>
  <c r="AH520" i="20"/>
</calcChain>
</file>

<file path=xl/sharedStrings.xml><?xml version="1.0" encoding="utf-8"?>
<sst xmlns="http://schemas.openxmlformats.org/spreadsheetml/2006/main" count="13057" uniqueCount="1344">
  <si>
    <t>NO.</t>
  </si>
  <si>
    <t xml:space="preserve">ITEM </t>
  </si>
  <si>
    <t>A</t>
  </si>
  <si>
    <t>Mobilisasi dan Demobilisasi</t>
  </si>
  <si>
    <t>Penginapan Tukang</t>
  </si>
  <si>
    <t>Gudang Uk. 5x4 m</t>
  </si>
  <si>
    <t>Pagar Keamanan Proyek</t>
  </si>
  <si>
    <t>Pek Mengukur dan memasang Bouwplank</t>
  </si>
  <si>
    <t>Akomodasi dan Transportasi</t>
  </si>
  <si>
    <t>Sumur Bor Maksimal Kedalaman 30m</t>
  </si>
  <si>
    <t xml:space="preserve">Shimizu Pompa Satelit </t>
  </si>
  <si>
    <t xml:space="preserve">Urugan Peninggi Lantai </t>
  </si>
  <si>
    <t>Galian Tanah Pondasi</t>
  </si>
  <si>
    <t>Galian Tanah Sloof</t>
  </si>
  <si>
    <t>Galian Tanah Pondasi Batu Kali</t>
  </si>
  <si>
    <t>C</t>
  </si>
  <si>
    <t>Pekerjaan Struktur</t>
  </si>
  <si>
    <t>a</t>
  </si>
  <si>
    <t>b</t>
  </si>
  <si>
    <t>c</t>
  </si>
  <si>
    <t>2.</t>
  </si>
  <si>
    <t xml:space="preserve"> Pekerjaan Fondasi</t>
  </si>
  <si>
    <t>a.</t>
  </si>
  <si>
    <t>- Beton</t>
  </si>
  <si>
    <t>- Besi</t>
  </si>
  <si>
    <t>- Begisting</t>
  </si>
  <si>
    <t>Multriplek / Plastik Cor</t>
  </si>
  <si>
    <t>b.</t>
  </si>
  <si>
    <t>c.</t>
  </si>
  <si>
    <t>d.</t>
  </si>
  <si>
    <t>e.</t>
  </si>
  <si>
    <t>f.</t>
  </si>
  <si>
    <t xml:space="preserve">3. </t>
  </si>
  <si>
    <t>Pekerjaan Sloof</t>
  </si>
  <si>
    <t xml:space="preserve">Multriplek </t>
  </si>
  <si>
    <t>4.</t>
  </si>
  <si>
    <t>Pekerjaan Kolom</t>
  </si>
  <si>
    <t>5.</t>
  </si>
  <si>
    <t>Pekerjaan Balok</t>
  </si>
  <si>
    <t>6.</t>
  </si>
  <si>
    <t>Plat Tangga &amp; Bordes</t>
  </si>
  <si>
    <t>Tul. Bawah Ø 10 mm - 15 cm, Tul. Atas Ø 8 mm - 15 cm (Dobel Layer)</t>
  </si>
  <si>
    <t>Anak Tangga</t>
  </si>
  <si>
    <t>7.</t>
  </si>
  <si>
    <t>8.</t>
  </si>
  <si>
    <t>9.</t>
  </si>
  <si>
    <t>1.</t>
  </si>
  <si>
    <t>Pekerjaan Plat Lantai  t = 12 cm</t>
  </si>
  <si>
    <t>M7 2 Layer</t>
  </si>
  <si>
    <t>- Bondek</t>
  </si>
  <si>
    <t>Bondek 0,75 mm</t>
  </si>
  <si>
    <t>3.</t>
  </si>
  <si>
    <t>d</t>
  </si>
  <si>
    <t>Rangka Baja Ringan</t>
  </si>
  <si>
    <t>E</t>
  </si>
  <si>
    <t>Pekerjaan Finishing</t>
  </si>
  <si>
    <t>Pasangan Dinding</t>
  </si>
  <si>
    <t>- Pasangan Dinding</t>
  </si>
  <si>
    <t>- Plasteran</t>
  </si>
  <si>
    <t>- Acian</t>
  </si>
  <si>
    <t>- Cat Dinding Interior</t>
  </si>
  <si>
    <t>- Cat Dinding Exterior</t>
  </si>
  <si>
    <t>List Gipsum t = 7 cm</t>
  </si>
  <si>
    <t>- Cat Plafond</t>
  </si>
  <si>
    <t>Sesuai Keramik Lantai t = 10 cm</t>
  </si>
  <si>
    <t>Dinding Kamar Mandi</t>
  </si>
  <si>
    <t xml:space="preserve">Dinding Meja Dapur </t>
  </si>
  <si>
    <t>Pas. Instalasi Kabel Listrik</t>
  </si>
  <si>
    <t>Instalasi Lampu</t>
  </si>
  <si>
    <t xml:space="preserve">Instalasi Saklar </t>
  </si>
  <si>
    <t xml:space="preserve">Instalasi Stop Kontak </t>
  </si>
  <si>
    <t>Instalasi Stop Kontak AC</t>
  </si>
  <si>
    <t>Instalasi KWH Meter</t>
  </si>
  <si>
    <t>Instalasi Exhous Fan</t>
  </si>
  <si>
    <t>Pas. Armatur Listrik</t>
  </si>
  <si>
    <t>Fiting Lampu</t>
  </si>
  <si>
    <t>- Lampu Strip Light</t>
  </si>
  <si>
    <t>- Lampu Taman</t>
  </si>
  <si>
    <t>- Lampu Pagar</t>
  </si>
  <si>
    <t>- Lampu Dinding</t>
  </si>
  <si>
    <t>- Lampu Gantung</t>
  </si>
  <si>
    <t>- Lampu Sorot</t>
  </si>
  <si>
    <t>- Bohlam Lampu</t>
  </si>
  <si>
    <t>Saklar</t>
  </si>
  <si>
    <t>- Saklar Hotel Singgel</t>
  </si>
  <si>
    <t>- Saklar Singgel</t>
  </si>
  <si>
    <t>- Saklar Dobel</t>
  </si>
  <si>
    <t>- Saklar Tripel</t>
  </si>
  <si>
    <t>Stop Kontak</t>
  </si>
  <si>
    <t>- Stop Kontak indor</t>
  </si>
  <si>
    <t>- Stop Kontak Outdor (Pompa &amp; Area Cuci)</t>
  </si>
  <si>
    <t>- Stop Kontak AC</t>
  </si>
  <si>
    <t>Soket Kabel Data, Kabel TV, &amp; Kabel CCTV</t>
  </si>
  <si>
    <t>- Soket Data</t>
  </si>
  <si>
    <t>- Soket TV</t>
  </si>
  <si>
    <t>- Soket CCTV</t>
  </si>
  <si>
    <t>Exhous Fan</t>
  </si>
  <si>
    <t>- Exhousfan Plafond</t>
  </si>
  <si>
    <t>- Exhousfan Dinding</t>
  </si>
  <si>
    <t xml:space="preserve">Panel KWH </t>
  </si>
  <si>
    <t>- Bok MCB</t>
  </si>
  <si>
    <t>- ELCB (Pencegah Arus Pendek)</t>
  </si>
  <si>
    <t xml:space="preserve">- Mcb 10 Amper Untuk Skop Kontak </t>
  </si>
  <si>
    <t>- Mcb 10 Amper Untuk AC ( 1 Unit 1 MCB)</t>
  </si>
  <si>
    <t>Instalasi Air Bersih</t>
  </si>
  <si>
    <t>Instalasi Air Kotor &amp; Udara</t>
  </si>
  <si>
    <t>Instalasi Air Wastafel 1 1/2 "</t>
  </si>
  <si>
    <t>Instalasi Udara Exhous Fan Pipa 3 "</t>
  </si>
  <si>
    <t>Instalasi Air Bekas Pipa 4 "</t>
  </si>
  <si>
    <t>e</t>
  </si>
  <si>
    <t>Instalasi Air Kloset Pipa 4 "</t>
  </si>
  <si>
    <t>Instalasi AC</t>
  </si>
  <si>
    <t>- Instalasi Air Unit Indor Pipa 3/4 "</t>
  </si>
  <si>
    <t>- Instalasi Pipa Refrigen (Indor Ke Outdor AC)</t>
  </si>
  <si>
    <t>Armatur Kamar Mandi</t>
  </si>
  <si>
    <t>Closet Duduk</t>
  </si>
  <si>
    <t>- Unit Kloset</t>
  </si>
  <si>
    <t>- Jet Spray</t>
  </si>
  <si>
    <t>- Stop Kran Cabang Closet &amp; Jet Spray</t>
  </si>
  <si>
    <t xml:space="preserve">Hand Shower </t>
  </si>
  <si>
    <t>- Unit Head Shower</t>
  </si>
  <si>
    <t xml:space="preserve">- Stop Kran Mixer </t>
  </si>
  <si>
    <t>- Stop Kran Cabang</t>
  </si>
  <si>
    <t xml:space="preserve">Wastafel </t>
  </si>
  <si>
    <t xml:space="preserve">- Unit Wastafel </t>
  </si>
  <si>
    <t>Floor Drain</t>
  </si>
  <si>
    <t>- Unit Floor Drain 3 "</t>
  </si>
  <si>
    <t>Armatur Carpot &amp; Taman</t>
  </si>
  <si>
    <t>Stop Kran Dinding</t>
  </si>
  <si>
    <t xml:space="preserve">- Unit Stop Kran </t>
  </si>
  <si>
    <t>- Unit Stop Kran Cabang</t>
  </si>
  <si>
    <t>Armatur Ruang Cuci</t>
  </si>
  <si>
    <t>Armatur Kitchen / Dapur</t>
  </si>
  <si>
    <t>Kitchen Zink</t>
  </si>
  <si>
    <t xml:space="preserve">- Unit Kitchen Zink </t>
  </si>
  <si>
    <t xml:space="preserve">- Unit Kran </t>
  </si>
  <si>
    <t>Armatur Balkon</t>
  </si>
  <si>
    <t>F</t>
  </si>
  <si>
    <t>PEKERJAAN BESI</t>
  </si>
  <si>
    <t xml:space="preserve">Pekerjaan Relling </t>
  </si>
  <si>
    <t xml:space="preserve">Relling </t>
  </si>
  <si>
    <t>- Reling Tangga</t>
  </si>
  <si>
    <t>- Reling Void Tangga</t>
  </si>
  <si>
    <t>- Reling Balkon</t>
  </si>
  <si>
    <t>Tangga Akses Ke Toren</t>
  </si>
  <si>
    <t>G</t>
  </si>
  <si>
    <t>Pekerjaan Tanah</t>
  </si>
  <si>
    <t>Begisting</t>
  </si>
  <si>
    <t>H</t>
  </si>
  <si>
    <t>I</t>
  </si>
  <si>
    <t>PEKERJAAN LAIN-LAIN</t>
  </si>
  <si>
    <t>Pekerjaan Septick Tank</t>
  </si>
  <si>
    <t>Unit Septick Tank Bio 1000 Ltr &amp; Resapan ( 100 x 50 x 100 cm)</t>
  </si>
  <si>
    <t>Pekerjaan Persiapan</t>
  </si>
  <si>
    <t>B</t>
  </si>
  <si>
    <t>Prepared By</t>
  </si>
  <si>
    <t>Reviewed by</t>
  </si>
  <si>
    <t>Estimator</t>
  </si>
  <si>
    <t>Planing Manager</t>
  </si>
  <si>
    <t xml:space="preserve">DIMENSION &amp; SPESIFICATION </t>
  </si>
  <si>
    <t>Sat</t>
  </si>
  <si>
    <t>Vol.</t>
  </si>
  <si>
    <t>Harga Sa.</t>
  </si>
  <si>
    <t>Jumlah Harga</t>
  </si>
  <si>
    <t>Bahan</t>
  </si>
  <si>
    <t>Jasa</t>
  </si>
  <si>
    <t>Bahan + Jasa</t>
  </si>
  <si>
    <t>PERENCANA</t>
  </si>
  <si>
    <t xml:space="preserve">: </t>
  </si>
  <si>
    <t>PEKERJAAN</t>
  </si>
  <si>
    <t>PEMILIK</t>
  </si>
  <si>
    <t>LOKASI</t>
  </si>
  <si>
    <t>DOKUMEN</t>
  </si>
  <si>
    <t>RENCANA ANGGARAN BIAYA</t>
  </si>
  <si>
    <t>Sampai Selesai Pembangunan</t>
  </si>
  <si>
    <t>Papan 220 tiap meter</t>
  </si>
  <si>
    <t>Tukang, Alat Kerja dll</t>
  </si>
  <si>
    <t>Tempat Simpan Material</t>
  </si>
  <si>
    <t>30 meter, include pipa casling dan pipa air, tidak termasuk pompa</t>
  </si>
  <si>
    <t>Submersible Pump SPG20 - 327 K BIT </t>
  </si>
  <si>
    <t>Buang Sampah Proyek</t>
  </si>
  <si>
    <t>Kunjungan Pengawas Project, Dan Managemen</t>
  </si>
  <si>
    <t>Jumlah Sub</t>
  </si>
  <si>
    <t>ls</t>
  </si>
  <si>
    <t>m2</t>
  </si>
  <si>
    <t>m</t>
  </si>
  <si>
    <t>unit</t>
  </si>
  <si>
    <t>Ls</t>
  </si>
  <si>
    <t>ttk</t>
  </si>
  <si>
    <t>m3</t>
  </si>
  <si>
    <t>D</t>
  </si>
  <si>
    <t>Site Mix, K-225</t>
  </si>
  <si>
    <t>kg</t>
  </si>
  <si>
    <t>Site Mix, K-175</t>
  </si>
  <si>
    <t>Diisi Sesuai Backup Volume</t>
  </si>
  <si>
    <t xml:space="preserve">Balok Lintel 13 x 15 cm </t>
  </si>
  <si>
    <t>4Ø 10 mm, sengkang Ø 8 mm - 15 cm</t>
  </si>
  <si>
    <t>4Ø 8 mm, sengkang Ø 6 mm - 15 cm</t>
  </si>
  <si>
    <t>Kolom Praktis 13 x 15 cm (Pintu &amp; Jendela)</t>
  </si>
  <si>
    <t>Janggutan Beton 10 x 25 cm</t>
  </si>
  <si>
    <t>Topian Beton Lebar 80 cm</t>
  </si>
  <si>
    <t>Pekerjaan Tangga (Lt. 1 Ke Lt. 2)</t>
  </si>
  <si>
    <t>Pekerjaan Plat Toren  t = 12 cm</t>
  </si>
  <si>
    <t>Pekerjaan Plat Talang  t = 10 cm</t>
  </si>
  <si>
    <t>Kolom Shopi - Shopi 13 x 20 cm</t>
  </si>
  <si>
    <t>M6 2 Layer</t>
  </si>
  <si>
    <t>Penutup Atap</t>
  </si>
  <si>
    <t>Pekerjaan Penutup Atap</t>
  </si>
  <si>
    <t>Alumunium Foil</t>
  </si>
  <si>
    <t>List Plank</t>
  </si>
  <si>
    <t>Roof Drain Dak Talang</t>
  </si>
  <si>
    <t>Sika Dak Toren, &amp; Talang</t>
  </si>
  <si>
    <t>Cat Water Profing</t>
  </si>
  <si>
    <t>Screding 3 cm, &amp; Acian (AreaTalang, &amp; Toren)</t>
  </si>
  <si>
    <t>Pengecatan List Plank</t>
  </si>
  <si>
    <t>Dinding Baru</t>
  </si>
  <si>
    <t>Tebal 2,5 cm, 1pc : 6 ps</t>
  </si>
  <si>
    <t>Vinilex Putih + Cat Dasar</t>
  </si>
  <si>
    <t>Bata Ringan 10 x 20 x 60 cm, &amp; Mortar</t>
  </si>
  <si>
    <t>Semen By Dynamix</t>
  </si>
  <si>
    <t>Fasad Dinding</t>
  </si>
  <si>
    <t>- Pasangan Kisi - Kisi</t>
  </si>
  <si>
    <t xml:space="preserve">Pengecatan Dinding </t>
  </si>
  <si>
    <t>- Pasangan Kisi - Kisi, &amp; Finshing Cat</t>
  </si>
  <si>
    <t>Cat Dinding</t>
  </si>
  <si>
    <t>Cat Fasad</t>
  </si>
  <si>
    <t>Plafond Interior</t>
  </si>
  <si>
    <t>- List Plafond Gypsum</t>
  </si>
  <si>
    <t>- List Plafond Shadowline</t>
  </si>
  <si>
    <t>Baja Ringan</t>
  </si>
  <si>
    <t>- Plafond PVC</t>
  </si>
  <si>
    <t>- List Plafond PVC</t>
  </si>
  <si>
    <t>List PVC</t>
  </si>
  <si>
    <t xml:space="preserve">- Rangka Plafond </t>
  </si>
  <si>
    <t xml:space="preserve">- Plafond </t>
  </si>
  <si>
    <t>Rangka Hollow 4x4cm, 2x4cm, t 0,3 mm</t>
  </si>
  <si>
    <t>Gypsum By Aplus 9 mm</t>
  </si>
  <si>
    <t>m'</t>
  </si>
  <si>
    <t>Plafond Exterior</t>
  </si>
  <si>
    <t xml:space="preserve">Pekerjaan Pengecatan Plafond </t>
  </si>
  <si>
    <t>2. Pekerjaan Plafond Lantai 2</t>
  </si>
  <si>
    <t>-</t>
  </si>
  <si>
    <t>Penutup Lantai</t>
  </si>
  <si>
    <t>Penutup Lantai Area</t>
  </si>
  <si>
    <t>Area R. Tamu</t>
  </si>
  <si>
    <t>Area Kamar Mandi</t>
  </si>
  <si>
    <t>Area Carport</t>
  </si>
  <si>
    <t>Area Meja Dapur</t>
  </si>
  <si>
    <t>Optrade</t>
  </si>
  <si>
    <t>Aantrade</t>
  </si>
  <si>
    <t>Bordes</t>
  </si>
  <si>
    <t>Plint Lantai</t>
  </si>
  <si>
    <t>Plint Tangga</t>
  </si>
  <si>
    <t>Penutup Dinding Area</t>
  </si>
  <si>
    <t>Penutup Lantai Tangga Lantai 1 Ke Lantai 2</t>
  </si>
  <si>
    <t>Lantai Kamar Mandi</t>
  </si>
  <si>
    <t>Water Proofing Area Basah</t>
  </si>
  <si>
    <t>Sika Top 107 Seal, 1 : 4,5 (2 Lapis)</t>
  </si>
  <si>
    <t>Dinding Kamar Mandi T = 30 cm</t>
  </si>
  <si>
    <t>Pekerjaan Pintu Dan Jendela</t>
  </si>
  <si>
    <t>Pasangan Kusen &amp; Daun Pintu Area</t>
  </si>
  <si>
    <t>Pasangan Kusen &amp; Daun Jendela Area</t>
  </si>
  <si>
    <t>Unit</t>
  </si>
  <si>
    <t>Instalasi Kabel Utama</t>
  </si>
  <si>
    <t>- Lampu Downlight Inbow</t>
  </si>
  <si>
    <t>- Lampu Downlight Outbow</t>
  </si>
  <si>
    <t>bh</t>
  </si>
  <si>
    <t>- MCB 10 Ampe Untuk Lampu</t>
  </si>
  <si>
    <t>Instalasi Mesin Pompa Sedot</t>
  </si>
  <si>
    <t>Instalasi Mesin Pompa Water Booster</t>
  </si>
  <si>
    <t>Instalasi Pipa 3/4 (Ke Toren)</t>
  </si>
  <si>
    <t>Instalasi Pipa 1/2 "</t>
  </si>
  <si>
    <t>Instalasi Air Hujan Pipa 3 "</t>
  </si>
  <si>
    <t>- Unit Hand Shower</t>
  </si>
  <si>
    <t>Head Shower Tiang</t>
  </si>
  <si>
    <t>ProTex One Coating Ekspose</t>
  </si>
  <si>
    <t>Jumlah Total</t>
  </si>
  <si>
    <t>Kolom  (Diisi Sesuai Dimensi Backup Volume)</t>
  </si>
  <si>
    <t>Fasad Sesuai Area Pekerjaan</t>
  </si>
  <si>
    <t>REKAP RENCANA ANGGARAN BIAYA</t>
  </si>
  <si>
    <t>NO</t>
  </si>
  <si>
    <t>ITEM</t>
  </si>
  <si>
    <t>TOTAL PRICE</t>
  </si>
  <si>
    <t>TOTAL</t>
  </si>
  <si>
    <t xml:space="preserve">ROUNDING </t>
  </si>
  <si>
    <t>Terbilang :</t>
  </si>
  <si>
    <t>NOTE :</t>
  </si>
  <si>
    <t>Down Payment 30 %</t>
  </si>
  <si>
    <t>Tidak Termasuk Interior/Furniture/Hiasan dinding</t>
  </si>
  <si>
    <t>Estimasi Pelaksanaan Pekerjaan Fisik</t>
  </si>
  <si>
    <t>…......................</t>
  </si>
  <si>
    <t>Profit</t>
  </si>
  <si>
    <t>Error</t>
  </si>
  <si>
    <t>RAP</t>
  </si>
  <si>
    <t>Jumlah</t>
  </si>
  <si>
    <t>Note :</t>
  </si>
  <si>
    <t>Cek Profit</t>
  </si>
  <si>
    <t>Bintoro</t>
  </si>
  <si>
    <t>Subcont</t>
  </si>
  <si>
    <t>Margine Error</t>
  </si>
  <si>
    <t>Profit Komulatif</t>
  </si>
  <si>
    <t>Cek Penjumlahan</t>
  </si>
  <si>
    <t>1. Pekerjaan Plafond Lantai 1</t>
  </si>
  <si>
    <t>1. Pekerjaan Penutup Lantai (Lantai 1)</t>
  </si>
  <si>
    <t>2. Pekerjaan Penutup Lantai (Lantai 2)</t>
  </si>
  <si>
    <t>Pekerjaan Mekanikal Elektrikal, &amp; Plumbing</t>
  </si>
  <si>
    <t>Volume</t>
  </si>
  <si>
    <t>Urugan Tanah Bekas Galian</t>
  </si>
  <si>
    <t>Tanah Bekas Galian</t>
  </si>
  <si>
    <t>SNI Ø10 mm - 15 cm</t>
  </si>
  <si>
    <t>Site Mix,  K-225</t>
  </si>
  <si>
    <t>Grc Lebar 20 cm, Tebal 2 cm</t>
  </si>
  <si>
    <t>Aluminium Foil Single Side Ecer 1 m x 1,2 m</t>
  </si>
  <si>
    <t xml:space="preserve">Bondek 0,75 mm </t>
  </si>
  <si>
    <t>Plat Lantai Dengan Bondek</t>
  </si>
  <si>
    <t>Hollow 4 x 6 x 0,15 cm, Kerangka 50 x 100 cm &amp; Fin. Cat Zincromate + Cat Hitam</t>
  </si>
  <si>
    <t>Screed 1 Pc : 2 Ps, Acian</t>
  </si>
  <si>
    <t>Pas. Bata Ringan, Plasteran 1 Pc : 2 Ps, Acian</t>
  </si>
  <si>
    <t>Flashing Ban - Banan T = 10 cm</t>
  </si>
  <si>
    <t>No</t>
  </si>
  <si>
    <t>Item</t>
  </si>
  <si>
    <t>Spek Matrial</t>
  </si>
  <si>
    <t>Harga Modal</t>
  </si>
  <si>
    <t>Over Head</t>
  </si>
  <si>
    <t>Harga Online</t>
  </si>
  <si>
    <t>Harga + Over Head</t>
  </si>
  <si>
    <t>Upah</t>
  </si>
  <si>
    <t>1</t>
  </si>
  <si>
    <t xml:space="preserve">Beton </t>
  </si>
  <si>
    <t>Mutu K-100</t>
  </si>
  <si>
    <t>Mutu K-175</t>
  </si>
  <si>
    <t>Mutu K-225</t>
  </si>
  <si>
    <r>
      <t xml:space="preserve">Besi </t>
    </r>
    <r>
      <rPr>
        <sz val="12"/>
        <color theme="1"/>
        <rFont val="Times New Roman"/>
        <family val="1"/>
      </rPr>
      <t>Per Kg</t>
    </r>
  </si>
  <si>
    <t>Besi Polos</t>
  </si>
  <si>
    <t>Bondek 0,75</t>
  </si>
  <si>
    <t>Bondek Tebal 0,75 mm</t>
  </si>
  <si>
    <t>Multriplek</t>
  </si>
  <si>
    <t>2</t>
  </si>
  <si>
    <t>Pekerjaan Instalasi Listrik</t>
  </si>
  <si>
    <t>a. Instalasi Kabel Listrik</t>
  </si>
  <si>
    <t>Instalasi Saklar</t>
  </si>
  <si>
    <t>Kabel NYM 2 x 1,5 mm, T dos, Inbow dus, Pipa 1/2"</t>
  </si>
  <si>
    <t>Kabel NYM 2 x 1,5 mm, T dos, Pipa 1/2"</t>
  </si>
  <si>
    <t>Instalasi Stop Kontak</t>
  </si>
  <si>
    <t>Kabel NYM 3 x 2,5 mm, T dos, Inbow dus, Pipa 1/2"</t>
  </si>
  <si>
    <t>Instalasi Stop Kontak Mesin Pompa</t>
  </si>
  <si>
    <t>Kabel NYY / TUFUR 4X6mm, T dos, Pipa 1/2"</t>
  </si>
  <si>
    <t>Instalasi Stop Kontak Water Booster</t>
  </si>
  <si>
    <t>b. Armatur Listrik</t>
  </si>
  <si>
    <t>- Lampu Downlight</t>
  </si>
  <si>
    <t xml:space="preserve">Lampu Downlight LED Panel IB Bulat 12 Watt </t>
  </si>
  <si>
    <t>- Lampu Outbow</t>
  </si>
  <si>
    <t>Lampu Downlight LED Panel OB Bulat 6W</t>
  </si>
  <si>
    <t>- Viting Lampu Downlight</t>
  </si>
  <si>
    <t>Viting Philips Downlight 66664 Recessed Light 4 " Putih</t>
  </si>
  <si>
    <t>- Viting Lampu Outbow</t>
  </si>
  <si>
    <t>Viting Lampu Downlight Outbow E27 4 Inch</t>
  </si>
  <si>
    <t xml:space="preserve">Strip Light Drop Ceiling Plafon Putih 2835 Led </t>
  </si>
  <si>
    <t>Spotlight BULAT 5x1 Watt OUTDOOR</t>
  </si>
  <si>
    <t>Lampu Pagar Lampu pilar IP65, 7 Watt</t>
  </si>
  <si>
    <t>Aklirik Hias Minimalis 29 x 11 Cm</t>
  </si>
  <si>
    <t>NYMANE - lampu sorot plafon dg 1 tempat putih</t>
  </si>
  <si>
    <t>Philips 12 wat</t>
  </si>
  <si>
    <t>Boss/Saklar 1 Gang Dua Arah</t>
  </si>
  <si>
    <t>New Gee Urea Broco 6621U / 1G</t>
  </si>
  <si>
    <t xml:space="preserve">Broco Saklar Engkel Tunggal G161-59 - 56 </t>
  </si>
  <si>
    <t>Boss/Saklar 1 Gang/Saklar Puro B1000</t>
  </si>
  <si>
    <t xml:space="preserve">Panasonic </t>
  </si>
  <si>
    <t>Schneider Putih - E8231L1F_WE_G3</t>
  </si>
  <si>
    <t>New Gee Urea Broco 6622U / 2G</t>
  </si>
  <si>
    <t>Boss/Saklar 2 Gang Boss / B1032/1/2A</t>
  </si>
  <si>
    <t>Broco Saklar Seri 2G Galleo G162-54S 1 Way</t>
  </si>
  <si>
    <t>Boss B1000 PURO 10A 250V 2 gang 1 way switch B1032/1/2A</t>
  </si>
  <si>
    <t>Broco Saklar Seri 2G Galleo Biru G162-54S Blue Double 2 Gang 1 Way</t>
  </si>
  <si>
    <t>3</t>
  </si>
  <si>
    <t>4</t>
  </si>
  <si>
    <t>5</t>
  </si>
  <si>
    <t>Schneider Electric Domae MCB Box 8 Modul - DOMH12108F</t>
  </si>
  <si>
    <t>- ELCB</t>
  </si>
  <si>
    <t>Schneider A9R71225</t>
  </si>
  <si>
    <t>- MCB 6 Ampe Untuk Lampu ( 1 MCB Untuk 20 ttk Lampu )</t>
  </si>
  <si>
    <t>Schneider</t>
  </si>
  <si>
    <t>6</t>
  </si>
  <si>
    <t>- Exhousfan</t>
  </si>
  <si>
    <t>Plafond (By  Maspion)</t>
  </si>
  <si>
    <t>Dinding (By Maspion)</t>
  </si>
  <si>
    <t>Pekerjaan Besi</t>
  </si>
  <si>
    <t>Rangka Hollow</t>
  </si>
  <si>
    <t>Roof Drain</t>
  </si>
  <si>
    <t>Stenlis 3"</t>
  </si>
  <si>
    <t xml:space="preserve">Sika Top </t>
  </si>
  <si>
    <t xml:space="preserve">Solar Flat </t>
  </si>
  <si>
    <t>Polycarbonat Solar Tuff Solid 1,2 mm Clear</t>
  </si>
  <si>
    <t>Alderon</t>
  </si>
  <si>
    <t>Alderon 10 mm</t>
  </si>
  <si>
    <t>Kaca Tempered</t>
  </si>
  <si>
    <t>Kaca Tempered Tebal 10 mm</t>
  </si>
  <si>
    <t>Finishing Dinding</t>
  </si>
  <si>
    <t>Jenis Bata Tempel</t>
  </si>
  <si>
    <t>Bata Tempel Bevel – Natural Halus</t>
  </si>
  <si>
    <t>Bata Tempel Serabut Kelapa</t>
  </si>
  <si>
    <t>Bata Tempel Ekspos – Natural Halus</t>
  </si>
  <si>
    <t>Bata Tempel Vintage Belanda</t>
  </si>
  <si>
    <t>Bata Tempel natural Halus Tirakota</t>
  </si>
  <si>
    <t>Bata Tempel Putih Natural Halus</t>
  </si>
  <si>
    <t>Bata Tempel Ekspos Natural Halus Tirakota</t>
  </si>
  <si>
    <t>Pekerjaan Plumbing</t>
  </si>
  <si>
    <t>Rucika Untuk Instalasi Air Tekanan 10 Kg</t>
  </si>
  <si>
    <t>1/2" - (22 mm)</t>
  </si>
  <si>
    <t>Rucika Tipe AW</t>
  </si>
  <si>
    <t>3/4" - (26 mm)</t>
  </si>
  <si>
    <t>1" - (32 mm)</t>
  </si>
  <si>
    <t>1-1/4" - (42 mm)</t>
  </si>
  <si>
    <t>1-1/2" - (48 mm)</t>
  </si>
  <si>
    <t>2" - (60 mm)</t>
  </si>
  <si>
    <t>2-1/2" - (76 mm)</t>
  </si>
  <si>
    <t>3" - (89 mm)</t>
  </si>
  <si>
    <t>4" - (114 mm)</t>
  </si>
  <si>
    <t>5" - (140 mm)</t>
  </si>
  <si>
    <t>6" - (165 mm)</t>
  </si>
  <si>
    <t>8" - (216 mm)</t>
  </si>
  <si>
    <t>10" - (267 mm)</t>
  </si>
  <si>
    <t>12" - (318 mm)</t>
  </si>
  <si>
    <t>Rucika Untuk Instalasi Air Tekanan 5 Kg</t>
  </si>
  <si>
    <t>Rucika Tipe D</t>
  </si>
  <si>
    <t>Armatur Plumbing</t>
  </si>
  <si>
    <t>Closet Duduk American Standar</t>
  </si>
  <si>
    <t>LA Vita LA01HA10K (By American Standar)</t>
  </si>
  <si>
    <t>Acacia One Piece (By American Standar)</t>
  </si>
  <si>
    <t>IMAGINE HA01YNC10 (By American Standar)</t>
  </si>
  <si>
    <t>MOMENTS HAM9YNC10 (By American Standar)</t>
  </si>
  <si>
    <t>Acacia HAA4YQC10 (By American Standar)</t>
  </si>
  <si>
    <t>Acacia CAA4YPC10 (By American Standar)</t>
  </si>
  <si>
    <t>Neo Modern (By American Standar)</t>
  </si>
  <si>
    <t>New Codio II One Piece (By American Standar)</t>
  </si>
  <si>
    <t>Winplus (By American Standar)</t>
  </si>
  <si>
    <t>Rough in 40/45/47 (By American Standar)</t>
  </si>
  <si>
    <t>Newton Smart washer (By American Standar)</t>
  </si>
  <si>
    <t>Granada Basic Dual Flush CCST (By American Standar)</t>
  </si>
  <si>
    <t>GR13CAxxK (By American Standar)</t>
  </si>
  <si>
    <t>Closet Duduk Toto</t>
  </si>
  <si>
    <t>CW825J (By Toto)</t>
  </si>
  <si>
    <t>CW822JT1/TV150NRNV2 (By Toto)</t>
  </si>
  <si>
    <t>CW708NHJ/TV150NRNV2 (By Toto)</t>
  </si>
  <si>
    <t>CW824PJT1/TV150NRNV2 (By Toto)</t>
  </si>
  <si>
    <t>CW875NJT1/TV150NRNV2 (By Toto)</t>
  </si>
  <si>
    <t>CW620JT2/TV150NRNV1 (By Toto)</t>
  </si>
  <si>
    <t>C436 (By Toto)</t>
  </si>
  <si>
    <t>CW812J (By Toto)</t>
  </si>
  <si>
    <t>CW813PJ (By Toto)</t>
  </si>
  <si>
    <t>CW823J (By Toto)</t>
  </si>
  <si>
    <t>CW822NJ (By Toto)</t>
  </si>
  <si>
    <t>CW794B  (By Toto)</t>
  </si>
  <si>
    <t>SW794BT2 (By Toto)</t>
  </si>
  <si>
    <t>CW914J (By Toto)</t>
  </si>
  <si>
    <t>CES9683AJ (By Toto)</t>
  </si>
  <si>
    <t>CW811PJ (By Toto)</t>
  </si>
  <si>
    <t>SW811JP (By Toto)</t>
  </si>
  <si>
    <t>CW875NJ (By Toto)</t>
  </si>
  <si>
    <t>CW826J (By Toto)</t>
  </si>
  <si>
    <t>SW826JP (By Toto)</t>
  </si>
  <si>
    <t>CW824PJ (By Toto)</t>
  </si>
  <si>
    <t>CW620J (By Toto)</t>
  </si>
  <si>
    <t>CW894J (By Toto)</t>
  </si>
  <si>
    <t>CW821J/SW821JP (By Toto)</t>
  </si>
  <si>
    <t>CW868NJ (By Toto)</t>
  </si>
  <si>
    <t>CW867NJ (By Toto)</t>
  </si>
  <si>
    <t>CW630PJ (By Toto)</t>
  </si>
  <si>
    <t>CW862NJ/SW862JP (By Toto)</t>
  </si>
  <si>
    <t>CW860NJ / SW861JP (By Toto)</t>
  </si>
  <si>
    <t>CW631PJ/SW631JP (By Toto)</t>
  </si>
  <si>
    <t>CW668PJ/SW668J (By Toto)</t>
  </si>
  <si>
    <t>C704L/SW784JP (By Toto)</t>
  </si>
  <si>
    <t>CW794B / SW794BT2 (By Toto)</t>
  </si>
  <si>
    <t>CE9/TV150NWV12J (By Toto)</t>
  </si>
  <si>
    <t>CW702J/SW784JP (By Toto)</t>
  </si>
  <si>
    <t>CW661PJT1/SW784JP (By Toto)</t>
  </si>
  <si>
    <t>Monoblock Closet tipe 421 (By Toto)</t>
  </si>
  <si>
    <t>CW421J/SW420JP (By Toto)</t>
  </si>
  <si>
    <t>CW660PJ/SW660J (By Toto)</t>
  </si>
  <si>
    <t>Coupled Toilet CW660NPJ/SW660J (By Toto)</t>
  </si>
  <si>
    <t>Closet duduk siram ToHo</t>
  </si>
  <si>
    <t>Closet Duduk Duty C07 Pink</t>
  </si>
  <si>
    <t>Closet duduk merk TRILIUN</t>
  </si>
  <si>
    <t>Closet duduk siram DUTY BIRU</t>
  </si>
  <si>
    <t>Closet duduk Icepol</t>
  </si>
  <si>
    <t>Closet duduk renovo</t>
  </si>
  <si>
    <t>Kloset Sericite 1037 Duduk Siram / Closet Tanpa Tangki</t>
  </si>
  <si>
    <t>Closet duduk onyx putih</t>
  </si>
  <si>
    <t>CLOSET DUDUK SIRAM INA</t>
  </si>
  <si>
    <t>TIDY 017S CLOSET DUDUK (TWO PIECE TOILET)</t>
  </si>
  <si>
    <t>Closet Duduk Oulu c 433</t>
  </si>
  <si>
    <t>KOMPLIT SET CLOSET DUDUK PARMA T900</t>
  </si>
  <si>
    <t>Closet Duduk Oulu A626</t>
  </si>
  <si>
    <t>Closet Duduk Oulu C633</t>
  </si>
  <si>
    <t>Closet Duduk VOK putih</t>
  </si>
  <si>
    <t>CLOSET DUDUK VOLT + tabung 008S white</t>
  </si>
  <si>
    <t>Enchanting E1333 closet toilet duduk free jet shower</t>
  </si>
  <si>
    <t>RENOVO KH 858 WHITE TWO PIECE CLOSET</t>
  </si>
  <si>
    <t>Kris Kloset Duduk Duoblock Washdown Ac2108 – Putih</t>
  </si>
  <si>
    <t>Closet duduk geta 8003 White</t>
  </si>
  <si>
    <t>TIDY 008-S CLOSET DUDUK</t>
  </si>
  <si>
    <t>Closet Duduk Meridian</t>
  </si>
  <si>
    <t>CLOSET DUDUK ENCHANTING-1309</t>
  </si>
  <si>
    <t>Closet Duduk NA 001 Merek Orchard/Alice</t>
  </si>
  <si>
    <t>Closet Duduk Alice JA 0031 / WASHDOWN - Close Coupled Series</t>
  </si>
  <si>
    <t>RENOVO KH-328 CLOSET TOILET MONOBLOK closet duduk</t>
  </si>
  <si>
    <t>Closet Duduk Merk Eco Grave</t>
  </si>
  <si>
    <t>Closet duduk Valpra made in china</t>
  </si>
  <si>
    <t>CLOSET DUDUK ENCHANTING E1301</t>
  </si>
  <si>
    <t>Closet duduk Lexus</t>
  </si>
  <si>
    <t>Closet duduk Huida</t>
  </si>
  <si>
    <t>Closet duduk Kris</t>
  </si>
  <si>
    <t>HCG CS777DF CEZANNE WHITE CLOSE COUPLED TOILET (CLOSET DUDUK)</t>
  </si>
  <si>
    <t>CERAMAX RIVERA TWO PIECE CLOSET (Kloset Duduk)</t>
  </si>
  <si>
    <t>CERAMAX CLANAIRE TWO PIECE CLOSET (Kloset Duduk)</t>
  </si>
  <si>
    <t>Kris Kloset Duduk Duoblock Washdown A5004 – Putih</t>
  </si>
  <si>
    <t>CLOSET DUDUK EVERTON HALMAR</t>
  </si>
  <si>
    <t>Kris Kloset Duduk Monoblock Washdown A8650 – Putih</t>
  </si>
  <si>
    <t>Aer Kloset Duduk Twm 01</t>
  </si>
  <si>
    <t>AMSTAD NEWTON 2 PIECE TOILET SET (CLOSET DUDUK)</t>
  </si>
  <si>
    <t>CERAMAX AIRES MONOBLOK CLOSET (Kloset Duduk)</t>
  </si>
  <si>
    <t>Closet Duduk Toto Rusunami White CW420J/SW420JP+TC505 (SET)</t>
  </si>
  <si>
    <t>Rialto Closet warna duduk type 5008 - Orange (closet duoblock)</t>
  </si>
  <si>
    <t>MONOBLOK / CLOSET DUDUK ROCA VICTORIA 305</t>
  </si>
  <si>
    <t>CERAMAX ALMEYDA TWO PIECE CLOSET (Kloset Duduk)</t>
  </si>
  <si>
    <t>KRIS CLOSET DUDUK WASHDOWN MDL MONOBLOK</t>
  </si>
  <si>
    <t>Jet Spray</t>
  </si>
  <si>
    <t>Toto THX20NB Shower Spray White</t>
  </si>
  <si>
    <t>Tidy FL010 Toilet Jet Shower</t>
  </si>
  <si>
    <t>Wasser WS-88TS Jet Shower</t>
  </si>
  <si>
    <t>Onda S75WCS White Jet Shower</t>
  </si>
  <si>
    <t>Toto THX20NB N5 Black</t>
  </si>
  <si>
    <t>Stop Kran Jet Shower</t>
  </si>
  <si>
    <t>Onda JF 08 ST Stop Kran T Cabang</t>
  </si>
  <si>
    <t>ONE 2707-17 Stop Kran Jet Shower Cabang T</t>
  </si>
  <si>
    <t>WMF GZ009 Stop Keran Cabang</t>
  </si>
  <si>
    <t>Sello Stop Kran Jet Shower SL9711 Cabang</t>
  </si>
  <si>
    <t>Shower Mandi</t>
  </si>
  <si>
    <t>- Head Shower</t>
  </si>
  <si>
    <t>Shower Tiang Lever Column Set GERMANY BRILLIANT GBV 1388 B (Full Set)</t>
  </si>
  <si>
    <t>Sello Set Shower Tiang - Mixer SL9811 (Full Set)</t>
  </si>
  <si>
    <t>Sello Set Shower Tiang - Mixer SL9817 (Full Set)</t>
  </si>
  <si>
    <t>ONDA SO250 + kran cabang onda k406 + tiang shower</t>
  </si>
  <si>
    <t>- Hend Shower</t>
  </si>
  <si>
    <t>Hand Shower Wasser SHS 533 (Exclude Kran)</t>
  </si>
  <si>
    <t>Wasser SHS-567 Hand Shower (Exclude Kran)</t>
  </si>
  <si>
    <t>Kran Shower Mandi</t>
  </si>
  <si>
    <t>- Kran Hend Shower</t>
  </si>
  <si>
    <t>Kran Double Faucet D 5K SS</t>
  </si>
  <si>
    <t>Kran Double Faucet D 9G Z</t>
  </si>
  <si>
    <t>Kran Cabang SShower Body FILTON-8803R</t>
  </si>
  <si>
    <t>Kran Cabang X2</t>
  </si>
  <si>
    <t>AIR Kran Shower Cabang TA 5P BL</t>
  </si>
  <si>
    <t>Kran Dinding</t>
  </si>
  <si>
    <t>Keran Tembok Onda CLS 03 CLS03 1/2"</t>
  </si>
  <si>
    <t>Onda Keran Tembok/Taman CLS 01 [1/2 Inch]</t>
  </si>
  <si>
    <t>Kran Air Besi 1/2"</t>
  </si>
  <si>
    <t xml:space="preserve">kran Dinding VONE 2416-55 </t>
  </si>
  <si>
    <t xml:space="preserve">Kran Dinding Cabang RINOKS SD-202 </t>
  </si>
  <si>
    <t>Onda KUBC Kran Tembok [1/2 Inch]</t>
  </si>
  <si>
    <t>Onda Kran Tembok BC [1/2 Inch]</t>
  </si>
  <si>
    <t>Onda BM Kran Tembok [1/2 Inch]</t>
  </si>
  <si>
    <t>Kran Tembok BLS ONDA 1-2″</t>
  </si>
  <si>
    <t>Kran Tembok Onda CLS 02</t>
  </si>
  <si>
    <t xml:space="preserve">Onda Kran Dinding Cabang K 406 CTG </t>
  </si>
  <si>
    <t>Smart drain SS 304</t>
  </si>
  <si>
    <t>Floor Drain FS 02 SS</t>
  </si>
  <si>
    <t>Germany Brilliant Floor drain GB01-SM</t>
  </si>
  <si>
    <t>PAPS 6355-1 Floor Drain</t>
  </si>
  <si>
    <t>TOTO TX1EBV1 Floor Drain</t>
  </si>
  <si>
    <t xml:space="preserve">Floor drain mesin cuci full </t>
  </si>
  <si>
    <t>Wasser HSA-6042 4"</t>
  </si>
  <si>
    <t>Harga Multriplek    (122 x 244 cm)</t>
  </si>
  <si>
    <t>Teakwood TM 3 x 7</t>
  </si>
  <si>
    <t>Teakwood TM 4 x 8</t>
  </si>
  <si>
    <t xml:space="preserve">Teakwood Silver 4 x 8 </t>
  </si>
  <si>
    <t>MDF 9 mm</t>
  </si>
  <si>
    <t>MDF 15 mm</t>
  </si>
  <si>
    <t>MDF 18 mm</t>
  </si>
  <si>
    <t>Triplek Meranti 3mm</t>
  </si>
  <si>
    <t>Triplek Meranti 4mm</t>
  </si>
  <si>
    <t>Triplek Meranti 8mm</t>
  </si>
  <si>
    <t>Triplek Meranti 9mm</t>
  </si>
  <si>
    <t>Triplek Meranti 12mm</t>
  </si>
  <si>
    <t>Triplek Meranti 15mm</t>
  </si>
  <si>
    <t>Triplek Meranti 18mm</t>
  </si>
  <si>
    <t>Kusen Alumunium Pintu</t>
  </si>
  <si>
    <t>Open Back Polos 4 inch  (Untuk Kusen Pintu), P = 600 cm</t>
  </si>
  <si>
    <t>bt</t>
  </si>
  <si>
    <t>Urat Kayu Alexindo 4 inch (Untuk Kusen Pintu) P = 600 cm</t>
  </si>
  <si>
    <t>Inkalum Polos 4 inch  (Untuk Kusen Pintu) P = 600 cm</t>
  </si>
  <si>
    <t xml:space="preserve">Tutup Kusen Pintu </t>
  </si>
  <si>
    <t xml:space="preserve">Tutup Polos 4 inch By Alexindo </t>
  </si>
  <si>
    <t>Tutup Polos 4 inch By Inkalum</t>
  </si>
  <si>
    <t xml:space="preserve">Tutup M 4 inch By Alexindo </t>
  </si>
  <si>
    <t>Tutup M 4 inch By Inkalum</t>
  </si>
  <si>
    <t>Kusen Alumunium Jendela</t>
  </si>
  <si>
    <t>Kusen M Polos 4 Inch By Alexindo</t>
  </si>
  <si>
    <t>Kusen M Polos 4 Inch, By Inkalum</t>
  </si>
  <si>
    <t>Tutup Kusen Jendela Kaca Mati</t>
  </si>
  <si>
    <t>Frem Daun Jendela</t>
  </si>
  <si>
    <t>1825 PC Alex58 By Alexindo (Polos)</t>
  </si>
  <si>
    <t>1825 PC Inkalum By Inkalum (Polos)</t>
  </si>
  <si>
    <t>f</t>
  </si>
  <si>
    <t>Stoper Daun Jendela</t>
  </si>
  <si>
    <t>8130 PC Inkalum</t>
  </si>
  <si>
    <t>8130 Alexindo</t>
  </si>
  <si>
    <t xml:space="preserve">Kaca </t>
  </si>
  <si>
    <t>Kaca Clear 5 mm</t>
  </si>
  <si>
    <t>g.</t>
  </si>
  <si>
    <t>Interior</t>
  </si>
  <si>
    <t>Nipon Super Vinilex 8006-Lily White</t>
  </si>
  <si>
    <t>Vinilex Pro Cat Interior 1.000-3033 Broken White 15 Lt</t>
  </si>
  <si>
    <t>h</t>
  </si>
  <si>
    <t>Cat Dasar</t>
  </si>
  <si>
    <t>Danapaint Cat Dasar 591-0001 Alkali Resistant Sealer 20L</t>
  </si>
  <si>
    <t>Aquaproof Cat Waterproofing 2 Lapis</t>
  </si>
  <si>
    <t>1. Plafond Gypsum</t>
  </si>
  <si>
    <t>Vinilex Putih</t>
  </si>
  <si>
    <t>Tanah Merah / Sirtu / Puing + Pemadatan (Tinggi = ….)</t>
  </si>
  <si>
    <t>Pasangan Batu Kosong Bawah Pondasi</t>
  </si>
  <si>
    <t>- Batu Kosong</t>
  </si>
  <si>
    <t>Batu Belah T = 20 cm</t>
  </si>
  <si>
    <t xml:space="preserve">Sewa Alat Bantu Kerja </t>
  </si>
  <si>
    <t>Pompa, Perancah, Alat pendukung Pekerjaan, dll</t>
  </si>
  <si>
    <t>Seng + Rangka</t>
  </si>
  <si>
    <t>Dokumentasi Dan Administrasi Project</t>
  </si>
  <si>
    <t>Cetak Gambar Kerja, Gambar 3D, Pengiriman Foto Pekerjaan</t>
  </si>
  <si>
    <t>REKAP RENCANA ANGGARAN BIAYA (RAB) - ESTIMASI</t>
  </si>
  <si>
    <t>by_owner</t>
  </si>
  <si>
    <t>Pekerjaan Penimbunan</t>
  </si>
  <si>
    <t>Pekerjaan Pemadatan Tanah</t>
  </si>
  <si>
    <t>Timbunan Tanah, sampai ± 80 cm dari tanah eksisting</t>
  </si>
  <si>
    <t>Pemadatan dengan alat manual</t>
  </si>
  <si>
    <t>Pondasi Plat Cakar Ayam dim. 70 x 70 x 80 cm</t>
  </si>
  <si>
    <t>Pondasi Jalur Batu Kali, dim. 40 x 40 cm</t>
  </si>
  <si>
    <t>Sloof utama gantung, dim. 20 x 35 cm</t>
  </si>
  <si>
    <t>Fondasi 70 x 70 x 20 cm</t>
  </si>
  <si>
    <t>Fondasi Batu Kali 40 x 40 x 25 cm</t>
  </si>
  <si>
    <t>- Semen</t>
  </si>
  <si>
    <t>- Batu</t>
  </si>
  <si>
    <t>Fondasi Tangga 50 x 50 x 20 cm</t>
  </si>
  <si>
    <t>SNI Ø10 mm - 12 cm</t>
  </si>
  <si>
    <t>batu gunung belah</t>
  </si>
  <si>
    <t>Kolom  (35 x 35 cm)</t>
  </si>
  <si>
    <t>Kolom  Praktis (15 x 15 cm)</t>
  </si>
  <si>
    <t>Kolom Praktis 13 x 15 cm (Pintu &amp; Jendela Utama)</t>
  </si>
  <si>
    <t>TALENTA RANCANG BANGUN STUDIO</t>
  </si>
  <si>
    <t>RUMAH TINGGAL</t>
  </si>
  <si>
    <t>BPK. AGUNG</t>
  </si>
  <si>
    <t>KOTA PAREPARE</t>
  </si>
  <si>
    <t>Sloof  (20 x 30 cm)</t>
  </si>
  <si>
    <t>Balok  (25 x 35 cm)</t>
  </si>
  <si>
    <t>Balok  Anak (18 x 22)</t>
  </si>
  <si>
    <t>Balok Lintel 10 x 13 cm (jendela dan pintu)</t>
  </si>
  <si>
    <t>B. 1. Pekerjaan Penimbunan</t>
  </si>
  <si>
    <t xml:space="preserve">B. 2. Pekerjaan Galian </t>
  </si>
  <si>
    <t>B. 2. Pekerjaan Urugan</t>
  </si>
  <si>
    <t>C. 1. Struktur Lantai 1</t>
  </si>
  <si>
    <t>C. 2. Struktur Lantai 2</t>
  </si>
  <si>
    <t>Balok  (18 x 25 cm)</t>
  </si>
  <si>
    <t>Pekerjaan Dinding Struktur Atap (Batu Alam)</t>
  </si>
  <si>
    <t>- Batu Alam Tempel</t>
  </si>
  <si>
    <t xml:space="preserve">C. 3. Struktur Atap </t>
  </si>
  <si>
    <t>D. 1. Atap Bangunan Utama</t>
  </si>
  <si>
    <t>D. 2. Finishing &amp; Armatur Atap</t>
  </si>
  <si>
    <t>E. 1. Pekerjaan Dinding Rumah Lantai 1</t>
  </si>
  <si>
    <t>Fasad (Taman)</t>
  </si>
  <si>
    <t>- Pek. Pasangan Dinding</t>
  </si>
  <si>
    <t>- Tiang dan Struktur Pagar</t>
  </si>
  <si>
    <t>- Pek. Cladding</t>
  </si>
  <si>
    <t>Batu Alam</t>
  </si>
  <si>
    <t>Loster semen 20 x 20 x 8 cm</t>
  </si>
  <si>
    <t>batako 20 x 50 cm</t>
  </si>
  <si>
    <t>pondasi, kolom dan sloof</t>
  </si>
  <si>
    <t>tk</t>
  </si>
  <si>
    <t>- Pek. Loster</t>
  </si>
  <si>
    <t>list manisan motive garis</t>
  </si>
  <si>
    <t>- Cladding BATU BATU alam</t>
  </si>
  <si>
    <t>E. 2. Pekerjaan Dinding Rumah Lantai 2</t>
  </si>
  <si>
    <t>E. 3. Pekerjaan Dinding Parapet (pagar torn air)</t>
  </si>
  <si>
    <t>E. 4. Pekerjaan Plafond</t>
  </si>
  <si>
    <t>1. Plafond PVC</t>
  </si>
  <si>
    <t>- Rangka Palfond Kamar mandi</t>
  </si>
  <si>
    <t>- List Plafond GRC</t>
  </si>
  <si>
    <t>List GRC t = 7 cm</t>
  </si>
  <si>
    <t>Grc Board 6mm</t>
  </si>
  <si>
    <t>plafond PVC, ex. Sunda plafond</t>
  </si>
  <si>
    <t>- Plafond Gypsum</t>
  </si>
  <si>
    <t>- Palfond GRC Kamar mandi</t>
  </si>
  <si>
    <t>Area Meja Dapur (Ruko)</t>
  </si>
  <si>
    <t>Area Ruko</t>
  </si>
  <si>
    <t>Area Teras</t>
  </si>
  <si>
    <t>Area Teras (Ruko)</t>
  </si>
  <si>
    <t>Area R. Keluarga</t>
  </si>
  <si>
    <t>Area Kamar Utama</t>
  </si>
  <si>
    <t>Area Kamar Anak 1</t>
  </si>
  <si>
    <t>Area Kamar Anak 2</t>
  </si>
  <si>
    <t>Area Balkon Depan</t>
  </si>
  <si>
    <t>Area Tengah (koridor, musholah, dapur)</t>
  </si>
  <si>
    <t xml:space="preserve">- </t>
  </si>
  <si>
    <t>Area Kamar Mandi (semua area lantai 2)</t>
  </si>
  <si>
    <t>Area Balkon Belakang</t>
  </si>
  <si>
    <t>Granit Tile, homogenus Tile, 60 x 60 - Cream</t>
  </si>
  <si>
    <t>Keamik Kasar,30 x 30 - grey</t>
  </si>
  <si>
    <t>Kemarik kasar 30 x 30 - cream</t>
  </si>
  <si>
    <t>keramik terture kasar batu, 40 x 40</t>
  </si>
  <si>
    <t>Kemarik 30 x 30, putih</t>
  </si>
  <si>
    <t>keramik 60 x 60, cream</t>
  </si>
  <si>
    <t>granit Tile, homogenus Tile, 60 x 60 - Cream</t>
  </si>
  <si>
    <t>Sesuai Keramik Lantai t = 280 cm</t>
  </si>
  <si>
    <t>Sesuai Keramik Lantai t = 60 cm</t>
  </si>
  <si>
    <t>Pintu Konekting r. tamu dengan ruko (uk. 80 x 210 cm)</t>
  </si>
  <si>
    <t>Pintu Kamar Mandi (Uk. 210 x 70 cm)</t>
  </si>
  <si>
    <t>Pintu Ruko (Model Pintu Anderson) 2 unit (uk. 270x1050 cm)</t>
  </si>
  <si>
    <t>Jendela R. Tamu (Uk. 240 x 160 cm)</t>
  </si>
  <si>
    <t>Jendela Ruang Kerja dan Jendela dapur (Uk. 130 x 140 cm)</t>
  </si>
  <si>
    <t>Set</t>
  </si>
  <si>
    <t>Partisi dan pintu kaca ruang service AC (Uk. 950 x 380 cm)</t>
  </si>
  <si>
    <t>Pintu Kayu Solid kelas 2, fin, Duco Natural, aksesoris</t>
  </si>
  <si>
    <t>Alumunium</t>
  </si>
  <si>
    <t>Cusomade Iron Door, pabrikasi lapangan</t>
  </si>
  <si>
    <t>Alumunium 3" ex. Alexindo, kaca bening 5 mm, aksesoris</t>
  </si>
  <si>
    <t>Pintu Kamar Tidur (Uk. 80 x 210 cm)</t>
  </si>
  <si>
    <t>Pintu dan partisi kaca dapur utama, sliding (Uk. 240 x 280 cm)</t>
  </si>
  <si>
    <t>Jendela Kamar Mandi (Uk. 55 x 70 cm)</t>
  </si>
  <si>
    <t>Jendela Kamar Tidur (Uk. 130 x 140 cm)</t>
  </si>
  <si>
    <t>Jendela Ruang Keluarga / balkon depan (Uk. 230 x 180 cm )</t>
  </si>
  <si>
    <t>Pintu R. Utama (2 daun Uk. 150 x 240 cm)</t>
  </si>
  <si>
    <t>Pintu R. Keluarga (2 daun Uk. 150 x 210 cm)</t>
  </si>
  <si>
    <t>Jendela R. Makan (Uk. 130 x 140 cm)</t>
  </si>
  <si>
    <t>Kabel NYM 2 x 2,5 mm, ex. Eterna</t>
  </si>
  <si>
    <t>Kabel NYM 3 x 2,5 mm, ex. Eterna</t>
  </si>
  <si>
    <t>LED inlite 18 watt - wharm</t>
  </si>
  <si>
    <t>LED inlite 6 watt - wharm</t>
  </si>
  <si>
    <t>Phillish 12 Watt dan fitting</t>
  </si>
  <si>
    <t>Phillish 8 Watt,  fitting dan tiang lampu</t>
  </si>
  <si>
    <t>Ex. Panasonic</t>
  </si>
  <si>
    <t>Ex. Sekai</t>
  </si>
  <si>
    <t>Panel Listrik Pembagi</t>
  </si>
  <si>
    <t>30 x 50 cm</t>
  </si>
  <si>
    <t>ex. schneider</t>
  </si>
  <si>
    <t>Instalasi MCB Pembagi</t>
  </si>
  <si>
    <t>- Lampu Downlight Inbow (kamar mandi dan bawah atap)</t>
  </si>
  <si>
    <t>E. 5. Pekerjaan Finishing Penutup Lantai Dan Dinding</t>
  </si>
  <si>
    <t>F. 1. Pekerjaan Pintu Dan Jendela Lantai 1</t>
  </si>
  <si>
    <t>F. 2. Pekerjaan Pintu Dan Jendela Lantai 2</t>
  </si>
  <si>
    <t>G. 1. Pekerjaan Mekanikal Elektrikal Lantai 1</t>
  </si>
  <si>
    <t>G. 2. Pekerjaan Mekanikal Elektrikal Lantai 2</t>
  </si>
  <si>
    <t>G. 3. Pekerjaan Instalasi Plumbing Lantai 1</t>
  </si>
  <si>
    <t>G. 4. Pekerjaan Instalasi Plumbing Lantai 2</t>
  </si>
  <si>
    <t>G. 5. Armatur Plumbing Lantai 1</t>
  </si>
  <si>
    <t>Tul. Bawah Ø 8 mm - 15 cm, Tul. Atas Ø 8 mm - 15 cm (Single Layer)</t>
  </si>
  <si>
    <t>Tul. Bawah Ø 8 mm - 20 cm, Tul. Atas Ø 6 mm - 20 cm (Single Layer)</t>
  </si>
  <si>
    <t>- Saklar Single</t>
  </si>
  <si>
    <t>- Saklar Hotel Single (Tangga)</t>
  </si>
  <si>
    <t>pipa PVC ex. Wavin</t>
  </si>
  <si>
    <t>Closet Jongkok</t>
  </si>
  <si>
    <t>Closet Jongkok Ex. American Standard - White</t>
  </si>
  <si>
    <t>Hand shower ex. American Standard</t>
  </si>
  <si>
    <t>ex. ONDA</t>
  </si>
  <si>
    <t>Keran Dinding</t>
  </si>
  <si>
    <t>- Unit Keran</t>
  </si>
  <si>
    <t xml:space="preserve">Sekat Kaca </t>
  </si>
  <si>
    <t>- Sekat Kaca</t>
  </si>
  <si>
    <t>Kaca Tempered 10 mm - Clear</t>
  </si>
  <si>
    <t>Kran sink wasser TC 2 140</t>
  </si>
  <si>
    <t>G. 6. Armatur Plumbing Lantai 2</t>
  </si>
  <si>
    <t>Sink Stantless 1 lubang, ex. ROYAL</t>
  </si>
  <si>
    <t>ex. KRIS</t>
  </si>
  <si>
    <t>Kris Set Shower Mandi Sliding Rail Chizue Ta1015ss</t>
  </si>
  <si>
    <t>American Standard Wastafel Set Komplit Studio 50</t>
  </si>
  <si>
    <t>American Standard F20011G2-0GADY0000 TP 0011</t>
  </si>
  <si>
    <t>Sink Staintless 2 Lubang, ex. ONAN 8245</t>
  </si>
  <si>
    <t>Hollow 40x40</t>
  </si>
  <si>
    <t>Pintu Gerbang, Carport Rumah</t>
  </si>
  <si>
    <t>Hollow 40x40 mm, woodplank, rell sliding dan aksesoris, t=160 cm</t>
  </si>
  <si>
    <t>Hollow 40x40 kombinasi 20x40 dan 20x20 mm, woodplank, t=75 cm</t>
  </si>
  <si>
    <t>Biotank Sepitenk 600 L</t>
  </si>
  <si>
    <t>Sampah Sisa Material, perkiraan 8 Trayek dan jasa upah lansir</t>
  </si>
  <si>
    <t>Pek. Bak Kontrol</t>
  </si>
  <si>
    <t>Bak Kontrol Drainase 50 x 50 x 60 cm</t>
  </si>
  <si>
    <t>Pekerjaan Perencanaan</t>
  </si>
  <si>
    <t>Proses Perencanaan</t>
  </si>
  <si>
    <t>- Survey dan Pengukuran Lapangan</t>
  </si>
  <si>
    <t>- Wawancara Klien</t>
  </si>
  <si>
    <t>- Desain Perencanaan Proyek</t>
  </si>
  <si>
    <t>- RAB</t>
  </si>
  <si>
    <t>- Pengawasan Pelaksanaan</t>
  </si>
  <si>
    <t>- Gambar Perubahan Lapangan</t>
  </si>
  <si>
    <t>- Foto Dokumentasi Progres Lapangan</t>
  </si>
  <si>
    <t>LS</t>
  </si>
  <si>
    <t>Konsumsi Air dan Listrik Proyek</t>
  </si>
  <si>
    <t xml:space="preserve">Makassar, </t>
  </si>
  <si>
    <t>CV. TALENTA GUNA MANDIRI</t>
  </si>
  <si>
    <t>Baja Ringan Kanal C 70 cm, T = 0,7 mm, Reng 28 mm, T = 0,40 mm</t>
  </si>
  <si>
    <t>Spandek 0,30 mm, tanpa warna</t>
  </si>
  <si>
    <t>besi ⌀ 12 mm , begel besi ⌀ 6 mm</t>
  </si>
  <si>
    <t>4 ⌀ 12 mm , Sengkang ⌀ 6 mm - 15 mm</t>
  </si>
  <si>
    <t>4 ⌀ 12 mm , Sengkang ⌀ 6 mm - 15 mm, extra ⌀ 13 ulir</t>
  </si>
  <si>
    <t xml:space="preserve">Bobot </t>
  </si>
  <si>
    <t>(%)</t>
  </si>
  <si>
    <t>JADWAL PELAKSANAAN PROYEK (KURVA S)</t>
  </si>
  <si>
    <t>BULAN - I</t>
  </si>
  <si>
    <t>BULAN - II</t>
  </si>
  <si>
    <t>BULAN - III</t>
  </si>
  <si>
    <t>BULAN - IV</t>
  </si>
  <si>
    <t>BULAN - V</t>
  </si>
  <si>
    <t>BULAN - VI</t>
  </si>
  <si>
    <t>II</t>
  </si>
  <si>
    <t>III</t>
  </si>
  <si>
    <t>IV</t>
  </si>
  <si>
    <t>KET.</t>
  </si>
  <si>
    <t>WAKTU PELAKSANAAN PEKERJAAN SELAMA 6 BULAN</t>
  </si>
  <si>
    <t>Rencana Progres Mingguan (%) =</t>
  </si>
  <si>
    <t>Rencana Progres Komulatif (%) =</t>
  </si>
  <si>
    <t>%</t>
  </si>
  <si>
    <t>Semua jadwal pekerjaan diatas merupakan target dan acuan dalam progres lancar (suplay material lancar, cuaca baik, lingkungan sekitar aman)</t>
  </si>
  <si>
    <t>Jika terjadi perubahan jadwal dari yang disusun maka akan diperbaharui kemudian hari</t>
  </si>
  <si>
    <t>TAHUN</t>
  </si>
  <si>
    <t>:</t>
  </si>
  <si>
    <t>Pondasi Plat Cakar Ayam dim. 90 x 90 x 100 cm</t>
  </si>
  <si>
    <t>4 ⌀ 12 mm, Sengkang ⌀ 6 mm - 15 mm</t>
  </si>
  <si>
    <t>Plat lantai cor (atap dan talang)</t>
  </si>
  <si>
    <t>Dinding Dalam</t>
  </si>
  <si>
    <t>Dinding Luar</t>
  </si>
  <si>
    <t>Pas. 1/2 bata merah</t>
  </si>
  <si>
    <t>Fasad Marble</t>
  </si>
  <si>
    <t>- Pek. Marble</t>
  </si>
  <si>
    <t>Natural stone marble, light brown strip, polish</t>
  </si>
  <si>
    <t>- Pek. Pasangan Mortar</t>
  </si>
  <si>
    <t>Mortar utama tiles</t>
  </si>
  <si>
    <t>- CAT Coating BATU Alam</t>
  </si>
  <si>
    <t>Propan Clear Coat</t>
  </si>
  <si>
    <t>- Rangka Hollow</t>
  </si>
  <si>
    <t>Gate / Pagar Besi Sliding</t>
  </si>
  <si>
    <t>- Aksesoris</t>
  </si>
  <si>
    <t>Rell, roda, grendel, dll</t>
  </si>
  <si>
    <t>Cone wood lebar 20 cm</t>
  </si>
  <si>
    <t>Propan clear coating &amp; Duco</t>
  </si>
  <si>
    <t>Hollow 40 x 60 &amp; 20 x 40 mm, Galvanis</t>
  </si>
  <si>
    <t>Pek. Fasad Atap Segitiga</t>
  </si>
  <si>
    <t>Propan clear coating</t>
  </si>
  <si>
    <t>2. Plafond GRC (WC / Kamar Mandi)</t>
  </si>
  <si>
    <t>Sesuai Keramik Lantai t = 210 cm</t>
  </si>
  <si>
    <t>Area Tengah (koridor kamar)</t>
  </si>
  <si>
    <t>Pintu R. Utama (2 daun Uk. 100 x 250 cm)</t>
  </si>
  <si>
    <t xml:space="preserve">Pintu dan Partisi R. Tamu </t>
  </si>
  <si>
    <t>Jendela R. Tamu (Uk. 230 x 120 cm)</t>
  </si>
  <si>
    <t>Jendela Ruang Kamar Tamu (Uk. 190 x 140 cm)</t>
  </si>
  <si>
    <t>Pintu Kamar Tamu (1 daun Uk. 80 x 210 cm)</t>
  </si>
  <si>
    <t>Pintu dan partisi kaca Konekting garasi dengan dapur (uk. 110 x 250 cm)</t>
  </si>
  <si>
    <t>Pintu Kamar Tidur Utama (Uk. 90 x 210 cm)</t>
  </si>
  <si>
    <t>Pintu Kamar Tidur Anak (Uk. 80 x 210 cm)</t>
  </si>
  <si>
    <t>Pintu Ruang Laundry (Uk. 240 x 280 cm)</t>
  </si>
  <si>
    <t>Pintu Balkon Kamar Tidur Utama (Uk. 140 x 240 cm)</t>
  </si>
  <si>
    <t>Kusen Alumunium, Daun Pintu Kayu Solid kelas 2, fin, Duco Natural, aksesoris</t>
  </si>
  <si>
    <t>Jendela Ruang Kamar Anak (Uk. 190 x 140 cm)</t>
  </si>
  <si>
    <t>Bouvenlihgt Kamar Mandi (Uk. 50 x 90 cm)</t>
  </si>
  <si>
    <t>- Reling Balkon Belakang</t>
  </si>
  <si>
    <t>- Reling Void (Atas R. Makan)</t>
  </si>
  <si>
    <t>Ex. American Standard - White</t>
  </si>
  <si>
    <t>Sloof utama gantung, dim. 18 x 30 cm</t>
  </si>
  <si>
    <t>1 UNIT RUMAH TINGGAL</t>
  </si>
  <si>
    <t>Gudang Uk. 2x3 m</t>
  </si>
  <si>
    <t>Timbunan Tanah, sampai ± 40 cm dari tanah eksisting</t>
  </si>
  <si>
    <t>Rangka Hollow 60 x 40 cm, Fin. Duco</t>
  </si>
  <si>
    <t>Penutup Kanopi</t>
  </si>
  <si>
    <t>Aksesoris</t>
  </si>
  <si>
    <t>Dinabold, Lisplank, dll</t>
  </si>
  <si>
    <t>Tiang Kanopi dan Rangka Utama</t>
  </si>
  <si>
    <t>Fondasi</t>
  </si>
  <si>
    <t>x</t>
  </si>
  <si>
    <t>=</t>
  </si>
  <si>
    <t>Ttk</t>
  </si>
  <si>
    <t>Jarak</t>
  </si>
  <si>
    <t>cm</t>
  </si>
  <si>
    <t>Jml Besi - X</t>
  </si>
  <si>
    <t>mm</t>
  </si>
  <si>
    <t>→</t>
  </si>
  <si>
    <t>Jml Besi - Y</t>
  </si>
  <si>
    <t>Besi</t>
  </si>
  <si>
    <t>Jumlah =</t>
  </si>
  <si>
    <t>Beton</t>
  </si>
  <si>
    <t>Galian Tanah</t>
  </si>
  <si>
    <t>Sloof</t>
  </si>
  <si>
    <t>Panjang</t>
  </si>
  <si>
    <t>Jarak Sengkang</t>
  </si>
  <si>
    <t>Jml Besi Utama</t>
  </si>
  <si>
    <t>Jml Besi Bagi</t>
  </si>
  <si>
    <t>Begel</t>
  </si>
  <si>
    <t xml:space="preserve">- Utama Ø </t>
  </si>
  <si>
    <t xml:space="preserve">- Bagi Ø </t>
  </si>
  <si>
    <t xml:space="preserve">- Begel Ø </t>
  </si>
  <si>
    <t>Kolom L</t>
  </si>
  <si>
    <t xml:space="preserve">Tinggi Kolom </t>
  </si>
  <si>
    <t>Titik</t>
  </si>
  <si>
    <t>kg/bt</t>
  </si>
  <si>
    <t>Kolom</t>
  </si>
  <si>
    <t>Kolom Tambahan Kanopi</t>
  </si>
  <si>
    <t>2. Kolom Lantai 2</t>
  </si>
  <si>
    <t>Kolom Praktis D2</t>
  </si>
  <si>
    <t>3. Kolom Lantai 3</t>
  </si>
  <si>
    <t>parapet belakang</t>
  </si>
  <si>
    <t>parapet Roof Top</t>
  </si>
  <si>
    <t>Dinding Solar Flat Samping</t>
  </si>
  <si>
    <t>4. Kolom Lantai Roof Top</t>
  </si>
  <si>
    <t>Balok Lintel</t>
  </si>
  <si>
    <t>Balok Ringbalk</t>
  </si>
  <si>
    <t>Seluruh sisi luar dinding lt.1</t>
  </si>
  <si>
    <t>Balok Tambahan Kanopi</t>
  </si>
  <si>
    <t>2. Balok Lantai 2</t>
  </si>
  <si>
    <t>Balok</t>
  </si>
  <si>
    <t>Balok Lintel Pintu dan Jendela</t>
  </si>
  <si>
    <t>3. Balok Lantai 3</t>
  </si>
  <si>
    <t>4. Balok Lantai Roof Top</t>
  </si>
  <si>
    <t>e. Pekerjaan Tangga</t>
  </si>
  <si>
    <t>1 ke 2</t>
  </si>
  <si>
    <t>- Panjang</t>
  </si>
  <si>
    <t>- Lebar</t>
  </si>
  <si>
    <t>- Tebal</t>
  </si>
  <si>
    <t>→ Dobel Layer</t>
  </si>
  <si>
    <t>- Volume</t>
  </si>
  <si>
    <t>- aantrade</t>
  </si>
  <si>
    <t>- Optrade</t>
  </si>
  <si>
    <t>- Floor To Flor</t>
  </si>
  <si>
    <t>FtC+Ceiling+Beam+Plat</t>
  </si>
  <si>
    <t>- Jumlah Trap</t>
  </si>
  <si>
    <t>f. Plat Lantai Garasi</t>
  </si>
  <si>
    <t>Luas</t>
  </si>
  <si>
    <t>Tebal</t>
  </si>
  <si>
    <t>Keliling</t>
  </si>
  <si>
    <t>Wiremesh M</t>
  </si>
  <si>
    <t>kg/lbr</t>
  </si>
  <si>
    <t>lbr</t>
  </si>
  <si>
    <t xml:space="preserve">g. Plat Drainase </t>
  </si>
  <si>
    <t>h. Topian Beton</t>
  </si>
  <si>
    <t>i. Janggutan Beton</t>
  </si>
  <si>
    <t xml:space="preserve">Panjang </t>
  </si>
  <si>
    <t>teras + tangga</t>
  </si>
  <si>
    <t>i2. Janggutan Beton</t>
  </si>
  <si>
    <t>solar flat</t>
  </si>
  <si>
    <t>tangga</t>
  </si>
  <si>
    <t>balkon</t>
  </si>
  <si>
    <t>i3. Janggutan Beton</t>
  </si>
  <si>
    <t>solar flat + talang</t>
  </si>
  <si>
    <t>j. Meja Beton</t>
  </si>
  <si>
    <t>Panjang Balok</t>
  </si>
  <si>
    <t>Plat</t>
  </si>
  <si>
    <t>Pembesian Besi</t>
  </si>
  <si>
    <t>1. Pekerjaan Plat Lantai 2 (Balkon)  t = 12 cm</t>
  </si>
  <si>
    <t>Penggunaan Besi</t>
  </si>
  <si>
    <t>Wiremesh</t>
  </si>
  <si>
    <t>/kg</t>
  </si>
  <si>
    <t>- Wiremesh M</t>
  </si>
  <si>
    <t>1. Pekerjaan Plat Lantai 3  t = 12 cm</t>
  </si>
  <si>
    <t>/m2</t>
  </si>
  <si>
    <t>Bondek</t>
  </si>
  <si>
    <t>2a.  Pekerjaan Plat Talang Air Lantai 2</t>
  </si>
  <si>
    <t>2b.  Pekerjaan Plat Talang Air Lantai 3</t>
  </si>
  <si>
    <t>2. Pekerjaan Plat Torn</t>
  </si>
  <si>
    <t>3. Topian Beton Lt. 2</t>
  </si>
  <si>
    <t>Type</t>
  </si>
  <si>
    <t>Spek Material</t>
  </si>
  <si>
    <t>Ukuran</t>
  </si>
  <si>
    <t>Margine</t>
  </si>
  <si>
    <t>Daun Pintu Solid (80 x 210 cm)</t>
  </si>
  <si>
    <t>Daun Pintu Teak Wood(80 x 210 cm)</t>
  </si>
  <si>
    <t>Finishing</t>
  </si>
  <si>
    <t>Pintu  Alumunium By Alexindo / m'</t>
  </si>
  <si>
    <t>Pintu Alumunium By Alexindo / m'</t>
  </si>
  <si>
    <t>Daun Jendela Casemen Swing / Jungkit Alum. By Alexindo / m'</t>
  </si>
  <si>
    <t>Jml</t>
  </si>
  <si>
    <t>T</t>
  </si>
  <si>
    <t>L</t>
  </si>
  <si>
    <t>P</t>
  </si>
  <si>
    <t>Material</t>
  </si>
  <si>
    <t>Acc</t>
  </si>
  <si>
    <t>Jati Muda</t>
  </si>
  <si>
    <t>Merbau</t>
  </si>
  <si>
    <t>Kamper</t>
  </si>
  <si>
    <t>Kruing</t>
  </si>
  <si>
    <t>Meranti</t>
  </si>
  <si>
    <t>Mahoni</t>
  </si>
  <si>
    <t>Duko</t>
  </si>
  <si>
    <t>Melamic</t>
  </si>
  <si>
    <t>Standar</t>
  </si>
  <si>
    <t>Coklat</t>
  </si>
  <si>
    <t>Motif</t>
  </si>
  <si>
    <t>Teak Wood</t>
  </si>
  <si>
    <t>Triplek</t>
  </si>
  <si>
    <t>Lantai 1</t>
  </si>
  <si>
    <t>Pintu Solid Kayu</t>
  </si>
  <si>
    <t>1 Daun Pintu Solid Jati, Fin. Melamic, Kusen Kayu,  Acc By Solid</t>
  </si>
  <si>
    <t>1 Daun Pintu Solid Merbau, Fin. Melamic, Kusen Alumunium By Alexindo, Silver, Hitam, Coklat, Acc By Solid</t>
  </si>
  <si>
    <t>1 Daun Pintu Solid Kamper, Fin. Melamic, Kusen Alumunium By Alexindo, Silver, Hitam, Coklat, Acc By Solid</t>
  </si>
  <si>
    <t>1 Daun Pintu Solid Kruing, Fin. Melamic, Kusen Alumunium By Alexindo, Silver, Hitam, Coklat, Acc By Solid</t>
  </si>
  <si>
    <t>1 Daun Pintu Solid Meranti, Fin. Melamic, Kusen Alumunium By Alexindo, Silver, Hitam, Coklat, Acc By Solid</t>
  </si>
  <si>
    <t>1 Daun Pintu Solid Mahoni, Fin. Melamic, Kusen Alumunium By Alexindo, Silver, Hitam, Coklat, Acc By Solid</t>
  </si>
  <si>
    <t>Daun Pintu</t>
  </si>
  <si>
    <t>Harga / m2</t>
  </si>
  <si>
    <t>Amplas</t>
  </si>
  <si>
    <t>Dempul</t>
  </si>
  <si>
    <t>Cat Primer 2 Komponen Propan PU Acrylic</t>
  </si>
  <si>
    <t>Cat Acrylic 2 Komponen Propan PU Acrylic</t>
  </si>
  <si>
    <t>Clear Propan Acrylic 2 Komponen</t>
  </si>
  <si>
    <t>Thinner PU</t>
  </si>
  <si>
    <t>ltr</t>
  </si>
  <si>
    <t>3 Lapis</t>
  </si>
  <si>
    <t>Wood Filler</t>
  </si>
  <si>
    <t>Impra Sending Sealer</t>
  </si>
  <si>
    <t>Impra Melamine Clear atau Doff</t>
  </si>
  <si>
    <t>Wood Stain Impra</t>
  </si>
  <si>
    <t>Biaya Peralatan (Amplas + Listrik+ Kain dll)</t>
  </si>
  <si>
    <t xml:space="preserve">Kusen </t>
  </si>
  <si>
    <t>Alumunium Incalum 4", Silver</t>
  </si>
  <si>
    <t>Kayu Jati</t>
  </si>
  <si>
    <t>By Solid</t>
  </si>
  <si>
    <t xml:space="preserve">Hendel </t>
  </si>
  <si>
    <t>Pintu Teakwood - Fin. Duko</t>
  </si>
  <si>
    <t>1 Daun Pintu Teak Wood Merbau, Fin. Duko, Kusen Alumunium By Alexindo, Silver, Hitam, Coklat, Acc By Solid</t>
  </si>
  <si>
    <t>1 Daun Pintu Teak Wood Kamper, Fin. Duko, Kusen Alumunium By Alexindo, Silver, Hitam, Coklat, Acc By Solid</t>
  </si>
  <si>
    <t>1 Daun Pintu Teak Wood Kruing, Fin. Duko, Kusen Alumunium By Alexindo, Silver, Hitam, Coklat, Acc By Solid</t>
  </si>
  <si>
    <t>1 Daun Pintu Teak Wood Meranti, Fin. Duko, Kusen Alumunium By Alexindo, Silver, Hitam, Coklat, Acc By Solid</t>
  </si>
  <si>
    <t>Pintu Teakwood - Fin. Melamic</t>
  </si>
  <si>
    <t xml:space="preserve">Jendela </t>
  </si>
  <si>
    <t>2 Daun Jendela Casemen Swing / Jungkit, Kusen Alumunium By Alexindo, Wara Polos, Acc By Solid</t>
  </si>
  <si>
    <t>Daun Jendela Casemen Swing / Jungkit</t>
  </si>
  <si>
    <t>Frem Kaca</t>
  </si>
  <si>
    <t>Stoper</t>
  </si>
  <si>
    <t>5 mm, Clear</t>
  </si>
  <si>
    <t>1 Daun Jendela Casemen Swing / Jungkit, Kusen Alumunium By Alexindo, Wara Polos, Acc By Solid</t>
  </si>
  <si>
    <t>Jendela Sleding + Kaca Mati</t>
  </si>
  <si>
    <t>1 Daun Jendela Sleding, Kusen Alumunium By Alexindo, Wara Polos, Acc By Solid</t>
  </si>
  <si>
    <t>F.Tapak</t>
  </si>
  <si>
    <t>SNI Ø12 mm - 15 cm</t>
  </si>
  <si>
    <t>Sloof  (20 x 40 cm)</t>
  </si>
  <si>
    <t>SNI 4 D13 mm, 6 ⌀12 mm , Sengkang ⌀8 mm - 15 mm</t>
  </si>
  <si>
    <t>Fondasi Tangga</t>
  </si>
  <si>
    <t>BACKUP VOL. TANAH &amp; PONDASI</t>
  </si>
  <si>
    <t>PEKERJAAN TANAH</t>
  </si>
  <si>
    <t xml:space="preserve">Galian &amp; Urugan Tanah </t>
  </si>
  <si>
    <t>Luas Bangunan</t>
  </si>
  <si>
    <t>Peninggian Elevasi</t>
  </si>
  <si>
    <t>Volume Batu Kali</t>
  </si>
  <si>
    <t>Volume Tanah :</t>
  </si>
  <si>
    <t>Galian Tanah Pondasi, Septic Tank &amp; Bak Kontrol</t>
  </si>
  <si>
    <t>Urugan Tanah Kembali</t>
  </si>
  <si>
    <t>Urugan Tanah Peninggi Elevasi</t>
  </si>
  <si>
    <t>Pemadatan Tanah</t>
  </si>
  <si>
    <t>PONDASI BANGUNAN UTAMA</t>
  </si>
  <si>
    <t>Pondasi Rollag Bata 25 x 10 x 10 cm</t>
  </si>
  <si>
    <t xml:space="preserve">Pas. Rollag Bata </t>
  </si>
  <si>
    <t>Pasir Urug</t>
  </si>
  <si>
    <t>Tul. Pengikat</t>
  </si>
  <si>
    <t>Konfigurasi</t>
  </si>
  <si>
    <t>Pondasi Batu Kali PB1 (90 x 110 x 25 cm)</t>
  </si>
  <si>
    <t>Besi -Tul. Pengikat</t>
  </si>
  <si>
    <t>Lantai Kerja</t>
  </si>
  <si>
    <t>Batu Kali</t>
  </si>
  <si>
    <t>PB</t>
  </si>
  <si>
    <t>X</t>
  </si>
  <si>
    <t>Timbunan Tanah Kembali</t>
  </si>
  <si>
    <t>Y</t>
  </si>
  <si>
    <t>Pondasi Batu Kali PB2 (90 x 110 x 25 cm)</t>
  </si>
  <si>
    <t>Pondasi Batu Kali PB3 (70 x 50 x 25 cm) (Tangga)</t>
  </si>
  <si>
    <t>SNI D/</t>
  </si>
  <si>
    <t>Wiremesh Mx</t>
  </si>
  <si>
    <t>Tul. Arah X</t>
  </si>
  <si>
    <t>Tul. Arah Y</t>
  </si>
  <si>
    <t>Pondasi Foot Plate P1 60 x 60 x 30 cm (Bentang 2-3 m)</t>
  </si>
  <si>
    <t>Ø</t>
  </si>
  <si>
    <t>Bekisting</t>
  </si>
  <si>
    <t>Pondasi Foot Plate P2 80 x 80 x 30 cm (Bentang 4 - 5 m)</t>
  </si>
  <si>
    <t>Pondasi Foot Plate P3 100 x 100 x 30 cm (Bentang 6 m)</t>
  </si>
  <si>
    <t>Pondasi Foot Plate Tangga P4 100 x 50 x 25 cm</t>
  </si>
  <si>
    <t>PONDASI BANGUNAN PENDUKUNG</t>
  </si>
  <si>
    <t>Pondasi PB1 (90 x 110 x 25 cm) (Pagar)</t>
  </si>
  <si>
    <t>Pondasi Foot Plate P3 60 x 60 x 30 cm (Tangga Besi Putar)</t>
  </si>
  <si>
    <t>Galian Septic Tank</t>
  </si>
  <si>
    <t xml:space="preserve">Volume Biomed/Septic Tank </t>
  </si>
  <si>
    <t>(Kapasitas 1000 L)</t>
  </si>
  <si>
    <t>Galian Bak Kontrol</t>
  </si>
  <si>
    <t>Batu Kerikil</t>
  </si>
  <si>
    <t>Serabut/Ijuk</t>
  </si>
  <si>
    <t>Pondasi</t>
  </si>
  <si>
    <t>- Galian Tanah</t>
  </si>
  <si>
    <t>- Timbunan Tanah Kemballi</t>
  </si>
  <si>
    <t>Fondasi Batu Belah 70 x 60 x 25 cm</t>
  </si>
  <si>
    <t>Timbunan tanah bekas galian</t>
  </si>
  <si>
    <t>Dr. MASYITA</t>
  </si>
  <si>
    <t>Kolom T</t>
  </si>
  <si>
    <t>SNI 6 D13 mm, 4 ⌀12 mm , Sengkang ⌀8 mm - 15 mm</t>
  </si>
  <si>
    <t>Kolom I</t>
  </si>
  <si>
    <t>SNI 4 ⌀10 mm , Sengkang ⌀8 mm - 20 mm</t>
  </si>
  <si>
    <t>Kolom Praktis</t>
  </si>
  <si>
    <t xml:space="preserve">2. </t>
  </si>
  <si>
    <t>Fondasi Tangga 70 x 70 x 20 cm</t>
  </si>
  <si>
    <t>Tul. Bawah Ø 12 mm - 15 cm, Tul. Atas Ø 12 mm - 15 cm (Double Layer)</t>
  </si>
  <si>
    <t>1. Pekerjaan Plat Lantai 2  t = 12 cm</t>
  </si>
  <si>
    <t>Batu Gunung Belah</t>
  </si>
  <si>
    <t>Wiremesh M8</t>
  </si>
  <si>
    <t xml:space="preserve">Bondek 100 x 600 x 4 cm, t = 0,75 mm </t>
  </si>
  <si>
    <t>Wiremesh SNI M8 2 Layer</t>
  </si>
  <si>
    <t>SNI 6 D12 mm, 4 ⌀12 mm , Sengkang ⌀8 mm - 15 mm</t>
  </si>
  <si>
    <t>Balok B1</t>
  </si>
  <si>
    <t>Balok B2</t>
  </si>
  <si>
    <t>Balok  B3 (15 x 20)</t>
  </si>
  <si>
    <t>Balok B3</t>
  </si>
  <si>
    <t>Pekerjaan Balok Ringbalk</t>
  </si>
  <si>
    <t>Balok  B2 (15 x 30 cm)</t>
  </si>
  <si>
    <t>Balok B3 (15 x 20 cm)</t>
  </si>
  <si>
    <t>Kolom  I (10 x 30 cm)</t>
  </si>
  <si>
    <t>Kolom  Praktis (10 x 10 cm)</t>
  </si>
  <si>
    <t>Fondasi 50 x 50 x 20 cm</t>
  </si>
  <si>
    <t>Balok Lintel 13 x 20 cm</t>
  </si>
  <si>
    <t>4Ø 10 mm, sengkang Ø 6 mm - 20 cm</t>
  </si>
  <si>
    <t>A. Rachman Adnan</t>
  </si>
  <si>
    <t>A. Wahyu Zulkifli</t>
  </si>
  <si>
    <t>Upah Perencanaan dan Pengawasan</t>
  </si>
  <si>
    <t>Tanah Merah / Sirtu / Puing + Pemadatan (Tinggi = 40 Cm)</t>
  </si>
  <si>
    <t>Tul. X Ø 10 mm, Tul. Y Ø 10 mm - 20 cm</t>
  </si>
  <si>
    <t>1. Pekerjaan Dinding</t>
  </si>
  <si>
    <t>Pasangan Dinding Bata Ringan</t>
  </si>
  <si>
    <t>Tinggi</t>
  </si>
  <si>
    <t>Pengurang</t>
  </si>
  <si>
    <t>Jumlah (Volum - Pengurang)</t>
  </si>
  <si>
    <t>Plasteran</t>
  </si>
  <si>
    <t>Acian</t>
  </si>
  <si>
    <t>Pasangan Dinding Bata</t>
  </si>
  <si>
    <t>Jumlah Unit</t>
  </si>
  <si>
    <t>c. Pekerjaan Dinding Lantai 1 -  Dinding Baru Area Depan (Ruang Tamu)</t>
  </si>
  <si>
    <t>openingan jendela baru</t>
  </si>
  <si>
    <t>d. Pekerjaan Dinding Baru Sekat  -  KM kamar 4, Lantai 1</t>
  </si>
  <si>
    <t>e. Pekerjaan Dinding Lantai 1 -  Penutup bekas bongkaran pintu (KT 5, KM belakang 2bh)</t>
  </si>
  <si>
    <t>e. Pekerjaan Partisi Gypsum Dinding Lantai 1 -  Koridor KT 1 menuju WC tamu</t>
  </si>
  <si>
    <t>Pasangan Dinding Partisi Gypsum</t>
  </si>
  <si>
    <t>f. Pekerjaan Dinding Lantai 1 - Pintu KT 2</t>
  </si>
  <si>
    <t>lubang pintu</t>
  </si>
  <si>
    <t>g. Pekerjaan Dinding Lantai 2</t>
  </si>
  <si>
    <t>Pasangan Dinding Bata (Penutup bekas bongkaran pintu akses warehouse lt.2 ke laundry room)</t>
  </si>
  <si>
    <t>h. Pekerjaan Dinding Dry Wall Kamar 8</t>
  </si>
  <si>
    <t>Pasangan Dinding Partisi</t>
  </si>
  <si>
    <t>Pasangan Bata Ringan</t>
  </si>
  <si>
    <t>Opening</t>
  </si>
  <si>
    <t>Opening + Dinding Batas Tetangga + Keramik Dinding + Fasat Batu Alam</t>
  </si>
  <si>
    <t>B.</t>
  </si>
  <si>
    <t xml:space="preserve">C. </t>
  </si>
  <si>
    <t>a. Dinding Lt.1</t>
  </si>
  <si>
    <t>Pasangan Dinding Bata Merah</t>
  </si>
  <si>
    <t>b. Pasangan Dinding Bata Ringan</t>
  </si>
  <si>
    <t>Dinding Lt.1</t>
  </si>
  <si>
    <t xml:space="preserve"> b. Dinding Lt.2</t>
  </si>
  <si>
    <t>Dinding Lt.2</t>
  </si>
  <si>
    <t>Granit Tile Merk Hugo, 60 x 60 Motif Standart - Cream</t>
  </si>
  <si>
    <t>Customade alumunium profile Door with glass, pabrikasi lapangan, Aksesoris</t>
  </si>
  <si>
    <t>B. 3. Pekerjaan Urugan</t>
  </si>
  <si>
    <t>E. 3. Pekerjaan Plafond</t>
  </si>
  <si>
    <t>E. 4. Pekerjaan Finishing Penutup Lantai Dan Dinding</t>
  </si>
  <si>
    <t>Besi CNP 100, Fin. Duco</t>
  </si>
  <si>
    <t>D. 3. Kanopi Parkir</t>
  </si>
  <si>
    <t>Solar tuff 2 mm, clear</t>
  </si>
  <si>
    <t>WAKTU PELAKSANAAN PEKERJAAN</t>
  </si>
  <si>
    <t>Bulan - I</t>
  </si>
  <si>
    <t>Bulan - II</t>
  </si>
  <si>
    <t>Bulan - III</t>
  </si>
  <si>
    <t>Bulan - IV</t>
  </si>
  <si>
    <t>Bulan - V</t>
  </si>
  <si>
    <t>BOBOT</t>
  </si>
  <si>
    <t>Progres Rencana</t>
  </si>
  <si>
    <t>Progres Aktual</t>
  </si>
  <si>
    <t>Total Komulatif Progress Rencana</t>
  </si>
  <si>
    <t>Total Komulatif Progress Aktual</t>
  </si>
  <si>
    <t>Material, Tukang, Alat Kerja dll</t>
  </si>
  <si>
    <t>Direktur</t>
  </si>
  <si>
    <t>Abdul Rachman Adnan</t>
  </si>
  <si>
    <t>Jadwal Pelaksanaan dapat berubah sewaktu waktu karena bergantung pada ketersediaan material, ketersediaan dana, kondisi cuaca, dan situasi lingkungan</t>
  </si>
  <si>
    <t>Jika terjadi perubahan jadwal akan dikoordinasikan kepada pihak pertama sebagai pemberi kerja</t>
  </si>
  <si>
    <t>TAMALATE SETAPAK 18</t>
  </si>
  <si>
    <t>TIME SCHEDULE PELAKSANAAN DENGAN KURVA S</t>
  </si>
  <si>
    <t>Closet Duduk Duduk TOTO CW421J - White</t>
  </si>
  <si>
    <t xml:space="preserve">Box MCB Inbow 4 Group Ex. Schneider </t>
  </si>
  <si>
    <t>Exhaust Plafond 10" Ex. KDK/Panasonic</t>
  </si>
  <si>
    <t>Exhaust Fan</t>
  </si>
  <si>
    <t>Kran Angsa ex. KRIS</t>
  </si>
  <si>
    <t>Armatur Carport &amp; Taman</t>
  </si>
  <si>
    <t>- MCB 10 Amper Untuk AC ( 1 Unit 1 MCB)</t>
  </si>
  <si>
    <t>- Box MCB</t>
  </si>
  <si>
    <t>- Exhaust fan Plafond</t>
  </si>
  <si>
    <t>- Exhaust fan Dinding</t>
  </si>
  <si>
    <t>- MCB 10 Amper Untuk Lampu</t>
  </si>
  <si>
    <t xml:space="preserve">- MCB 10 Amper Untuk Stop Kontak </t>
  </si>
  <si>
    <t>- Stop Kontak Indoor</t>
  </si>
  <si>
    <t>Stop Kontak Inbow 1 - 3 Lubang Ex. Panasonic</t>
  </si>
  <si>
    <t>MCB 10 A ex. schneider</t>
  </si>
  <si>
    <t>Lampu dan Fitting Lampu</t>
  </si>
  <si>
    <t>Pasangan Dinding Septic Tank</t>
  </si>
  <si>
    <t>Pasangan Bata Septictank Ukuran 1,5 x 1,5 x 2 m</t>
  </si>
  <si>
    <t>Pasangan Bak Kontrol Uk. 50 x 50 x 50 cm (Pasangan Bata Merah &amp; Plesteran)</t>
  </si>
  <si>
    <t>Stop Kran 2 Cabang (khusus mesin cuci) ex. Onda</t>
  </si>
  <si>
    <t>Floor Drain Stainless ex. American Standard</t>
  </si>
  <si>
    <t>Floor Drain PVC ex. ONDA</t>
  </si>
  <si>
    <t>Kran dinding ex. ONDA</t>
  </si>
  <si>
    <t>Stop Kran Cabang 2 Ex. Onda</t>
  </si>
  <si>
    <t>Stop Kran Cabang 2 ex. ONDA</t>
  </si>
  <si>
    <t xml:space="preserve">- Kran DInding </t>
  </si>
  <si>
    <t>- Unit Kran</t>
  </si>
  <si>
    <t xml:space="preserve">- Kran Dinding </t>
  </si>
  <si>
    <t>Propan Eco Gypsum</t>
  </si>
  <si>
    <t>Mortar Utama Tiles</t>
  </si>
  <si>
    <t>BACKUP VOL. KOLOM</t>
  </si>
  <si>
    <t>KOLOM LANTAI 1</t>
  </si>
  <si>
    <t>Tul. Utama</t>
  </si>
  <si>
    <t>Tul. Bagi</t>
  </si>
  <si>
    <t>Kolom L 15 x 30 x 30 cm  Lt. 1</t>
  </si>
  <si>
    <t>*</t>
  </si>
  <si>
    <t>Kolom K… 40 x 40 cm Lt. 1 (Bentang 6 m)</t>
  </si>
  <si>
    <t>Kolom K…35 x 35 cm Lt. 1 (Bentang 5 m)</t>
  </si>
  <si>
    <t>Kolom K... 20 x 35 cm Lt. 1 (Bentang 5 m)</t>
  </si>
  <si>
    <t>Kolom K... 15 x 35 cm Lt. 1 (Bentang 5 m)</t>
  </si>
  <si>
    <t>Kolom K… 25 x 25 cm Lt. 1 (Bentang 4 m)</t>
  </si>
  <si>
    <t>Kolom K… 15 x 30 cm Lt. 1 (Bentang 4 m)</t>
  </si>
  <si>
    <t>Kolom K… 15 x 25 cm Lt. 1 (Bentang 3 m)</t>
  </si>
  <si>
    <r>
      <t xml:space="preserve">Kolom K… 20 x 20 cm Lt. 1 (Bentang </t>
    </r>
    <r>
      <rPr>
        <b/>
        <sz val="11"/>
        <color theme="1"/>
        <rFont val="Calibri"/>
        <family val="2"/>
      </rPr>
      <t xml:space="preserve">≤ </t>
    </r>
    <r>
      <rPr>
        <b/>
        <sz val="11"/>
        <color theme="1"/>
        <rFont val="Arial"/>
        <family val="2"/>
      </rPr>
      <t>3 m)</t>
    </r>
  </si>
  <si>
    <r>
      <t xml:space="preserve">Kolom K… 15 x 20 cm Lt. 1 (Bentang </t>
    </r>
    <r>
      <rPr>
        <b/>
        <sz val="11"/>
        <color theme="1"/>
        <rFont val="Calibri"/>
        <family val="2"/>
      </rPr>
      <t xml:space="preserve">≤ </t>
    </r>
    <r>
      <rPr>
        <b/>
        <sz val="11"/>
        <color theme="1"/>
        <rFont val="Arial"/>
        <family val="2"/>
      </rPr>
      <t>3 m)</t>
    </r>
  </si>
  <si>
    <t>Kolom KP 15 x 15 cm Lt. 1</t>
  </si>
  <si>
    <t>Kolom KP 13 x 13 cm Lt. 1</t>
  </si>
  <si>
    <t>Kolom Lintel 10 x 10 cm Lt. 1</t>
  </si>
  <si>
    <t>KOLOM LANTAI 2</t>
  </si>
  <si>
    <t>Kolom L 15 x 30 x 30 cm Lt. 2</t>
  </si>
  <si>
    <t>Kolom K… 40 x 40 cm Lt. 2 (Bentang 6 m)</t>
  </si>
  <si>
    <t>Kolom K…35 x 35 cm Lt. 2 (Bentang 5 m)</t>
  </si>
  <si>
    <t>Kolom K... 20 x 35 cm Lt. 2 (Bentang 5 m)</t>
  </si>
  <si>
    <t>Kolom K... 15 x 35 cm Lt. 2 (Bentang 5 m)</t>
  </si>
  <si>
    <t>Kolom K… 25 x 25 cm Lt. 2 (Bentang 4 m)</t>
  </si>
  <si>
    <t>Kolom K… 15 x 30 cm Lt. 2 (Bentang 4 m)</t>
  </si>
  <si>
    <t>Kolom K… 15 x 25 cm Lt. 2 (Bentang 3 m)</t>
  </si>
  <si>
    <r>
      <t xml:space="preserve">Kolom K… 20 x 20 cm Lt. 2 (Bentang </t>
    </r>
    <r>
      <rPr>
        <b/>
        <sz val="11"/>
        <color theme="1"/>
        <rFont val="Calibri"/>
        <family val="2"/>
      </rPr>
      <t xml:space="preserve">≤ </t>
    </r>
    <r>
      <rPr>
        <b/>
        <sz val="11"/>
        <color theme="1"/>
        <rFont val="Arial"/>
        <family val="2"/>
      </rPr>
      <t>3 m)</t>
    </r>
  </si>
  <si>
    <r>
      <t xml:space="preserve">Kolom K… 15 x 20 cm Lt. 2 (Bentang </t>
    </r>
    <r>
      <rPr>
        <b/>
        <sz val="11"/>
        <color theme="1"/>
        <rFont val="Calibri"/>
        <family val="2"/>
      </rPr>
      <t xml:space="preserve">≤ </t>
    </r>
    <r>
      <rPr>
        <b/>
        <sz val="11"/>
        <color theme="1"/>
        <rFont val="Arial"/>
        <family val="2"/>
      </rPr>
      <t>3 m)</t>
    </r>
  </si>
  <si>
    <t>Kolom KP 15 x 15 cm Lt. 2</t>
  </si>
  <si>
    <t>Kolom KP 13 x 13 cm Lt. 2</t>
  </si>
  <si>
    <t>Kolom Lintel 10 x 10 cm Lt. 2</t>
  </si>
  <si>
    <t>KOLOM LANTAI ATAP</t>
  </si>
  <si>
    <t xml:space="preserve">Kolom Praktis 15 x 15 cm </t>
  </si>
  <si>
    <t>Kolom Sopi-Sopi 13 x 13 cm</t>
  </si>
  <si>
    <t>Kolom Parapet 13 x 13 cm</t>
  </si>
  <si>
    <t>KOLOM STRUKTUR PENDUKUNG</t>
  </si>
  <si>
    <t>Kolom K... 15 x 25 cm (Pagar)</t>
  </si>
  <si>
    <t>Kolom K… 15 x 20 cm (Pagar)</t>
  </si>
  <si>
    <t>Kolom KP 15 x 15 cm (Pagar)</t>
  </si>
  <si>
    <t>Plat Lantai, t = 12 cm (Floordeck)</t>
  </si>
  <si>
    <t>Stop Kontak Single CP Weatherproof Panasonic</t>
  </si>
  <si>
    <t>Stop Kontak AC Panasonic</t>
  </si>
  <si>
    <t>Stop Kontak Data CAT 5E + TV Panasonic</t>
  </si>
  <si>
    <t>- Fitting Lampu E27</t>
  </si>
  <si>
    <t>Fitting Lampu Panasonic E27 Standar</t>
  </si>
  <si>
    <t>Philips Smart Wifi LED 13W With Bluetooth - Tunable White</t>
  </si>
  <si>
    <t>Philips MyCare LED Bulb 12W - Natural White</t>
  </si>
  <si>
    <t>Philips MyCare LED Bulb 10W - Natural White</t>
  </si>
  <si>
    <t>- Lampu Bulb E27 (Lounge)</t>
  </si>
  <si>
    <t>Philips MyCare LED Bulb 8W - Natural White</t>
  </si>
  <si>
    <t>1. Lampu Bulb</t>
  </si>
  <si>
    <t>2. Lampu Downlight</t>
  </si>
  <si>
    <t>- Fitting Lampu Downlight Inbow</t>
  </si>
  <si>
    <t>Fitting Lampu Downlight Philips 4"</t>
  </si>
  <si>
    <t>- Lampu Bulb E27 (Kamar Mandi)</t>
  </si>
  <si>
    <t>Philips Radiant Line LED Bulb 5W - White</t>
  </si>
  <si>
    <t>Philips Radiant Line LED Bulb 5W - Kuning</t>
  </si>
  <si>
    <t>- Lampu Bulb E27 (Dapur)</t>
  </si>
  <si>
    <t>- Lampu Bulb E27 (Kamar Tidur dan Dapur)</t>
  </si>
  <si>
    <t>- Lampu Bulb E27 (Ruang Keluarga)</t>
  </si>
  <si>
    <t>- Lampu Smart Wifi Bulb E27 (Teras)</t>
  </si>
  <si>
    <t>Exhaust Dinding 12" Ex. KDK/Panasonic</t>
  </si>
  <si>
    <t>- Saklar Single (Kamar Tidur dan Ruang Keluarga)</t>
  </si>
  <si>
    <t>- Saklar Dobel (Kamar Mandi, Lounge)</t>
  </si>
  <si>
    <t>- Saklar Triple (Dapur)</t>
  </si>
  <si>
    <t>Instalasi Exhaust Fan</t>
  </si>
  <si>
    <t>- Lampu Smart Wifi Bulb E27 (Balkon)</t>
  </si>
  <si>
    <t>- Stop Kontak Outdoor (Balkon &amp; Area Cuci)</t>
  </si>
  <si>
    <t>- Lampu Bulb E27 (Kamar Tidur dan Laundry Room)</t>
  </si>
  <si>
    <t>- Lampu Bulb E27 (Tangga)</t>
  </si>
  <si>
    <t>- Lampu Bulb E27 (Fasad Bawah Atap)</t>
  </si>
  <si>
    <t>Saklar Single Panasonic</t>
  </si>
  <si>
    <t>Saklar Double Panasonic</t>
  </si>
  <si>
    <t>Saklar Triple Panasonic</t>
  </si>
  <si>
    <t>Saklar Single Lebar Hotel 2 Arah (Indikator) Panasonic</t>
  </si>
  <si>
    <t>- Lampu Bulb E27 (Ruang Tengah dan Wardrobe)</t>
  </si>
  <si>
    <t>- Saklar Single (Balkon dan Laundry Room)</t>
  </si>
  <si>
    <t xml:space="preserve">Box MCB Inbow 2 Group Ex. Schneider </t>
  </si>
  <si>
    <t>Keramik Kasar, 30 x 30 - White ex. Platinum/Asia Tile</t>
  </si>
  <si>
    <t>Meja Dapur</t>
  </si>
  <si>
    <t>Area R. Keluarga, Lounge, Kamar Tidur dan dapur</t>
  </si>
  <si>
    <t>Keramik texture kasar , 40 x 40 ex. Platinum</t>
  </si>
  <si>
    <t>Keramik 60 x 60, Putih Ex. Platinum</t>
  </si>
  <si>
    <t>Screeding Lantai</t>
  </si>
  <si>
    <t>Screed 1 SP : 5 PP, Tebal 50 mm</t>
  </si>
  <si>
    <t>Waterproofing Area Basah</t>
  </si>
  <si>
    <t>Lantai Kamar Mandi dan Lantai Area Laundry</t>
  </si>
  <si>
    <t>Area Laundry</t>
  </si>
  <si>
    <t>Dinding Kamar Mandi t = 30 cm</t>
  </si>
  <si>
    <t>Propan Eco Series Interior (1 Lapis Dasar, 2 Cat Penutup)</t>
  </si>
  <si>
    <t>Propan Eco Shield Exterior (1 Lapis Dasar, 2 Cat Penutup)</t>
  </si>
  <si>
    <t>- Coating Conwood</t>
  </si>
  <si>
    <t>- Pengecatan Gate</t>
  </si>
  <si>
    <t xml:space="preserve">Bata Merah 5 x 10 x 20 cm, 1 SP : 5 PP </t>
  </si>
  <si>
    <t>Bata Ringan 10 x 20 x 60 cm + MU 380</t>
  </si>
  <si>
    <t>Kolom  T (15 x 30 x 30 cm)</t>
  </si>
  <si>
    <t>Kolom  L (15 x 40 x 40 cm)</t>
  </si>
  <si>
    <t>Kolom  I (15 x 40 cm)</t>
  </si>
  <si>
    <t>- Pek. Conwood</t>
  </si>
  <si>
    <t>- Conwood Plank</t>
  </si>
  <si>
    <t>Conwood Plank Lebar 20 cm</t>
  </si>
  <si>
    <t>BACKUP VOL. BALOK</t>
  </si>
  <si>
    <t>BALOK LANTAI 1</t>
  </si>
  <si>
    <t>Balok B... 20 x 40 cm Lt. 1 (Bentang 6 m)</t>
  </si>
  <si>
    <t>Balok B… 15 x 30 cm Lt. 1 (Bentang 4 m)</t>
  </si>
  <si>
    <t>Balok B... 15 x 25 cm Lt. 1 (Bentang 2 m)</t>
  </si>
  <si>
    <t>Balok B... 15 x 20 cm Lt. 1 (Bentang 2 m)</t>
  </si>
  <si>
    <t>Balok B... 15 x 15 cm Lt. 1 (Bentang 2 m)</t>
  </si>
  <si>
    <t>Balok B... 13 x 15 cm Lt. 1 (Bentang 2 m)</t>
  </si>
  <si>
    <t>Balok Lintel 10 x 10 cm Lt. 1  (Bentang 3 -4 m)</t>
  </si>
  <si>
    <t>BALOK LANTAI 2</t>
  </si>
  <si>
    <t>Balok B... 20 x 40 cm Lt. 2 (Bentang 6 m)</t>
  </si>
  <si>
    <t>Balok B… 15  x 35 cm Lt. 2 (Bentang  5 m)</t>
  </si>
  <si>
    <t>Balok B… 15 x 30 cm Lt. 2 (Bentang 4 m)</t>
  </si>
  <si>
    <t>Balok B... 15 x 25 cm Lt. 2 (Bentang 3 m)</t>
  </si>
  <si>
    <t>Balok B... 15 x 25 cm Lt. 2 (Bentang 2 m)</t>
  </si>
  <si>
    <t>Ring Balok B... 15 x 20 cm Lt. 2 (Bentang 2 m)</t>
  </si>
  <si>
    <t>Ring Balok B... 15 x 15 cm Lt. 2 (Bentang 2 m)</t>
  </si>
  <si>
    <t>Balok B... 13 x 15 cm Lt. 2 (Bentang 2 m)</t>
  </si>
  <si>
    <t>Balok Lintel 10 x 10 cm Lt. 2  (Bentang 3 -4 m)</t>
  </si>
  <si>
    <t>BALOK LANTAI ATAP</t>
  </si>
  <si>
    <t>Balok B... 15 x 20 cm</t>
  </si>
  <si>
    <t>Balok B... 15 x 15 cm</t>
  </si>
  <si>
    <t>Balok Sopi-Sopi 13 x 15 cm</t>
  </si>
  <si>
    <t>Balok Parapet 13 x 15 cm</t>
  </si>
  <si>
    <t>BALOK STRUKTUR PENDUKUNG</t>
  </si>
  <si>
    <t>Balok B… 15 x 25 cm (Pagar)</t>
  </si>
  <si>
    <t>Balok B... 15 x 20 cm (Pagar)</t>
  </si>
  <si>
    <t>Balok BP 15 x 15 cm (Pagar)</t>
  </si>
  <si>
    <t>Balok BP 13 x 15 cm (Pagar)</t>
  </si>
  <si>
    <t>Balok B1 20  x 40 cm Lt. 1 (Bentang  5 m)</t>
  </si>
  <si>
    <t>Balok B2 15 x 30 cm Lt. 1 (Bentang 3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</si>
</sst>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(* #,##0_);_(* \(#,##0\);_(* &quot;-&quot;??_);_(@_)"/>
    <numFmt numFmtId="165" formatCode="_(* #,##0_);_(* \(#,##0\);_(* \-_);_(@_)"/>
    <numFmt numFmtId="166" formatCode="_(* #,##0.00_);_(* \(#,##0.00\);_(* \-??_);_(@_)"/>
    <numFmt numFmtId="167" formatCode="_([$Rp-421]* #,##0.00_);_([$Rp-421]* \(#,##0.00\);_([$Rp-421]* &quot;-&quot;??_);_(@_)"/>
    <numFmt numFmtId="168" formatCode="_-* #,##0_-;\-* #,##0_-;_-* &quot;-&quot;_-;_-@_-"/>
    <numFmt numFmtId="169" formatCode="_-* #,##0.00_-;\-* #,##0.00_-;_-* &quot;-&quot;??_-;_-@_-"/>
    <numFmt numFmtId="170" formatCode="_-[$Rp-421]* #,##0.00_-;\-[$Rp-421]* #,##0.00_-;_-[$Rp-421]* \-??_-;_-@_-"/>
    <numFmt numFmtId="171" formatCode="_(&quot;Rp&quot;* #,##0.00_);_(&quot;Rp&quot;* \(#,##0.00\);_(&quot;Rp&quot;* \-??_);_(@_)"/>
    <numFmt numFmtId="172" formatCode="_-&quot;Rp&quot;* #,##0_-;\-&quot;Rp&quot;* #,##0_-;_-&quot;Rp&quot;* &quot;-&quot;_-;_-@_-"/>
    <numFmt numFmtId="173" formatCode="[$-F800]dddd\,\ mmmm\ dd\,\ yyyy"/>
    <numFmt numFmtId="174" formatCode="_(* #,##0.0_);_(* \(#,##0.0\);_(* &quot;-&quot;??_);_(@_)"/>
    <numFmt numFmtId="175" formatCode="_-* #,##0.0000_-;\-* #,##0.0000_-;_-* &quot;-&quot;??_-;_-@_-"/>
  </numFmts>
  <fonts count="47" x14ac:knownFonts="1">
    <font>
      <sz val="12"/>
      <color theme="1"/>
      <name val="Arial"/>
      <family val="2"/>
    </font>
    <font>
      <sz val="10"/>
      <name val="Arial"/>
      <family val="2"/>
      <charset val="1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b/>
      <u/>
      <sz val="12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i/>
      <sz val="14"/>
      <name val="Times New Roman"/>
      <family val="1"/>
    </font>
    <font>
      <b/>
      <sz val="14"/>
      <name val="Times New Roman"/>
      <family val="1"/>
    </font>
    <font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7" tint="-0.249977111117893"/>
      <name val="Times New Roman"/>
      <family val="2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</font>
    <font>
      <b/>
      <i/>
      <sz val="12"/>
      <color rgb="FFFF0000"/>
      <name val="Times New Roman"/>
      <family val="1"/>
    </font>
    <font>
      <i/>
      <sz val="14"/>
      <name val="Times New Roman"/>
      <family val="1"/>
    </font>
    <font>
      <i/>
      <sz val="16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sz val="12"/>
      <color rgb="FF000000"/>
      <name val="Arial"/>
      <family val="2"/>
    </font>
    <font>
      <i/>
      <sz val="12"/>
      <color rgb="FFFF0000"/>
      <name val="Times New Roman"/>
      <family val="1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double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double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auto="1"/>
      </right>
      <top style="medium">
        <color indexed="8"/>
      </top>
      <bottom style="double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double">
        <color indexed="8"/>
      </bottom>
      <diagonal/>
    </border>
    <border>
      <left style="medium">
        <color auto="1"/>
      </left>
      <right style="thin">
        <color indexed="8"/>
      </right>
      <top/>
      <bottom style="double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medium">
        <color auto="1"/>
      </top>
      <bottom style="double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auto="1"/>
      </right>
      <top style="medium">
        <color indexed="8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7" fillId="0" borderId="0"/>
    <xf numFmtId="0" fontId="10" fillId="0" borderId="0"/>
    <xf numFmtId="43" fontId="10" fillId="0" borderId="0" applyFont="0" applyFill="0" applyBorder="0" applyAlignment="0" applyProtection="0"/>
    <xf numFmtId="165" fontId="7" fillId="0" borderId="0" applyFill="0" applyBorder="0" applyAlignment="0" applyProtection="0"/>
    <xf numFmtId="0" fontId="7" fillId="0" borderId="0"/>
    <xf numFmtId="166" fontId="7" fillId="0" borderId="0" applyFill="0" applyBorder="0" applyAlignment="0" applyProtection="0"/>
    <xf numFmtId="168" fontId="8" fillId="0" borderId="0" applyFont="0" applyFill="0" applyBorder="0" applyAlignment="0" applyProtection="0"/>
    <xf numFmtId="9" fontId="7" fillId="0" borderId="0" applyFill="0" applyBorder="0" applyAlignment="0" applyProtection="0"/>
    <xf numFmtId="165" fontId="7" fillId="0" borderId="0" applyFill="0" applyBorder="0" applyAlignment="0" applyProtection="0"/>
    <xf numFmtId="172" fontId="7" fillId="0" borderId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" fillId="0" borderId="0"/>
  </cellStyleXfs>
  <cellXfs count="1264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4" fillId="0" borderId="3" xfId="3" applyFont="1" applyBorder="1" applyAlignment="1">
      <alignment vertical="center"/>
    </xf>
    <xf numFmtId="0" fontId="2" fillId="0" borderId="3" xfId="1" applyNumberFormat="1" applyFont="1" applyFill="1" applyBorder="1" applyAlignment="1">
      <alignment vertical="center"/>
    </xf>
    <xf numFmtId="0" fontId="2" fillId="0" borderId="3" xfId="1" applyNumberFormat="1" applyFont="1" applyFill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0" fontId="4" fillId="0" borderId="4" xfId="3" applyFont="1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0" fontId="2" fillId="0" borderId="4" xfId="3" applyFont="1" applyBorder="1" applyAlignment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3" xfId="3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0" fontId="4" fillId="0" borderId="3" xfId="1" applyNumberFormat="1" applyFont="1" applyFill="1" applyBorder="1" applyAlignment="1">
      <alignment vertical="center"/>
    </xf>
    <xf numFmtId="0" fontId="4" fillId="0" borderId="3" xfId="1" applyNumberFormat="1" applyFont="1" applyFill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right" vertical="center"/>
    </xf>
    <xf numFmtId="0" fontId="2" fillId="0" borderId="3" xfId="2" quotePrefix="1" applyFont="1" applyBorder="1" applyAlignment="1">
      <alignment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2" fillId="0" borderId="3" xfId="2" quotePrefix="1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vertical="center"/>
    </xf>
    <xf numFmtId="43" fontId="4" fillId="0" borderId="2" xfId="5" applyNumberFormat="1" applyFont="1" applyBorder="1" applyAlignment="1">
      <alignment vertical="center"/>
    </xf>
    <xf numFmtId="0" fontId="4" fillId="0" borderId="3" xfId="5" applyFont="1" applyBorder="1" applyAlignment="1">
      <alignment vertical="center"/>
    </xf>
    <xf numFmtId="43" fontId="4" fillId="0" borderId="3" xfId="6" applyFont="1" applyFill="1" applyBorder="1" applyAlignment="1">
      <alignment vertical="center"/>
    </xf>
    <xf numFmtId="0" fontId="4" fillId="0" borderId="4" xfId="5" applyFont="1" applyBorder="1" applyAlignment="1">
      <alignment vertical="center"/>
    </xf>
    <xf numFmtId="43" fontId="6" fillId="0" borderId="2" xfId="5" applyNumberFormat="1" applyFont="1" applyBorder="1" applyAlignment="1">
      <alignment horizontal="left" vertical="center"/>
    </xf>
    <xf numFmtId="0" fontId="6" fillId="0" borderId="3" xfId="5" applyFont="1" applyBorder="1" applyAlignment="1">
      <alignment vertical="center"/>
    </xf>
    <xf numFmtId="0" fontId="6" fillId="0" borderId="0" xfId="5" applyFont="1" applyAlignment="1">
      <alignment vertical="center"/>
    </xf>
    <xf numFmtId="43" fontId="6" fillId="0" borderId="3" xfId="6" applyFont="1" applyFill="1" applyBorder="1" applyAlignment="1">
      <alignment vertical="center"/>
    </xf>
    <xf numFmtId="0" fontId="6" fillId="0" borderId="3" xfId="7" applyFont="1" applyBorder="1" applyAlignment="1">
      <alignment vertical="center"/>
    </xf>
    <xf numFmtId="0" fontId="2" fillId="0" borderId="0" xfId="5" applyFont="1" applyAlignment="1">
      <alignment vertical="center"/>
    </xf>
    <xf numFmtId="0" fontId="2" fillId="0" borderId="2" xfId="5" applyFont="1" applyBorder="1" applyAlignment="1">
      <alignment horizontal="center" vertical="center"/>
    </xf>
    <xf numFmtId="0" fontId="2" fillId="0" borderId="3" xfId="5" quotePrefix="1" applyFont="1" applyBorder="1" applyAlignment="1">
      <alignment horizontal="left" vertical="center"/>
    </xf>
    <xf numFmtId="0" fontId="2" fillId="0" borderId="3" xfId="5" applyFont="1" applyBorder="1" applyAlignment="1">
      <alignment vertical="center"/>
    </xf>
    <xf numFmtId="43" fontId="2" fillId="0" borderId="3" xfId="6" applyFont="1" applyFill="1" applyBorder="1" applyAlignment="1">
      <alignment vertical="center"/>
    </xf>
    <xf numFmtId="0" fontId="2" fillId="0" borderId="3" xfId="7" applyFont="1" applyBorder="1" applyAlignment="1">
      <alignment vertical="center"/>
    </xf>
    <xf numFmtId="0" fontId="6" fillId="0" borderId="2" xfId="5" applyFont="1" applyBorder="1" applyAlignment="1">
      <alignment horizontal="center" vertical="center"/>
    </xf>
    <xf numFmtId="0" fontId="2" fillId="0" borderId="3" xfId="5" applyFont="1" applyBorder="1" applyAlignment="1">
      <alignment horizontal="left" vertical="center"/>
    </xf>
    <xf numFmtId="43" fontId="4" fillId="0" borderId="2" xfId="5" applyNumberFormat="1" applyFont="1" applyBorder="1" applyAlignment="1">
      <alignment horizontal="left" vertical="center"/>
    </xf>
    <xf numFmtId="0" fontId="2" fillId="0" borderId="4" xfId="7" applyFont="1" applyBorder="1" applyAlignment="1">
      <alignment vertical="center"/>
    </xf>
    <xf numFmtId="0" fontId="2" fillId="0" borderId="3" xfId="5" quotePrefix="1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43" fontId="2" fillId="0" borderId="0" xfId="6" applyFont="1" applyFill="1" applyAlignment="1">
      <alignment vertical="center"/>
    </xf>
    <xf numFmtId="0" fontId="2" fillId="0" borderId="2" xfId="5" applyFont="1" applyBorder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6" fillId="0" borderId="3" xfId="5" applyFont="1" applyBorder="1" applyAlignment="1">
      <alignment horizontal="center" vertical="center"/>
    </xf>
    <xf numFmtId="0" fontId="6" fillId="0" borderId="3" xfId="5" quotePrefix="1" applyFont="1" applyBorder="1" applyAlignment="1">
      <alignment horizontal="left" vertical="center"/>
    </xf>
    <xf numFmtId="0" fontId="6" fillId="0" borderId="4" xfId="7" applyFont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4" fillId="0" borderId="3" xfId="2" quotePrefix="1" applyFont="1" applyBorder="1" applyAlignment="1">
      <alignment vertical="center"/>
    </xf>
    <xf numFmtId="0" fontId="2" fillId="0" borderId="3" xfId="2" quotePrefix="1" applyFont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4" fontId="2" fillId="0" borderId="0" xfId="2" applyNumberFormat="1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43" fontId="2" fillId="0" borderId="0" xfId="6" applyFont="1" applyFill="1" applyBorder="1" applyAlignment="1">
      <alignment vertical="center"/>
    </xf>
    <xf numFmtId="0" fontId="4" fillId="0" borderId="3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7" xfId="3" applyFont="1" applyBorder="1" applyAlignment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16" xfId="3" applyFont="1" applyBorder="1" applyAlignment="1">
      <alignment vertical="center"/>
    </xf>
    <xf numFmtId="0" fontId="4" fillId="0" borderId="17" xfId="3" applyFont="1" applyBorder="1" applyAlignment="1">
      <alignment vertical="center"/>
    </xf>
    <xf numFmtId="0" fontId="2" fillId="0" borderId="17" xfId="1" applyNumberFormat="1" applyFont="1" applyFill="1" applyBorder="1" applyAlignment="1">
      <alignment vertical="center"/>
    </xf>
    <xf numFmtId="0" fontId="2" fillId="0" borderId="17" xfId="1" applyNumberFormat="1" applyFont="1" applyFill="1" applyBorder="1" applyAlignment="1">
      <alignment horizontal="left" vertical="center"/>
    </xf>
    <xf numFmtId="0" fontId="4" fillId="0" borderId="18" xfId="3" applyFont="1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2" fillId="3" borderId="3" xfId="3" applyFont="1" applyFill="1" applyBorder="1" applyAlignment="1">
      <alignment vertical="center"/>
    </xf>
    <xf numFmtId="0" fontId="2" fillId="3" borderId="3" xfId="2" applyFont="1" applyFill="1" applyBorder="1" applyAlignment="1">
      <alignment vertical="center"/>
    </xf>
    <xf numFmtId="0" fontId="2" fillId="3" borderId="3" xfId="3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vertical="center"/>
    </xf>
    <xf numFmtId="0" fontId="2" fillId="3" borderId="3" xfId="1" applyNumberFormat="1" applyFont="1" applyFill="1" applyBorder="1" applyAlignment="1">
      <alignment horizontal="left" vertical="center"/>
    </xf>
    <xf numFmtId="0" fontId="2" fillId="3" borderId="3" xfId="3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0" borderId="3" xfId="1" applyNumberFormat="1" applyFont="1" applyFill="1" applyBorder="1" applyAlignment="1">
      <alignment vertical="center"/>
    </xf>
    <xf numFmtId="0" fontId="6" fillId="0" borderId="3" xfId="1" applyNumberFormat="1" applyFont="1" applyFill="1" applyBorder="1" applyAlignment="1">
      <alignment horizontal="left" vertical="center"/>
    </xf>
    <xf numFmtId="0" fontId="6" fillId="0" borderId="4" xfId="3" applyFont="1" applyBorder="1" applyAlignment="1">
      <alignment vertical="center"/>
    </xf>
    <xf numFmtId="0" fontId="6" fillId="0" borderId="0" xfId="2" applyFont="1" applyAlignment="1">
      <alignment vertical="center"/>
    </xf>
    <xf numFmtId="0" fontId="9" fillId="0" borderId="3" xfId="2" applyFont="1" applyBorder="1" applyAlignment="1">
      <alignment horizontal="right" vertical="center"/>
    </xf>
    <xf numFmtId="0" fontId="9" fillId="0" borderId="3" xfId="2" applyFont="1" applyBorder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9" fillId="0" borderId="4" xfId="3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4" xfId="2" applyFont="1" applyBorder="1" applyAlignment="1">
      <alignment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4" fillId="0" borderId="3" xfId="2" quotePrefix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4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3" xfId="5" quotePrefix="1" applyFont="1" applyBorder="1" applyAlignment="1">
      <alignment vertical="center"/>
    </xf>
    <xf numFmtId="43" fontId="9" fillId="0" borderId="2" xfId="5" applyNumberFormat="1" applyFont="1" applyBorder="1" applyAlignment="1">
      <alignment horizontal="left" vertical="center"/>
    </xf>
    <xf numFmtId="0" fontId="9" fillId="0" borderId="3" xfId="5" applyFont="1" applyBorder="1" applyAlignment="1">
      <alignment horizontal="center" vertical="center"/>
    </xf>
    <xf numFmtId="43" fontId="9" fillId="0" borderId="3" xfId="6" applyFont="1" applyFill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0" xfId="5" applyFont="1" applyAlignment="1">
      <alignment vertical="center"/>
    </xf>
    <xf numFmtId="0" fontId="6" fillId="0" borderId="3" xfId="5" quotePrefix="1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43" fontId="9" fillId="0" borderId="1" xfId="7" applyNumberFormat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43" fontId="9" fillId="0" borderId="1" xfId="2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2" fillId="0" borderId="3" xfId="5" quotePrefix="1" applyFont="1" applyBorder="1" applyAlignment="1">
      <alignment horizontal="right" vertical="center"/>
    </xf>
    <xf numFmtId="0" fontId="6" fillId="0" borderId="3" xfId="2" quotePrefix="1" applyFont="1" applyBorder="1" applyAlignment="1">
      <alignment vertical="center"/>
    </xf>
    <xf numFmtId="0" fontId="6" fillId="0" borderId="3" xfId="2" applyFont="1" applyBorder="1" applyAlignment="1">
      <alignment horizontal="right" vertical="center"/>
    </xf>
    <xf numFmtId="0" fontId="6" fillId="0" borderId="3" xfId="2" quotePrefix="1" applyFont="1" applyBorder="1" applyAlignment="1">
      <alignment horizontal="center" vertical="center"/>
    </xf>
    <xf numFmtId="0" fontId="2" fillId="5" borderId="3" xfId="5" applyFont="1" applyFill="1" applyBorder="1" applyAlignment="1">
      <alignment horizontal="center" vertical="center"/>
    </xf>
    <xf numFmtId="0" fontId="2" fillId="5" borderId="3" xfId="3" applyFont="1" applyFill="1" applyBorder="1" applyAlignment="1">
      <alignment horizontal="left" vertical="center"/>
    </xf>
    <xf numFmtId="0" fontId="2" fillId="5" borderId="3" xfId="5" applyFont="1" applyFill="1" applyBorder="1" applyAlignment="1">
      <alignment vertical="center"/>
    </xf>
    <xf numFmtId="43" fontId="4" fillId="5" borderId="3" xfId="6" applyFont="1" applyFill="1" applyBorder="1" applyAlignment="1">
      <alignment vertical="center"/>
    </xf>
    <xf numFmtId="0" fontId="2" fillId="5" borderId="3" xfId="3" applyFont="1" applyFill="1" applyBorder="1" applyAlignment="1">
      <alignment vertical="center"/>
    </xf>
    <xf numFmtId="43" fontId="4" fillId="0" borderId="0" xfId="6" applyFont="1" applyFill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3" borderId="32" xfId="2" applyFont="1" applyFill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43" fontId="4" fillId="0" borderId="31" xfId="5" applyNumberFormat="1" applyFont="1" applyBorder="1" applyAlignment="1">
      <alignment horizontal="center" vertical="center"/>
    </xf>
    <xf numFmtId="43" fontId="6" fillId="0" borderId="31" xfId="5" applyNumberFormat="1" applyFont="1" applyBorder="1" applyAlignment="1">
      <alignment horizontal="center" vertical="center"/>
    </xf>
    <xf numFmtId="43" fontId="9" fillId="0" borderId="31" xfId="5" applyNumberFormat="1" applyFont="1" applyBorder="1" applyAlignment="1">
      <alignment horizontal="center" vertical="center"/>
    </xf>
    <xf numFmtId="0" fontId="2" fillId="0" borderId="31" xfId="5" applyFont="1" applyBorder="1" applyAlignment="1">
      <alignment horizontal="center" vertical="center"/>
    </xf>
    <xf numFmtId="0" fontId="6" fillId="0" borderId="31" xfId="5" applyFont="1" applyBorder="1" applyAlignment="1">
      <alignment horizontal="center" vertical="center"/>
    </xf>
    <xf numFmtId="0" fontId="2" fillId="0" borderId="12" xfId="11" applyFont="1" applyBorder="1" applyAlignment="1">
      <alignment horizontal="center" vertical="center"/>
    </xf>
    <xf numFmtId="0" fontId="2" fillId="0" borderId="8" xfId="11" applyFont="1" applyBorder="1" applyAlignment="1">
      <alignment horizontal="left" vertical="center"/>
    </xf>
    <xf numFmtId="0" fontId="2" fillId="0" borderId="0" xfId="11" applyFont="1" applyAlignment="1">
      <alignment horizontal="center" vertical="center"/>
    </xf>
    <xf numFmtId="0" fontId="2" fillId="0" borderId="13" xfId="11" applyFont="1" applyBorder="1" applyAlignment="1">
      <alignment horizontal="center" vertical="center"/>
    </xf>
    <xf numFmtId="0" fontId="2" fillId="0" borderId="0" xfId="11" applyFont="1" applyAlignment="1">
      <alignment horizontal="left" vertical="center"/>
    </xf>
    <xf numFmtId="43" fontId="2" fillId="0" borderId="42" xfId="6" applyFont="1" applyFill="1" applyBorder="1" applyAlignment="1">
      <alignment vertical="center"/>
    </xf>
    <xf numFmtId="43" fontId="2" fillId="0" borderId="6" xfId="6" applyFont="1" applyFill="1" applyBorder="1" applyAlignment="1">
      <alignment vertical="center"/>
    </xf>
    <xf numFmtId="43" fontId="11" fillId="0" borderId="42" xfId="6" applyFont="1" applyFill="1" applyBorder="1" applyAlignment="1">
      <alignment horizontal="center" vertical="center"/>
    </xf>
    <xf numFmtId="43" fontId="11" fillId="0" borderId="6" xfId="6" applyFont="1" applyFill="1" applyBorder="1" applyAlignment="1">
      <alignment horizontal="center" vertical="center"/>
    </xf>
    <xf numFmtId="0" fontId="2" fillId="0" borderId="14" xfId="11" applyFont="1" applyBorder="1" applyAlignment="1">
      <alignment horizontal="center" vertical="center"/>
    </xf>
    <xf numFmtId="0" fontId="2" fillId="0" borderId="10" xfId="11" applyFont="1" applyBorder="1" applyAlignment="1">
      <alignment horizontal="left" vertical="center"/>
    </xf>
    <xf numFmtId="43" fontId="9" fillId="0" borderId="43" xfId="6" applyFont="1" applyFill="1" applyBorder="1" applyAlignment="1">
      <alignment horizontal="center" vertical="center"/>
    </xf>
    <xf numFmtId="43" fontId="9" fillId="0" borderId="7" xfId="6" applyFont="1" applyFill="1" applyBorder="1" applyAlignment="1">
      <alignment horizontal="center" vertical="center"/>
    </xf>
    <xf numFmtId="0" fontId="4" fillId="0" borderId="13" xfId="11" applyFont="1" applyBorder="1" applyAlignment="1">
      <alignment horizontal="left" vertical="center"/>
    </xf>
    <xf numFmtId="0" fontId="4" fillId="0" borderId="0" xfId="11" applyFont="1" applyAlignment="1">
      <alignment horizontal="left" vertical="center"/>
    </xf>
    <xf numFmtId="0" fontId="4" fillId="0" borderId="0" xfId="11" applyFont="1" applyAlignment="1">
      <alignment horizontal="center" vertical="center"/>
    </xf>
    <xf numFmtId="0" fontId="4" fillId="0" borderId="0" xfId="6" applyNumberFormat="1" applyFont="1" applyBorder="1" applyAlignment="1">
      <alignment horizontal="left" vertical="center"/>
    </xf>
    <xf numFmtId="0" fontId="4" fillId="0" borderId="9" xfId="11" applyFont="1" applyBorder="1" applyAlignment="1">
      <alignment horizontal="center" vertical="center"/>
    </xf>
    <xf numFmtId="0" fontId="2" fillId="0" borderId="13" xfId="11" applyFont="1" applyBorder="1" applyAlignment="1">
      <alignment horizontal="left" vertical="center"/>
    </xf>
    <xf numFmtId="166" fontId="2" fillId="0" borderId="0" xfId="12" applyFont="1" applyAlignment="1">
      <alignment horizontal="center" vertical="center"/>
    </xf>
    <xf numFmtId="0" fontId="4" fillId="0" borderId="32" xfId="11" applyFont="1" applyBorder="1" applyAlignment="1">
      <alignment horizontal="left" vertical="center"/>
    </xf>
    <xf numFmtId="0" fontId="4" fillId="0" borderId="3" xfId="11" applyFont="1" applyBorder="1" applyAlignment="1">
      <alignment horizontal="left" vertical="center"/>
    </xf>
    <xf numFmtId="0" fontId="4" fillId="0" borderId="4" xfId="11" applyFont="1" applyBorder="1" applyAlignment="1">
      <alignment horizontal="left" vertical="center"/>
    </xf>
    <xf numFmtId="166" fontId="2" fillId="0" borderId="48" xfId="12" applyFont="1" applyBorder="1" applyAlignment="1">
      <alignment horizontal="left" vertical="center"/>
    </xf>
    <xf numFmtId="43" fontId="2" fillId="0" borderId="3" xfId="11" applyNumberFormat="1" applyFont="1" applyBorder="1" applyAlignment="1">
      <alignment horizontal="left" vertical="center"/>
    </xf>
    <xf numFmtId="0" fontId="2" fillId="0" borderId="3" xfId="11" applyFont="1" applyBorder="1" applyAlignment="1">
      <alignment horizontal="left" vertical="center"/>
    </xf>
    <xf numFmtId="0" fontId="2" fillId="0" borderId="4" xfId="11" applyFont="1" applyBorder="1" applyAlignment="1">
      <alignment horizontal="left" vertical="center"/>
    </xf>
    <xf numFmtId="43" fontId="4" fillId="0" borderId="32" xfId="11" applyNumberFormat="1" applyFont="1" applyBorder="1" applyAlignment="1">
      <alignment horizontal="left" vertical="center"/>
    </xf>
    <xf numFmtId="43" fontId="6" fillId="0" borderId="20" xfId="11" applyNumberFormat="1" applyFont="1" applyBorder="1" applyAlignment="1">
      <alignment horizontal="left" vertical="center"/>
    </xf>
    <xf numFmtId="0" fontId="6" fillId="0" borderId="3" xfId="11" applyFont="1" applyBorder="1" applyAlignment="1">
      <alignment horizontal="left" vertical="center"/>
    </xf>
    <xf numFmtId="0" fontId="6" fillId="0" borderId="4" xfId="11" applyFont="1" applyBorder="1" applyAlignment="1">
      <alignment horizontal="left" vertical="center"/>
    </xf>
    <xf numFmtId="166" fontId="9" fillId="0" borderId="0" xfId="12" applyFont="1" applyAlignment="1">
      <alignment horizontal="center" vertical="center"/>
    </xf>
    <xf numFmtId="166" fontId="2" fillId="0" borderId="3" xfId="11" applyNumberFormat="1" applyFont="1" applyBorder="1" applyAlignment="1">
      <alignment horizontal="left" vertical="center"/>
    </xf>
    <xf numFmtId="0" fontId="9" fillId="0" borderId="3" xfId="11" applyFont="1" applyBorder="1" applyAlignment="1">
      <alignment horizontal="left" vertical="center"/>
    </xf>
    <xf numFmtId="0" fontId="9" fillId="0" borderId="4" xfId="11" applyFont="1" applyBorder="1" applyAlignment="1">
      <alignment horizontal="left" vertical="center"/>
    </xf>
    <xf numFmtId="166" fontId="6" fillId="0" borderId="0" xfId="12" applyFont="1" applyAlignment="1">
      <alignment horizontal="center" vertical="center"/>
    </xf>
    <xf numFmtId="166" fontId="4" fillId="0" borderId="0" xfId="12" applyFont="1" applyAlignment="1">
      <alignment horizontal="center" vertical="center"/>
    </xf>
    <xf numFmtId="0" fontId="4" fillId="0" borderId="2" xfId="11" applyFont="1" applyBorder="1" applyAlignment="1">
      <alignment horizontal="center" vertical="center"/>
    </xf>
    <xf numFmtId="0" fontId="2" fillId="0" borderId="3" xfId="11" applyFont="1" applyBorder="1" applyAlignment="1">
      <alignment horizontal="right" vertical="center"/>
    </xf>
    <xf numFmtId="0" fontId="4" fillId="6" borderId="3" xfId="11" applyFont="1" applyFill="1" applyBorder="1" applyAlignment="1">
      <alignment horizontal="left" vertical="center"/>
    </xf>
    <xf numFmtId="0" fontId="4" fillId="6" borderId="3" xfId="11" applyFont="1" applyFill="1" applyBorder="1" applyAlignment="1">
      <alignment horizontal="right" vertical="center"/>
    </xf>
    <xf numFmtId="0" fontId="4" fillId="6" borderId="20" xfId="11" applyFont="1" applyFill="1" applyBorder="1" applyAlignment="1">
      <alignment horizontal="left" vertical="center"/>
    </xf>
    <xf numFmtId="0" fontId="4" fillId="6" borderId="20" xfId="11" applyFont="1" applyFill="1" applyBorder="1" applyAlignment="1">
      <alignment horizontal="right" vertical="center"/>
    </xf>
    <xf numFmtId="0" fontId="2" fillId="0" borderId="13" xfId="11" quotePrefix="1" applyFont="1" applyBorder="1" applyAlignment="1">
      <alignment horizontal="center" vertical="center"/>
    </xf>
    <xf numFmtId="0" fontId="11" fillId="0" borderId="0" xfId="5" applyFont="1" applyAlignment="1">
      <alignment horizontal="left" vertical="center"/>
    </xf>
    <xf numFmtId="0" fontId="11" fillId="0" borderId="0" xfId="11" applyFont="1" applyAlignment="1">
      <alignment horizontal="left" vertical="center"/>
    </xf>
    <xf numFmtId="0" fontId="11" fillId="0" borderId="9" xfId="11" applyFont="1" applyBorder="1" applyAlignment="1">
      <alignment horizontal="center" vertical="center"/>
    </xf>
    <xf numFmtId="0" fontId="9" fillId="0" borderId="10" xfId="7" applyFont="1" applyBorder="1" applyAlignment="1">
      <alignment horizontal="left" vertical="center"/>
    </xf>
    <xf numFmtId="0" fontId="6" fillId="0" borderId="11" xfId="11" applyFont="1" applyBorder="1" applyAlignment="1">
      <alignment horizontal="center" vertical="center"/>
    </xf>
    <xf numFmtId="0" fontId="2" fillId="0" borderId="19" xfId="11" applyFont="1" applyBorder="1" applyAlignment="1">
      <alignment horizontal="left" vertical="center"/>
    </xf>
    <xf numFmtId="0" fontId="2" fillId="0" borderId="48" xfId="11" applyFont="1" applyBorder="1" applyAlignment="1">
      <alignment horizontal="left" vertical="center"/>
    </xf>
    <xf numFmtId="43" fontId="4" fillId="0" borderId="0" xfId="1" applyFont="1" applyBorder="1" applyAlignment="1">
      <alignment horizontal="left" vertical="center"/>
    </xf>
    <xf numFmtId="0" fontId="2" fillId="0" borderId="50" xfId="2" applyFont="1" applyBorder="1" applyAlignment="1">
      <alignment horizontal="center" vertical="center"/>
    </xf>
    <xf numFmtId="0" fontId="2" fillId="0" borderId="51" xfId="2" applyFont="1" applyBorder="1" applyAlignment="1">
      <alignment horizontal="center" vertical="center"/>
    </xf>
    <xf numFmtId="0" fontId="2" fillId="0" borderId="51" xfId="2" applyFont="1" applyBorder="1" applyAlignment="1">
      <alignment vertical="center"/>
    </xf>
    <xf numFmtId="0" fontId="2" fillId="0" borderId="51" xfId="1" applyNumberFormat="1" applyFont="1" applyFill="1" applyBorder="1" applyAlignment="1">
      <alignment vertical="center"/>
    </xf>
    <xf numFmtId="0" fontId="2" fillId="0" borderId="51" xfId="1" applyNumberFormat="1" applyFont="1" applyFill="1" applyBorder="1" applyAlignment="1">
      <alignment horizontal="left" vertical="center"/>
    </xf>
    <xf numFmtId="0" fontId="2" fillId="0" borderId="51" xfId="2" applyFont="1" applyBorder="1" applyAlignment="1">
      <alignment horizontal="left" vertical="center"/>
    </xf>
    <xf numFmtId="0" fontId="9" fillId="0" borderId="51" xfId="2" applyFont="1" applyBorder="1" applyAlignment="1">
      <alignment horizontal="center" vertical="center"/>
    </xf>
    <xf numFmtId="0" fontId="2" fillId="0" borderId="53" xfId="2" applyFont="1" applyBorder="1" applyAlignment="1">
      <alignment horizontal="center" vertical="center"/>
    </xf>
    <xf numFmtId="0" fontId="4" fillId="0" borderId="53" xfId="3" applyFont="1" applyBorder="1" applyAlignment="1">
      <alignment vertical="center"/>
    </xf>
    <xf numFmtId="0" fontId="4" fillId="0" borderId="57" xfId="3" applyFont="1" applyBorder="1" applyAlignment="1">
      <alignment horizontal="center" vertical="center"/>
    </xf>
    <xf numFmtId="0" fontId="4" fillId="0" borderId="49" xfId="3" applyFont="1" applyBorder="1" applyAlignment="1">
      <alignment horizontal="center" vertical="center"/>
    </xf>
    <xf numFmtId="0" fontId="4" fillId="0" borderId="49" xfId="1" applyNumberFormat="1" applyFont="1" applyFill="1" applyBorder="1" applyAlignment="1">
      <alignment vertical="center"/>
    </xf>
    <xf numFmtId="0" fontId="4" fillId="0" borderId="49" xfId="1" applyNumberFormat="1" applyFont="1" applyFill="1" applyBorder="1" applyAlignment="1">
      <alignment horizontal="left" vertical="center"/>
    </xf>
    <xf numFmtId="0" fontId="4" fillId="0" borderId="49" xfId="3" applyFont="1" applyBorder="1" applyAlignment="1">
      <alignment horizontal="left" vertical="center"/>
    </xf>
    <xf numFmtId="0" fontId="9" fillId="0" borderId="49" xfId="3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2" fillId="0" borderId="29" xfId="1" applyFont="1" applyBorder="1" applyAlignment="1">
      <alignment vertical="center"/>
    </xf>
    <xf numFmtId="43" fontId="2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6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vertic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2" fillId="5" borderId="32" xfId="5" applyFont="1" applyFill="1" applyBorder="1" applyAlignment="1">
      <alignment horizontal="center" vertical="center"/>
    </xf>
    <xf numFmtId="0" fontId="9" fillId="5" borderId="3" xfId="3" applyFont="1" applyFill="1" applyBorder="1" applyAlignment="1">
      <alignment horizontal="center" vertical="center"/>
    </xf>
    <xf numFmtId="0" fontId="9" fillId="5" borderId="3" xfId="5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43" fontId="2" fillId="0" borderId="0" xfId="1" applyFont="1" applyBorder="1" applyAlignment="1">
      <alignment vertical="center"/>
    </xf>
    <xf numFmtId="43" fontId="2" fillId="0" borderId="51" xfId="1" applyFont="1" applyBorder="1" applyAlignment="1">
      <alignment vertical="center"/>
    </xf>
    <xf numFmtId="43" fontId="4" fillId="0" borderId="53" xfId="1" applyFont="1" applyBorder="1" applyAlignment="1">
      <alignment horizontal="center" vertical="center"/>
    </xf>
    <xf numFmtId="43" fontId="4" fillId="0" borderId="55" xfId="1" applyFont="1" applyBorder="1" applyAlignment="1">
      <alignment horizontal="center" vertical="center"/>
    </xf>
    <xf numFmtId="43" fontId="11" fillId="0" borderId="53" xfId="1" applyFont="1" applyBorder="1" applyAlignment="1">
      <alignment horizontal="center" vertical="center"/>
    </xf>
    <xf numFmtId="43" fontId="11" fillId="0" borderId="55" xfId="1" applyFont="1" applyBorder="1" applyAlignment="1">
      <alignment horizontal="center" vertical="center"/>
    </xf>
    <xf numFmtId="43" fontId="4" fillId="0" borderId="49" xfId="1" applyFont="1" applyBorder="1" applyAlignment="1">
      <alignment vertical="center"/>
    </xf>
    <xf numFmtId="43" fontId="2" fillId="0" borderId="57" xfId="1" applyFont="1" applyBorder="1" applyAlignment="1">
      <alignment horizontal="center" vertical="top"/>
    </xf>
    <xf numFmtId="43" fontId="2" fillId="0" borderId="54" xfId="1" applyFont="1" applyBorder="1" applyAlignment="1">
      <alignment horizontal="center" vertical="top"/>
    </xf>
    <xf numFmtId="43" fontId="4" fillId="0" borderId="56" xfId="1" applyFont="1" applyBorder="1" applyAlignment="1">
      <alignment vertical="center"/>
    </xf>
    <xf numFmtId="43" fontId="4" fillId="4" borderId="34" xfId="1" applyFont="1" applyFill="1" applyBorder="1" applyAlignment="1">
      <alignment horizontal="center" vertical="center"/>
    </xf>
    <xf numFmtId="43" fontId="2" fillId="0" borderId="15" xfId="1" applyFont="1" applyBorder="1" applyAlignment="1">
      <alignment vertical="center"/>
    </xf>
    <xf numFmtId="43" fontId="2" fillId="0" borderId="16" xfId="1" applyFont="1" applyBorder="1" applyAlignment="1">
      <alignment vertical="center"/>
    </xf>
    <xf numFmtId="43" fontId="2" fillId="0" borderId="59" xfId="1" applyFont="1" applyBorder="1" applyAlignment="1">
      <alignment vertical="center"/>
    </xf>
    <xf numFmtId="43" fontId="2" fillId="3" borderId="3" xfId="1" applyFont="1" applyFill="1" applyBorder="1" applyAlignment="1">
      <alignment vertical="center"/>
    </xf>
    <xf numFmtId="43" fontId="4" fillId="3" borderId="4" xfId="1" applyFont="1" applyFill="1" applyBorder="1" applyAlignment="1">
      <alignment horizontal="right" vertical="center"/>
    </xf>
    <xf numFmtId="43" fontId="4" fillId="3" borderId="29" xfId="1" applyFont="1" applyFill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43" fontId="4" fillId="0" borderId="29" xfId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43" fontId="6" fillId="0" borderId="29" xfId="1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43" fontId="9" fillId="0" borderId="2" xfId="1" applyFont="1" applyBorder="1" applyAlignment="1">
      <alignment vertical="center"/>
    </xf>
    <xf numFmtId="43" fontId="9" fillId="0" borderId="29" xfId="1" applyFont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43" fontId="2" fillId="0" borderId="29" xfId="1" applyFont="1" applyFill="1" applyBorder="1" applyAlignment="1">
      <alignment vertical="center"/>
    </xf>
    <xf numFmtId="43" fontId="4" fillId="5" borderId="3" xfId="1" applyFont="1" applyFill="1" applyBorder="1" applyAlignment="1">
      <alignment vertical="center"/>
    </xf>
    <xf numFmtId="43" fontId="4" fillId="5" borderId="4" xfId="1" applyFont="1" applyFill="1" applyBorder="1" applyAlignment="1">
      <alignment horizontal="right" vertical="center"/>
    </xf>
    <xf numFmtId="43" fontId="4" fillId="5" borderId="29" xfId="1" applyFont="1" applyFill="1" applyBorder="1" applyAlignment="1">
      <alignment vertical="center"/>
    </xf>
    <xf numFmtId="43" fontId="16" fillId="0" borderId="0" xfId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43" fontId="4" fillId="0" borderId="0" xfId="1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32" xfId="11" applyFont="1" applyBorder="1" applyAlignment="1">
      <alignment horizontal="center" vertical="center"/>
    </xf>
    <xf numFmtId="0" fontId="2" fillId="0" borderId="22" xfId="11" applyFont="1" applyBorder="1" applyAlignment="1">
      <alignment horizontal="center" vertical="center"/>
    </xf>
    <xf numFmtId="43" fontId="4" fillId="0" borderId="32" xfId="11" applyNumberFormat="1" applyFont="1" applyBorder="1" applyAlignment="1">
      <alignment horizontal="center" vertical="center"/>
    </xf>
    <xf numFmtId="0" fontId="6" fillId="0" borderId="22" xfId="11" applyFont="1" applyBorder="1" applyAlignment="1">
      <alignment horizontal="center" vertical="center"/>
    </xf>
    <xf numFmtId="167" fontId="6" fillId="0" borderId="29" xfId="11" applyNumberFormat="1" applyFont="1" applyBorder="1" applyAlignment="1">
      <alignment horizontal="center" vertical="center"/>
    </xf>
    <xf numFmtId="0" fontId="2" fillId="0" borderId="31" xfId="11" applyFont="1" applyBorder="1" applyAlignment="1">
      <alignment horizontal="center" vertical="center"/>
    </xf>
    <xf numFmtId="170" fontId="6" fillId="0" borderId="29" xfId="11" applyNumberFormat="1" applyFont="1" applyBorder="1" applyAlignment="1">
      <alignment horizontal="center" vertical="center"/>
    </xf>
    <xf numFmtId="170" fontId="4" fillId="0" borderId="29" xfId="11" applyNumberFormat="1" applyFont="1" applyBorder="1" applyAlignment="1">
      <alignment horizontal="center" vertical="center"/>
    </xf>
    <xf numFmtId="0" fontId="4" fillId="0" borderId="31" xfId="11" applyFont="1" applyBorder="1" applyAlignment="1">
      <alignment horizontal="center" vertical="center"/>
    </xf>
    <xf numFmtId="0" fontId="2" fillId="6" borderId="31" xfId="11" applyFont="1" applyFill="1" applyBorder="1" applyAlignment="1">
      <alignment horizontal="center" vertical="center"/>
    </xf>
    <xf numFmtId="170" fontId="4" fillId="6" borderId="29" xfId="11" applyNumberFormat="1" applyFont="1" applyFill="1" applyBorder="1" applyAlignment="1">
      <alignment horizontal="left" vertical="center"/>
    </xf>
    <xf numFmtId="0" fontId="2" fillId="6" borderId="66" xfId="11" applyFont="1" applyFill="1" applyBorder="1" applyAlignment="1">
      <alignment horizontal="center" vertical="center"/>
    </xf>
    <xf numFmtId="171" fontId="4" fillId="6" borderId="67" xfId="11" applyNumberFormat="1" applyFont="1" applyFill="1" applyBorder="1" applyAlignment="1">
      <alignment horizontal="left" vertical="center" wrapText="1"/>
    </xf>
    <xf numFmtId="0" fontId="4" fillId="0" borderId="71" xfId="11" applyFont="1" applyBorder="1" applyAlignment="1">
      <alignment horizontal="center" vertical="center"/>
    </xf>
    <xf numFmtId="0" fontId="4" fillId="0" borderId="71" xfId="11" applyFont="1" applyBorder="1" applyAlignment="1">
      <alignment horizontal="left" vertical="center"/>
    </xf>
    <xf numFmtId="0" fontId="4" fillId="0" borderId="49" xfId="11" applyFont="1" applyBorder="1" applyAlignment="1">
      <alignment horizontal="left" vertical="center"/>
    </xf>
    <xf numFmtId="0" fontId="4" fillId="0" borderId="72" xfId="11" applyFont="1" applyBorder="1" applyAlignment="1">
      <alignment horizontal="left" vertical="center"/>
    </xf>
    <xf numFmtId="0" fontId="4" fillId="0" borderId="73" xfId="11" applyFont="1" applyBorder="1" applyAlignment="1">
      <alignment horizontal="center" vertical="center"/>
    </xf>
    <xf numFmtId="0" fontId="4" fillId="0" borderId="73" xfId="11" applyFont="1" applyBorder="1" applyAlignment="1">
      <alignment horizontal="left" vertical="center"/>
    </xf>
    <xf numFmtId="0" fontId="4" fillId="0" borderId="74" xfId="11" applyFont="1" applyBorder="1" applyAlignment="1">
      <alignment horizontal="left" vertical="center"/>
    </xf>
    <xf numFmtId="0" fontId="4" fillId="0" borderId="75" xfId="11" applyFont="1" applyBorder="1" applyAlignment="1">
      <alignment horizontal="left" vertical="center"/>
    </xf>
    <xf numFmtId="167" fontId="4" fillId="0" borderId="70" xfId="11" applyNumberFormat="1" applyFont="1" applyBorder="1" applyAlignment="1">
      <alignment horizontal="center" vertical="center"/>
    </xf>
    <xf numFmtId="43" fontId="9" fillId="0" borderId="3" xfId="11" applyNumberFormat="1" applyFont="1" applyBorder="1" applyAlignment="1">
      <alignment horizontal="left" vertical="center"/>
    </xf>
    <xf numFmtId="173" fontId="2" fillId="0" borderId="0" xfId="11" applyNumberFormat="1" applyFont="1" applyAlignment="1">
      <alignment horizontal="left" vertical="center"/>
    </xf>
    <xf numFmtId="43" fontId="4" fillId="4" borderId="37" xfId="1" applyFont="1" applyFill="1" applyBorder="1" applyAlignment="1">
      <alignment horizontal="center" vertical="center"/>
    </xf>
    <xf numFmtId="43" fontId="6" fillId="0" borderId="31" xfId="11" applyNumberFormat="1" applyFont="1" applyBorder="1" applyAlignment="1">
      <alignment horizontal="center" vertical="center"/>
    </xf>
    <xf numFmtId="43" fontId="6" fillId="0" borderId="31" xfId="11" applyNumberFormat="1" applyFont="1" applyBorder="1" applyAlignment="1">
      <alignment horizontal="left" vertical="center"/>
    </xf>
    <xf numFmtId="43" fontId="4" fillId="0" borderId="2" xfId="11" applyNumberFormat="1" applyFont="1" applyBorder="1" applyAlignment="1">
      <alignment horizontal="center" vertical="center"/>
    </xf>
    <xf numFmtId="43" fontId="6" fillId="0" borderId="2" xfId="11" applyNumberFormat="1" applyFont="1" applyBorder="1" applyAlignment="1">
      <alignment horizontal="left" vertical="center"/>
    </xf>
    <xf numFmtId="0" fontId="9" fillId="0" borderId="31" xfId="11" applyFont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167" fontId="6" fillId="0" borderId="54" xfId="11" applyNumberFormat="1" applyFont="1" applyBorder="1" applyAlignment="1">
      <alignment horizontal="center" vertical="center"/>
    </xf>
    <xf numFmtId="43" fontId="2" fillId="0" borderId="1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9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2" fillId="0" borderId="0" xfId="6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43" fontId="0" fillId="4" borderId="80" xfId="1" applyFont="1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4" borderId="81" xfId="1" applyFont="1" applyFill="1" applyBorder="1" applyAlignment="1">
      <alignment horizontal="center" vertical="center"/>
    </xf>
    <xf numFmtId="43" fontId="0" fillId="4" borderId="81" xfId="1" applyFont="1" applyFill="1" applyBorder="1" applyAlignment="1">
      <alignment vertical="center"/>
    </xf>
    <xf numFmtId="9" fontId="0" fillId="4" borderId="0" xfId="17" applyFont="1" applyFill="1" applyAlignment="1">
      <alignment horizontal="center" vertical="center"/>
    </xf>
    <xf numFmtId="9" fontId="0" fillId="0" borderId="0" xfId="1" applyNumberFormat="1" applyFont="1" applyAlignment="1">
      <alignment horizontal="center" vertical="center"/>
    </xf>
    <xf numFmtId="0" fontId="0" fillId="4" borderId="76" xfId="1" applyNumberFormat="1" applyFont="1" applyFill="1" applyBorder="1" applyAlignment="1">
      <alignment horizontal="center" vertical="center"/>
    </xf>
    <xf numFmtId="43" fontId="0" fillId="4" borderId="77" xfId="1" applyFont="1" applyFill="1" applyBorder="1" applyAlignment="1">
      <alignment horizontal="center" vertical="center"/>
    </xf>
    <xf numFmtId="43" fontId="0" fillId="4" borderId="78" xfId="1" applyFont="1" applyFill="1" applyBorder="1" applyAlignment="1">
      <alignment horizontal="center" vertical="center"/>
    </xf>
    <xf numFmtId="43" fontId="0" fillId="4" borderId="76" xfId="1" applyFont="1" applyFill="1" applyBorder="1" applyAlignment="1">
      <alignment horizontal="center" vertical="center"/>
    </xf>
    <xf numFmtId="0" fontId="0" fillId="0" borderId="76" xfId="1" applyNumberFormat="1" applyFont="1" applyBorder="1" applyAlignment="1">
      <alignment horizontal="center" vertical="center"/>
    </xf>
    <xf numFmtId="43" fontId="0" fillId="0" borderId="77" xfId="1" applyFont="1" applyBorder="1" applyAlignment="1">
      <alignment horizontal="left" vertical="center"/>
    </xf>
    <xf numFmtId="43" fontId="0" fillId="0" borderId="78" xfId="1" applyFont="1" applyBorder="1" applyAlignment="1">
      <alignment horizontal="left" vertical="center"/>
    </xf>
    <xf numFmtId="43" fontId="0" fillId="0" borderId="76" xfId="1" applyFont="1" applyBorder="1" applyAlignment="1">
      <alignment horizontal="center" vertical="center"/>
    </xf>
    <xf numFmtId="0" fontId="17" fillId="0" borderId="76" xfId="1" quotePrefix="1" applyNumberFormat="1" applyFont="1" applyBorder="1" applyAlignment="1">
      <alignment horizontal="center" vertical="center"/>
    </xf>
    <xf numFmtId="43" fontId="17" fillId="0" borderId="77" xfId="1" applyFont="1" applyBorder="1" applyAlignment="1">
      <alignment horizontal="left" vertical="center"/>
    </xf>
    <xf numFmtId="43" fontId="17" fillId="0" borderId="78" xfId="1" applyFont="1" applyBorder="1" applyAlignment="1">
      <alignment horizontal="left" vertical="center"/>
    </xf>
    <xf numFmtId="43" fontId="17" fillId="0" borderId="76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0" fillId="0" borderId="77" xfId="1" quotePrefix="1" applyFont="1" applyBorder="1" applyAlignment="1">
      <alignment horizontal="left" vertical="center"/>
    </xf>
    <xf numFmtId="43" fontId="0" fillId="0" borderId="77" xfId="1" applyFont="1" applyBorder="1" applyAlignment="1">
      <alignment horizontal="center" vertical="center"/>
    </xf>
    <xf numFmtId="43" fontId="0" fillId="0" borderId="78" xfId="1" applyFont="1" applyBorder="1" applyAlignment="1">
      <alignment horizontal="center" vertical="center"/>
    </xf>
    <xf numFmtId="9" fontId="0" fillId="0" borderId="0" xfId="17" applyFont="1" applyAlignment="1">
      <alignment horizontal="center" vertical="center"/>
    </xf>
    <xf numFmtId="43" fontId="17" fillId="0" borderId="77" xfId="1" quotePrefix="1" applyFont="1" applyBorder="1" applyAlignment="1">
      <alignment horizontal="left" vertical="center"/>
    </xf>
    <xf numFmtId="43" fontId="17" fillId="0" borderId="78" xfId="1" quotePrefix="1" applyFont="1" applyBorder="1" applyAlignment="1">
      <alignment horizontal="left" vertical="center"/>
    </xf>
    <xf numFmtId="43" fontId="0" fillId="0" borderId="77" xfId="1" quotePrefix="1" applyFont="1" applyBorder="1" applyAlignment="1">
      <alignment horizontal="right" vertical="center"/>
    </xf>
    <xf numFmtId="43" fontId="18" fillId="0" borderId="78" xfId="1" quotePrefix="1" applyFont="1" applyBorder="1" applyAlignment="1">
      <alignment horizontal="left" vertical="center"/>
    </xf>
    <xf numFmtId="43" fontId="18" fillId="0" borderId="76" xfId="1" applyFont="1" applyBorder="1" applyAlignment="1">
      <alignment horizontal="center" vertical="center"/>
    </xf>
    <xf numFmtId="43" fontId="2" fillId="0" borderId="78" xfId="1" applyFont="1" applyFill="1" applyBorder="1" applyAlignment="1">
      <alignment vertical="center"/>
    </xf>
    <xf numFmtId="43" fontId="0" fillId="0" borderId="78" xfId="1" quotePrefix="1" applyFont="1" applyBorder="1" applyAlignment="1">
      <alignment horizontal="left" vertical="center"/>
    </xf>
    <xf numFmtId="43" fontId="0" fillId="0" borderId="79" xfId="1" applyFont="1" applyBorder="1" applyAlignment="1">
      <alignment horizontal="left" vertical="center"/>
    </xf>
    <xf numFmtId="0" fontId="19" fillId="0" borderId="76" xfId="1" applyNumberFormat="1" applyFont="1" applyBorder="1" applyAlignment="1">
      <alignment horizontal="right" vertical="center"/>
    </xf>
    <xf numFmtId="43" fontId="19" fillId="0" borderId="77" xfId="1" applyFont="1" applyBorder="1" applyAlignment="1">
      <alignment horizontal="left" vertical="center"/>
    </xf>
    <xf numFmtId="43" fontId="19" fillId="0" borderId="78" xfId="1" applyFont="1" applyBorder="1" applyAlignment="1">
      <alignment horizontal="left" vertical="center"/>
    </xf>
    <xf numFmtId="43" fontId="19" fillId="0" borderId="76" xfId="1" applyFont="1" applyBorder="1" applyAlignment="1">
      <alignment horizontal="center" vertical="center"/>
    </xf>
    <xf numFmtId="43" fontId="19" fillId="0" borderId="0" xfId="1" applyFont="1" applyAlignment="1">
      <alignment horizontal="center" vertical="center"/>
    </xf>
    <xf numFmtId="0" fontId="0" fillId="0" borderId="76" xfId="1" quotePrefix="1" applyNumberFormat="1" applyFont="1" applyBorder="1" applyAlignment="1">
      <alignment horizontal="right" vertical="center"/>
    </xf>
    <xf numFmtId="43" fontId="19" fillId="0" borderId="79" xfId="1" applyFont="1" applyBorder="1" applyAlignment="1">
      <alignment horizontal="left" vertical="center"/>
    </xf>
    <xf numFmtId="0" fontId="17" fillId="0" borderId="76" xfId="1" applyNumberFormat="1" applyFont="1" applyBorder="1" applyAlignment="1">
      <alignment horizontal="center" vertical="center"/>
    </xf>
    <xf numFmtId="43" fontId="19" fillId="0" borderId="77" xfId="1" quotePrefix="1" applyFont="1" applyBorder="1" applyAlignment="1">
      <alignment horizontal="left" vertical="center"/>
    </xf>
    <xf numFmtId="43" fontId="0" fillId="0" borderId="77" xfId="1" applyFont="1" applyBorder="1" applyAlignment="1">
      <alignment horizontal="right" vertical="center"/>
    </xf>
    <xf numFmtId="0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horizontal="left" vertical="center"/>
    </xf>
    <xf numFmtId="0" fontId="2" fillId="0" borderId="17" xfId="2" applyFont="1" applyBorder="1" applyAlignment="1">
      <alignment horizontal="center" vertical="center"/>
    </xf>
    <xf numFmtId="43" fontId="2" fillId="0" borderId="1" xfId="1" quotePrefix="1" applyFont="1" applyBorder="1" applyAlignment="1">
      <alignment horizontal="right" vertical="center"/>
    </xf>
    <xf numFmtId="20" fontId="6" fillId="0" borderId="3" xfId="2" quotePrefix="1" applyNumberFormat="1" applyFont="1" applyBorder="1" applyAlignment="1">
      <alignment horizontal="center" vertical="center"/>
    </xf>
    <xf numFmtId="20" fontId="9" fillId="0" borderId="3" xfId="2" quotePrefix="1" applyNumberFormat="1" applyFont="1" applyBorder="1" applyAlignment="1">
      <alignment horizontal="right" vertical="center"/>
    </xf>
    <xf numFmtId="0" fontId="9" fillId="0" borderId="3" xfId="2" quotePrefix="1" applyFont="1" applyBorder="1" applyAlignment="1">
      <alignment horizontal="right" vertical="center"/>
    </xf>
    <xf numFmtId="0" fontId="2" fillId="0" borderId="20" xfId="2" applyFont="1" applyBorder="1" applyAlignment="1">
      <alignment horizontal="center" vertical="center"/>
    </xf>
    <xf numFmtId="0" fontId="4" fillId="0" borderId="82" xfId="11" applyFont="1" applyBorder="1" applyAlignment="1">
      <alignment horizontal="center" vertical="center"/>
    </xf>
    <xf numFmtId="0" fontId="4" fillId="0" borderId="82" xfId="11" applyFont="1" applyBorder="1" applyAlignment="1">
      <alignment horizontal="left" vertical="center"/>
    </xf>
    <xf numFmtId="0" fontId="2" fillId="0" borderId="48" xfId="11" applyFont="1" applyBorder="1" applyAlignment="1">
      <alignment horizontal="center" vertical="center"/>
    </xf>
    <xf numFmtId="166" fontId="9" fillId="0" borderId="3" xfId="11" applyNumberFormat="1" applyFont="1" applyBorder="1" applyAlignment="1">
      <alignment horizontal="left" vertical="center"/>
    </xf>
    <xf numFmtId="166" fontId="2" fillId="0" borderId="83" xfId="11" applyNumberFormat="1" applyFont="1" applyBorder="1" applyAlignment="1">
      <alignment horizontal="left" vertical="center"/>
    </xf>
    <xf numFmtId="166" fontId="2" fillId="0" borderId="35" xfId="12" applyFont="1" applyBorder="1" applyAlignment="1">
      <alignment horizontal="center" vertical="center"/>
    </xf>
    <xf numFmtId="166" fontId="2" fillId="0" borderId="47" xfId="11" applyNumberFormat="1" applyFont="1" applyBorder="1" applyAlignment="1">
      <alignment horizontal="left" vertical="center"/>
    </xf>
    <xf numFmtId="166" fontId="2" fillId="0" borderId="25" xfId="12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43" fontId="2" fillId="0" borderId="90" xfId="1" applyFont="1" applyBorder="1" applyAlignment="1">
      <alignment vertical="center"/>
    </xf>
    <xf numFmtId="43" fontId="4" fillId="0" borderId="90" xfId="1" applyFont="1" applyBorder="1" applyAlignment="1">
      <alignment vertical="center"/>
    </xf>
    <xf numFmtId="43" fontId="2" fillId="0" borderId="90" xfId="1" applyFont="1" applyFill="1" applyBorder="1" applyAlignment="1">
      <alignment vertical="center"/>
    </xf>
    <xf numFmtId="43" fontId="4" fillId="5" borderId="90" xfId="1" applyFont="1" applyFill="1" applyBorder="1" applyAlignment="1">
      <alignment vertical="center"/>
    </xf>
    <xf numFmtId="4" fontId="2" fillId="0" borderId="76" xfId="2" applyNumberFormat="1" applyFont="1" applyBorder="1" applyAlignment="1">
      <alignment horizontal="center" vertical="center"/>
    </xf>
    <xf numFmtId="4" fontId="4" fillId="0" borderId="76" xfId="2" applyNumberFormat="1" applyFont="1" applyBorder="1" applyAlignment="1">
      <alignment horizontal="center" vertical="center"/>
    </xf>
    <xf numFmtId="4" fontId="6" fillId="0" borderId="76" xfId="2" applyNumberFormat="1" applyFont="1" applyBorder="1" applyAlignment="1">
      <alignment horizontal="center" vertical="center"/>
    </xf>
    <xf numFmtId="4" fontId="9" fillId="0" borderId="76" xfId="2" applyNumberFormat="1" applyFont="1" applyBorder="1" applyAlignment="1">
      <alignment horizontal="center" vertical="center"/>
    </xf>
    <xf numFmtId="4" fontId="4" fillId="0" borderId="76" xfId="5" applyNumberFormat="1" applyFont="1" applyBorder="1" applyAlignment="1">
      <alignment horizontal="center" vertical="center"/>
    </xf>
    <xf numFmtId="4" fontId="6" fillId="0" borderId="76" xfId="5" applyNumberFormat="1" applyFont="1" applyBorder="1" applyAlignment="1">
      <alignment horizontal="center" vertical="center"/>
    </xf>
    <xf numFmtId="4" fontId="2" fillId="0" borderId="76" xfId="5" applyNumberFormat="1" applyFont="1" applyBorder="1" applyAlignment="1">
      <alignment horizontal="center" vertical="center"/>
    </xf>
    <xf numFmtId="4" fontId="2" fillId="0" borderId="76" xfId="6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76" xfId="5" applyFont="1" applyBorder="1" applyAlignment="1">
      <alignment vertical="center"/>
    </xf>
    <xf numFmtId="43" fontId="2" fillId="0" borderId="76" xfId="6" applyFont="1" applyFill="1" applyBorder="1" applyAlignment="1">
      <alignment horizontal="center" vertical="center"/>
    </xf>
    <xf numFmtId="43" fontId="2" fillId="0" borderId="94" xfId="1" applyFont="1" applyBorder="1" applyAlignment="1">
      <alignment horizontal="center" vertical="center"/>
    </xf>
    <xf numFmtId="43" fontId="4" fillId="0" borderId="94" xfId="1" applyFont="1" applyBorder="1" applyAlignment="1">
      <alignment horizontal="center" vertical="center"/>
    </xf>
    <xf numFmtId="0" fontId="2" fillId="0" borderId="96" xfId="2" applyFont="1" applyBorder="1" applyAlignment="1">
      <alignment vertical="center"/>
    </xf>
    <xf numFmtId="0" fontId="4" fillId="0" borderId="96" xfId="2" applyFont="1" applyBorder="1" applyAlignment="1">
      <alignment vertical="center"/>
    </xf>
    <xf numFmtId="4" fontId="2" fillId="0" borderId="96" xfId="2" applyNumberFormat="1" applyFont="1" applyBorder="1" applyAlignment="1">
      <alignment vertical="center"/>
    </xf>
    <xf numFmtId="0" fontId="4" fillId="0" borderId="89" xfId="5" applyFont="1" applyBorder="1" applyAlignment="1">
      <alignment vertical="center"/>
    </xf>
    <xf numFmtId="0" fontId="4" fillId="0" borderId="49" xfId="5" applyFont="1" applyBorder="1" applyAlignment="1">
      <alignment vertical="center"/>
    </xf>
    <xf numFmtId="0" fontId="4" fillId="0" borderId="97" xfId="3" applyFont="1" applyBorder="1" applyAlignment="1">
      <alignment horizontal="center" vertical="center"/>
    </xf>
    <xf numFmtId="0" fontId="4" fillId="0" borderId="98" xfId="3" applyFont="1" applyBorder="1" applyAlignment="1">
      <alignment vertical="center"/>
    </xf>
    <xf numFmtId="0" fontId="4" fillId="0" borderId="99" xfId="3" applyFont="1" applyBorder="1" applyAlignment="1">
      <alignment horizontal="center" vertical="center"/>
    </xf>
    <xf numFmtId="0" fontId="4" fillId="0" borderId="99" xfId="3" applyFont="1" applyBorder="1" applyAlignment="1">
      <alignment vertical="center"/>
    </xf>
    <xf numFmtId="0" fontId="2" fillId="0" borderId="99" xfId="1" applyNumberFormat="1" applyFont="1" applyFill="1" applyBorder="1" applyAlignment="1">
      <alignment vertical="center"/>
    </xf>
    <xf numFmtId="0" fontId="2" fillId="0" borderId="99" xfId="1" applyNumberFormat="1" applyFont="1" applyFill="1" applyBorder="1" applyAlignment="1">
      <alignment horizontal="left" vertical="center"/>
    </xf>
    <xf numFmtId="0" fontId="4" fillId="0" borderId="99" xfId="3" applyFont="1" applyBorder="1" applyAlignment="1">
      <alignment horizontal="left" vertical="center"/>
    </xf>
    <xf numFmtId="0" fontId="4" fillId="0" borderId="100" xfId="3" applyFont="1" applyBorder="1" applyAlignment="1">
      <alignment vertical="center"/>
    </xf>
    <xf numFmtId="0" fontId="9" fillId="0" borderId="101" xfId="3" applyFont="1" applyBorder="1" applyAlignment="1">
      <alignment horizontal="center" vertical="center"/>
    </xf>
    <xf numFmtId="0" fontId="9" fillId="0" borderId="101" xfId="2" applyFont="1" applyBorder="1" applyAlignment="1">
      <alignment horizontal="center" vertical="center"/>
    </xf>
    <xf numFmtId="43" fontId="2" fillId="0" borderId="101" xfId="1" applyFont="1" applyBorder="1" applyAlignment="1">
      <alignment horizontal="center" vertical="center"/>
    </xf>
    <xf numFmtId="43" fontId="2" fillId="0" borderId="101" xfId="1" applyFont="1" applyBorder="1" applyAlignment="1">
      <alignment vertical="center"/>
    </xf>
    <xf numFmtId="43" fontId="2" fillId="0" borderId="98" xfId="1" applyFont="1" applyBorder="1" applyAlignment="1">
      <alignment vertical="center"/>
    </xf>
    <xf numFmtId="4" fontId="2" fillId="0" borderId="81" xfId="2" applyNumberFormat="1" applyFont="1" applyBorder="1" applyAlignment="1">
      <alignment horizontal="center" vertical="center"/>
    </xf>
    <xf numFmtId="43" fontId="2" fillId="0" borderId="76" xfId="6" applyFont="1" applyFill="1" applyBorder="1" applyAlignment="1">
      <alignment vertical="center"/>
    </xf>
    <xf numFmtId="43" fontId="6" fillId="0" borderId="76" xfId="1" applyFont="1" applyBorder="1" applyAlignment="1">
      <alignment horizontal="center" vertical="center"/>
    </xf>
    <xf numFmtId="43" fontId="4" fillId="4" borderId="76" xfId="1" applyFont="1" applyFill="1" applyBorder="1" applyAlignment="1">
      <alignment horizontal="center" vertical="center"/>
    </xf>
    <xf numFmtId="43" fontId="6" fillId="0" borderId="76" xfId="1" applyFont="1" applyFill="1" applyBorder="1" applyAlignment="1">
      <alignment horizontal="center" vertical="center"/>
    </xf>
    <xf numFmtId="4" fontId="4" fillId="0" borderId="76" xfId="6" applyNumberFormat="1" applyFont="1" applyFill="1" applyBorder="1" applyAlignment="1">
      <alignment horizontal="center" vertical="center"/>
    </xf>
    <xf numFmtId="43" fontId="4" fillId="0" borderId="90" xfId="1" applyFont="1" applyFill="1" applyBorder="1" applyAlignment="1">
      <alignment vertical="center"/>
    </xf>
    <xf numFmtId="43" fontId="2" fillId="0" borderId="90" xfId="1" quotePrefix="1" applyFont="1" applyFill="1" applyBorder="1" applyAlignment="1">
      <alignment horizontal="right" vertical="center"/>
    </xf>
    <xf numFmtId="43" fontId="2" fillId="0" borderId="90" xfId="1" applyFont="1" applyFill="1" applyBorder="1" applyAlignment="1">
      <alignment horizontal="right" vertical="center"/>
    </xf>
    <xf numFmtId="43" fontId="2" fillId="0" borderId="0" xfId="1" applyFont="1" applyFill="1" applyAlignment="1">
      <alignment vertical="center"/>
    </xf>
    <xf numFmtId="43" fontId="6" fillId="0" borderId="90" xfId="1" applyFont="1" applyFill="1" applyBorder="1" applyAlignment="1">
      <alignment vertical="center"/>
    </xf>
    <xf numFmtId="43" fontId="9" fillId="0" borderId="90" xfId="1" applyFont="1" applyFill="1" applyBorder="1" applyAlignment="1">
      <alignment vertical="center"/>
    </xf>
    <xf numFmtId="43" fontId="2" fillId="0" borderId="90" xfId="1" applyFont="1" applyFill="1" applyBorder="1" applyAlignment="1">
      <alignment horizontal="center" vertical="center"/>
    </xf>
    <xf numFmtId="43" fontId="2" fillId="0" borderId="77" xfId="6" applyFont="1" applyFill="1" applyBorder="1" applyAlignment="1">
      <alignment horizontal="center" vertical="center"/>
    </xf>
    <xf numFmtId="43" fontId="2" fillId="0" borderId="77" xfId="6" applyFont="1" applyFill="1" applyBorder="1" applyAlignment="1">
      <alignment vertical="center"/>
    </xf>
    <xf numFmtId="4" fontId="4" fillId="0" borderId="76" xfId="2" applyNumberFormat="1" applyFont="1" applyBorder="1" applyAlignment="1">
      <alignment vertical="center"/>
    </xf>
    <xf numFmtId="0" fontId="2" fillId="0" borderId="76" xfId="2" applyFont="1" applyBorder="1" applyAlignment="1">
      <alignment horizontal="center" vertical="center"/>
    </xf>
    <xf numFmtId="0" fontId="4" fillId="0" borderId="76" xfId="2" applyFont="1" applyBorder="1" applyAlignment="1">
      <alignment horizontal="center" vertical="center"/>
    </xf>
    <xf numFmtId="0" fontId="4" fillId="0" borderId="76" xfId="5" applyFont="1" applyBorder="1" applyAlignment="1">
      <alignment horizontal="center" vertical="center"/>
    </xf>
    <xf numFmtId="0" fontId="2" fillId="0" borderId="91" xfId="2" applyFont="1" applyBorder="1" applyAlignment="1">
      <alignment vertical="center"/>
    </xf>
    <xf numFmtId="0" fontId="2" fillId="0" borderId="84" xfId="2" applyFont="1" applyBorder="1" applyAlignment="1">
      <alignment vertical="center"/>
    </xf>
    <xf numFmtId="0" fontId="4" fillId="0" borderId="84" xfId="2" applyFont="1" applyBorder="1" applyAlignment="1">
      <alignment vertical="center"/>
    </xf>
    <xf numFmtId="0" fontId="6" fillId="0" borderId="84" xfId="2" applyFont="1" applyBorder="1" applyAlignment="1">
      <alignment vertical="center"/>
    </xf>
    <xf numFmtId="0" fontId="9" fillId="0" borderId="84" xfId="2" applyFont="1" applyBorder="1" applyAlignment="1">
      <alignment vertical="center"/>
    </xf>
    <xf numFmtId="0" fontId="4" fillId="0" borderId="84" xfId="5" applyFont="1" applyBorder="1" applyAlignment="1">
      <alignment vertical="center"/>
    </xf>
    <xf numFmtId="0" fontId="6" fillId="0" borderId="84" xfId="5" applyFont="1" applyBorder="1" applyAlignment="1">
      <alignment vertical="center"/>
    </xf>
    <xf numFmtId="0" fontId="9" fillId="0" borderId="84" xfId="5" applyFont="1" applyBorder="1" applyAlignment="1">
      <alignment vertical="center"/>
    </xf>
    <xf numFmtId="0" fontId="2" fillId="0" borderId="84" xfId="5" applyFont="1" applyBorder="1" applyAlignment="1">
      <alignment vertical="center"/>
    </xf>
    <xf numFmtId="4" fontId="2" fillId="0" borderId="84" xfId="2" applyNumberFormat="1" applyFont="1" applyBorder="1" applyAlignment="1">
      <alignment vertical="center"/>
    </xf>
    <xf numFmtId="0" fontId="4" fillId="0" borderId="81" xfId="5" applyFont="1" applyBorder="1" applyAlignment="1">
      <alignment vertical="center"/>
    </xf>
    <xf numFmtId="4" fontId="21" fillId="8" borderId="96" xfId="2" applyNumberFormat="1" applyFont="1" applyFill="1" applyBorder="1" applyAlignment="1">
      <alignment vertical="center"/>
    </xf>
    <xf numFmtId="4" fontId="21" fillId="8" borderId="0" xfId="2" applyNumberFormat="1" applyFont="1" applyFill="1" applyAlignment="1">
      <alignment vertical="center"/>
    </xf>
    <xf numFmtId="4" fontId="21" fillId="8" borderId="0" xfId="5" applyNumberFormat="1" applyFont="1" applyFill="1" applyAlignment="1">
      <alignment vertical="center"/>
    </xf>
    <xf numFmtId="4" fontId="23" fillId="8" borderId="0" xfId="5" applyNumberFormat="1" applyFont="1" applyFill="1" applyAlignment="1">
      <alignment vertical="center"/>
    </xf>
    <xf numFmtId="4" fontId="21" fillId="0" borderId="76" xfId="2" applyNumberFormat="1" applyFont="1" applyBorder="1" applyAlignment="1">
      <alignment vertical="center"/>
    </xf>
    <xf numFmtId="4" fontId="2" fillId="0" borderId="0" xfId="5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4" fontId="4" fillId="0" borderId="0" xfId="5" applyNumberFormat="1" applyFont="1" applyAlignment="1">
      <alignment vertical="center"/>
    </xf>
    <xf numFmtId="4" fontId="6" fillId="0" borderId="0" xfId="5" applyNumberFormat="1" applyFont="1" applyAlignment="1">
      <alignment vertical="center"/>
    </xf>
    <xf numFmtId="4" fontId="21" fillId="0" borderId="0" xfId="5" applyNumberFormat="1" applyFont="1" applyAlignment="1">
      <alignment vertical="center"/>
    </xf>
    <xf numFmtId="4" fontId="21" fillId="0" borderId="0" xfId="2" applyNumberFormat="1" applyFont="1" applyAlignment="1">
      <alignment vertical="center"/>
    </xf>
    <xf numFmtId="4" fontId="21" fillId="0" borderId="96" xfId="2" applyNumberFormat="1" applyFont="1" applyBorder="1" applyAlignment="1">
      <alignment vertical="center"/>
    </xf>
    <xf numFmtId="4" fontId="23" fillId="0" borderId="96" xfId="2" applyNumberFormat="1" applyFont="1" applyBorder="1" applyAlignment="1">
      <alignment vertical="center"/>
    </xf>
    <xf numFmtId="4" fontId="23" fillId="0" borderId="0" xfId="2" applyNumberFormat="1" applyFont="1" applyAlignment="1">
      <alignment vertical="center"/>
    </xf>
    <xf numFmtId="4" fontId="21" fillId="0" borderId="96" xfId="5" applyNumberFormat="1" applyFont="1" applyBorder="1" applyAlignment="1">
      <alignment vertical="center"/>
    </xf>
    <xf numFmtId="4" fontId="23" fillId="0" borderId="96" xfId="5" applyNumberFormat="1" applyFont="1" applyBorder="1" applyAlignment="1">
      <alignment vertical="center"/>
    </xf>
    <xf numFmtId="4" fontId="23" fillId="0" borderId="0" xfId="5" applyNumberFormat="1" applyFont="1" applyAlignment="1">
      <alignment vertical="center"/>
    </xf>
    <xf numFmtId="4" fontId="23" fillId="8" borderId="0" xfId="2" applyNumberFormat="1" applyFont="1" applyFill="1" applyAlignment="1">
      <alignment vertical="center"/>
    </xf>
    <xf numFmtId="4" fontId="2" fillId="0" borderId="76" xfId="5" applyNumberFormat="1" applyFont="1" applyBorder="1" applyAlignment="1">
      <alignment vertical="center"/>
    </xf>
    <xf numFmtId="0" fontId="4" fillId="0" borderId="81" xfId="2" applyFont="1" applyBorder="1" applyAlignment="1">
      <alignment horizontal="center" vertical="center"/>
    </xf>
    <xf numFmtId="0" fontId="2" fillId="0" borderId="91" xfId="5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top"/>
    </xf>
    <xf numFmtId="43" fontId="4" fillId="0" borderId="1" xfId="1" applyFont="1" applyFill="1" applyBorder="1" applyAlignment="1">
      <alignment vertical="center"/>
    </xf>
    <xf numFmtId="43" fontId="4" fillId="0" borderId="2" xfId="1" applyFont="1" applyFill="1" applyBorder="1" applyAlignment="1">
      <alignment vertical="center"/>
    </xf>
    <xf numFmtId="43" fontId="4" fillId="0" borderId="29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0" fontId="3" fillId="0" borderId="0" xfId="18" applyAlignment="1">
      <alignment vertical="center"/>
    </xf>
    <xf numFmtId="43" fontId="0" fillId="0" borderId="0" xfId="1" applyFont="1" applyAlignment="1">
      <alignment vertical="center"/>
    </xf>
    <xf numFmtId="164" fontId="26" fillId="0" borderId="0" xfId="1" applyNumberFormat="1" applyFont="1" applyFill="1" applyAlignment="1">
      <alignment horizontal="center" vertical="center"/>
    </xf>
    <xf numFmtId="43" fontId="26" fillId="0" borderId="0" xfId="1" applyFont="1" applyFill="1" applyAlignment="1">
      <alignment horizontal="left" vertical="center"/>
    </xf>
    <xf numFmtId="43" fontId="26" fillId="0" borderId="0" xfId="1" applyFont="1" applyFill="1" applyAlignment="1">
      <alignment vertical="center"/>
    </xf>
    <xf numFmtId="43" fontId="26" fillId="0" borderId="0" xfId="1" applyFont="1" applyFill="1" applyAlignment="1">
      <alignment horizontal="center" vertical="center"/>
    </xf>
    <xf numFmtId="43" fontId="26" fillId="0" borderId="0" xfId="1" applyFont="1" applyFill="1" applyBorder="1" applyAlignment="1">
      <alignment horizontal="center" vertical="center"/>
    </xf>
    <xf numFmtId="43" fontId="27" fillId="0" borderId="0" xfId="1" quotePrefix="1" applyFont="1" applyFill="1" applyAlignment="1">
      <alignment horizontal="right" vertical="center"/>
    </xf>
    <xf numFmtId="43" fontId="28" fillId="0" borderId="0" xfId="1" applyFont="1" applyFill="1" applyAlignment="1">
      <alignment horizontal="center" vertical="center"/>
    </xf>
    <xf numFmtId="164" fontId="27" fillId="0" borderId="0" xfId="1" applyNumberFormat="1" applyFont="1" applyFill="1" applyAlignment="1">
      <alignment horizontal="center" vertical="center"/>
    </xf>
    <xf numFmtId="43" fontId="27" fillId="0" borderId="0" xfId="1" applyFont="1" applyFill="1" applyAlignment="1">
      <alignment horizontal="left" vertical="center"/>
    </xf>
    <xf numFmtId="43" fontId="27" fillId="0" borderId="0" xfId="1" applyFont="1" applyFill="1" applyAlignment="1">
      <alignment horizontal="right" vertical="center"/>
    </xf>
    <xf numFmtId="43" fontId="27" fillId="0" borderId="0" xfId="1" applyFont="1" applyFill="1" applyAlignment="1">
      <alignment horizontal="center" vertical="center"/>
    </xf>
    <xf numFmtId="164" fontId="28" fillId="0" borderId="0" xfId="1" applyNumberFormat="1" applyFont="1" applyFill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27" fillId="0" borderId="0" xfId="1" applyFont="1" applyAlignment="1">
      <alignment horizontal="center" vertical="center"/>
    </xf>
    <xf numFmtId="43" fontId="27" fillId="0" borderId="0" xfId="1" applyFont="1" applyFill="1" applyBorder="1" applyAlignment="1">
      <alignment horizontal="center" vertical="center"/>
    </xf>
    <xf numFmtId="43" fontId="26" fillId="0" borderId="0" xfId="1" quotePrefix="1" applyFont="1" applyFill="1" applyAlignment="1">
      <alignment horizontal="right" vertical="center"/>
    </xf>
    <xf numFmtId="43" fontId="26" fillId="0" borderId="0" xfId="1" applyFont="1" applyFill="1" applyAlignment="1">
      <alignment horizontal="right" vertical="center"/>
    </xf>
    <xf numFmtId="43" fontId="27" fillId="0" borderId="106" xfId="1" quotePrefix="1" applyFont="1" applyFill="1" applyBorder="1" applyAlignment="1">
      <alignment horizontal="right" vertical="center"/>
    </xf>
    <xf numFmtId="43" fontId="27" fillId="0" borderId="106" xfId="1" applyFont="1" applyFill="1" applyBorder="1" applyAlignment="1">
      <alignment horizontal="left" vertical="center"/>
    </xf>
    <xf numFmtId="43" fontId="26" fillId="0" borderId="106" xfId="1" applyFont="1" applyFill="1" applyBorder="1" applyAlignment="1">
      <alignment horizontal="right" vertical="center"/>
    </xf>
    <xf numFmtId="43" fontId="26" fillId="0" borderId="106" xfId="1" applyFont="1" applyFill="1" applyBorder="1" applyAlignment="1">
      <alignment horizontal="center" vertical="center"/>
    </xf>
    <xf numFmtId="43" fontId="8" fillId="0" borderId="106" xfId="1" applyFont="1" applyBorder="1" applyAlignment="1">
      <alignment horizontal="center" vertical="center"/>
    </xf>
    <xf numFmtId="43" fontId="26" fillId="0" borderId="106" xfId="1" applyFont="1" applyFill="1" applyBorder="1" applyAlignment="1">
      <alignment vertical="center"/>
    </xf>
    <xf numFmtId="164" fontId="26" fillId="0" borderId="0" xfId="1" applyNumberFormat="1" applyFont="1" applyFill="1" applyAlignment="1">
      <alignment horizontal="right" vertical="center"/>
    </xf>
    <xf numFmtId="43" fontId="26" fillId="0" borderId="0" xfId="1" applyFont="1" applyFill="1" applyBorder="1" applyAlignment="1">
      <alignment vertical="center"/>
    </xf>
    <xf numFmtId="43" fontId="26" fillId="0" borderId="0" xfId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43" fontId="28" fillId="0" borderId="0" xfId="1" applyFont="1" applyFill="1" applyAlignment="1">
      <alignment vertical="center"/>
    </xf>
    <xf numFmtId="43" fontId="3" fillId="0" borderId="0" xfId="18" applyNumberFormat="1" applyAlignment="1">
      <alignment vertical="center"/>
    </xf>
    <xf numFmtId="43" fontId="26" fillId="0" borderId="0" xfId="1" quotePrefix="1" applyFont="1" applyFill="1" applyAlignment="1">
      <alignment horizontal="center" vertical="center"/>
    </xf>
    <xf numFmtId="43" fontId="0" fillId="0" borderId="0" xfId="1" quotePrefix="1" applyFont="1" applyAlignment="1">
      <alignment horizontal="left" vertical="center"/>
    </xf>
    <xf numFmtId="174" fontId="26" fillId="0" borderId="0" xfId="1" applyNumberFormat="1" applyFont="1" applyFill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43" fontId="0" fillId="0" borderId="0" xfId="1" quotePrefix="1" applyFont="1" applyBorder="1" applyAlignment="1">
      <alignment horizontal="left" vertical="center"/>
    </xf>
    <xf numFmtId="164" fontId="26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43" fontId="0" fillId="0" borderId="106" xfId="1" quotePrefix="1" applyFont="1" applyBorder="1" applyAlignment="1">
      <alignment horizontal="left" vertical="center"/>
    </xf>
    <xf numFmtId="164" fontId="26" fillId="0" borderId="106" xfId="1" applyNumberFormat="1" applyFont="1" applyFill="1" applyBorder="1" applyAlignment="1">
      <alignment horizontal="center" vertical="center"/>
    </xf>
    <xf numFmtId="164" fontId="8" fillId="0" borderId="106" xfId="1" applyNumberFormat="1" applyFont="1" applyBorder="1" applyAlignment="1">
      <alignment horizontal="center" vertical="center"/>
    </xf>
    <xf numFmtId="43" fontId="26" fillId="0" borderId="51" xfId="1" applyFont="1" applyFill="1" applyBorder="1" applyAlignment="1">
      <alignment vertical="center"/>
    </xf>
    <xf numFmtId="0" fontId="3" fillId="0" borderId="0" xfId="18"/>
    <xf numFmtId="0" fontId="17" fillId="0" borderId="0" xfId="18" applyFont="1"/>
    <xf numFmtId="0" fontId="3" fillId="0" borderId="0" xfId="18" applyAlignment="1">
      <alignment horizontal="center" vertical="center"/>
    </xf>
    <xf numFmtId="43" fontId="3" fillId="0" borderId="0" xfId="18" applyNumberFormat="1" applyAlignment="1">
      <alignment horizontal="center" vertical="center"/>
    </xf>
    <xf numFmtId="43" fontId="27" fillId="0" borderId="0" xfId="1" quotePrefix="1" applyFont="1" applyFill="1" applyAlignment="1">
      <alignment horizontal="center" vertical="center"/>
    </xf>
    <xf numFmtId="174" fontId="27" fillId="0" borderId="0" xfId="1" applyNumberFormat="1" applyFont="1" applyFill="1" applyAlignment="1">
      <alignment horizontal="center" vertical="center"/>
    </xf>
    <xf numFmtId="43" fontId="27" fillId="0" borderId="0" xfId="1" applyFont="1" applyFill="1" applyAlignment="1">
      <alignment vertical="center"/>
    </xf>
    <xf numFmtId="43" fontId="27" fillId="0" borderId="0" xfId="1" applyFont="1" applyFill="1" applyBorder="1" applyAlignment="1">
      <alignment horizontal="left" vertical="center"/>
    </xf>
    <xf numFmtId="43" fontId="27" fillId="0" borderId="0" xfId="1" applyFont="1" applyFill="1" applyBorder="1" applyAlignment="1">
      <alignment horizontal="right" vertical="center"/>
    </xf>
    <xf numFmtId="164" fontId="27" fillId="0" borderId="0" xfId="1" applyNumberFormat="1" applyFont="1" applyFill="1" applyBorder="1" applyAlignment="1">
      <alignment horizontal="center" vertical="center"/>
    </xf>
    <xf numFmtId="43" fontId="27" fillId="0" borderId="0" xfId="1" applyFont="1" applyFill="1" applyBorder="1" applyAlignment="1">
      <alignment vertical="center"/>
    </xf>
    <xf numFmtId="43" fontId="27" fillId="0" borderId="106" xfId="1" applyFont="1" applyFill="1" applyBorder="1" applyAlignment="1">
      <alignment horizontal="right" vertical="center"/>
    </xf>
    <xf numFmtId="164" fontId="27" fillId="0" borderId="106" xfId="1" applyNumberFormat="1" applyFont="1" applyFill="1" applyBorder="1" applyAlignment="1">
      <alignment horizontal="center" vertical="center"/>
    </xf>
    <xf numFmtId="43" fontId="27" fillId="0" borderId="106" xfId="1" applyFont="1" applyFill="1" applyBorder="1" applyAlignment="1">
      <alignment horizontal="center" vertical="center"/>
    </xf>
    <xf numFmtId="43" fontId="27" fillId="0" borderId="106" xfId="1" applyFont="1" applyFill="1" applyBorder="1" applyAlignment="1">
      <alignment vertical="center"/>
    </xf>
    <xf numFmtId="0" fontId="3" fillId="0" borderId="0" xfId="18" applyAlignment="1">
      <alignment horizontal="left" vertical="center"/>
    </xf>
    <xf numFmtId="43" fontId="3" fillId="0" borderId="0" xfId="18" applyNumberFormat="1"/>
    <xf numFmtId="43" fontId="29" fillId="0" borderId="0" xfId="1" applyFont="1" applyFill="1" applyAlignment="1">
      <alignment horizontal="center" vertical="center"/>
    </xf>
    <xf numFmtId="164" fontId="17" fillId="0" borderId="0" xfId="1" applyNumberFormat="1" applyFont="1" applyFill="1" applyAlignment="1">
      <alignment horizontal="left" vertical="center"/>
    </xf>
    <xf numFmtId="164" fontId="17" fillId="0" borderId="0" xfId="1" applyNumberFormat="1" applyFont="1" applyFill="1" applyAlignment="1">
      <alignment horizontal="center" vertical="center"/>
    </xf>
    <xf numFmtId="43" fontId="17" fillId="0" borderId="0" xfId="1" applyFont="1" applyFill="1" applyAlignment="1">
      <alignment horizontal="right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Alignment="1">
      <alignment horizontal="left" vertical="center"/>
    </xf>
    <xf numFmtId="43" fontId="17" fillId="0" borderId="0" xfId="1" applyFont="1" applyFill="1" applyAlignment="1">
      <alignment vertical="center"/>
    </xf>
    <xf numFmtId="164" fontId="8" fillId="0" borderId="0" xfId="1" quotePrefix="1" applyNumberFormat="1" applyFont="1" applyAlignment="1">
      <alignment horizontal="left" vertical="center"/>
    </xf>
    <xf numFmtId="43" fontId="20" fillId="4" borderId="0" xfId="1" applyFont="1" applyFill="1" applyAlignment="1">
      <alignment horizontal="center" vertical="center"/>
    </xf>
    <xf numFmtId="43" fontId="20" fillId="0" borderId="0" xfId="1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43" fontId="8" fillId="0" borderId="0" xfId="1" quotePrefix="1" applyFont="1" applyFill="1" applyAlignment="1">
      <alignment horizontal="right" vertical="center"/>
    </xf>
    <xf numFmtId="43" fontId="8" fillId="0" borderId="0" xfId="1" applyFont="1" applyFill="1" applyAlignment="1">
      <alignment horizontal="left" vertical="center"/>
    </xf>
    <xf numFmtId="43" fontId="8" fillId="0" borderId="0" xfId="1" applyFont="1" applyFill="1" applyAlignment="1">
      <alignment horizontal="right" vertical="center"/>
    </xf>
    <xf numFmtId="164" fontId="20" fillId="4" borderId="0" xfId="1" applyNumberFormat="1" applyFont="1" applyFill="1" applyAlignment="1">
      <alignment horizontal="center" vertical="center"/>
    </xf>
    <xf numFmtId="43" fontId="8" fillId="0" borderId="0" xfId="1" applyFont="1" applyAlignment="1">
      <alignment vertical="center"/>
    </xf>
    <xf numFmtId="43" fontId="8" fillId="4" borderId="0" xfId="1" applyFont="1" applyFill="1" applyAlignment="1">
      <alignment horizontal="center" vertical="center"/>
    </xf>
    <xf numFmtId="43" fontId="8" fillId="0" borderId="0" xfId="1" applyFont="1" applyFill="1" applyAlignment="1">
      <alignment vertical="center"/>
    </xf>
    <xf numFmtId="43" fontId="8" fillId="0" borderId="106" xfId="1" applyFont="1" applyFill="1" applyBorder="1" applyAlignment="1">
      <alignment horizontal="right" vertical="center"/>
    </xf>
    <xf numFmtId="43" fontId="8" fillId="0" borderId="106" xfId="1" applyFont="1" applyFill="1" applyBorder="1" applyAlignment="1">
      <alignment horizontal="left" vertical="center"/>
    </xf>
    <xf numFmtId="164" fontId="8" fillId="0" borderId="106" xfId="1" applyNumberFormat="1" applyFont="1" applyFill="1" applyBorder="1" applyAlignment="1">
      <alignment horizontal="center" vertical="center"/>
    </xf>
    <xf numFmtId="43" fontId="8" fillId="0" borderId="106" xfId="1" applyFont="1" applyFill="1" applyBorder="1" applyAlignment="1">
      <alignment horizontal="center" vertical="center"/>
    </xf>
    <xf numFmtId="43" fontId="8" fillId="0" borderId="106" xfId="1" applyFont="1" applyFill="1" applyBorder="1" applyAlignment="1">
      <alignment vertical="center"/>
    </xf>
    <xf numFmtId="43" fontId="17" fillId="0" borderId="0" xfId="1" applyFont="1" applyAlignment="1">
      <alignment horizontal="right" vertical="center"/>
    </xf>
    <xf numFmtId="43" fontId="21" fillId="0" borderId="0" xfId="1" applyFont="1" applyFill="1" applyAlignment="1">
      <alignment horizontal="left" vertical="center"/>
    </xf>
    <xf numFmtId="164" fontId="17" fillId="0" borderId="0" xfId="1" applyNumberFormat="1" applyFont="1" applyAlignment="1">
      <alignment horizontal="center" vertical="center"/>
    </xf>
    <xf numFmtId="164" fontId="17" fillId="0" borderId="0" xfId="1" quotePrefix="1" applyNumberFormat="1" applyFont="1" applyAlignment="1">
      <alignment horizontal="left" vertical="center"/>
    </xf>
    <xf numFmtId="43" fontId="21" fillId="0" borderId="0" xfId="1" applyFont="1" applyAlignment="1">
      <alignment horizontal="center" vertical="center"/>
    </xf>
    <xf numFmtId="43" fontId="17" fillId="0" borderId="0" xfId="1" applyFont="1" applyBorder="1" applyAlignment="1">
      <alignment horizontal="center" vertical="center"/>
    </xf>
    <xf numFmtId="43" fontId="17" fillId="0" borderId="0" xfId="1" quotePrefix="1" applyFont="1" applyFill="1" applyAlignment="1">
      <alignment horizontal="right" vertical="center"/>
    </xf>
    <xf numFmtId="43" fontId="20" fillId="0" borderId="0" xfId="1" applyFont="1" applyAlignment="1">
      <alignment horizontal="left" vertical="center"/>
    </xf>
    <xf numFmtId="43" fontId="8" fillId="0" borderId="0" xfId="1" quotePrefix="1" applyFont="1" applyFill="1" applyAlignment="1">
      <alignment horizontal="left" vertical="center"/>
    </xf>
    <xf numFmtId="43" fontId="8" fillId="0" borderId="0" xfId="1" quotePrefix="1" applyFont="1" applyFill="1" applyAlignment="1">
      <alignment horizontal="center" vertical="center"/>
    </xf>
    <xf numFmtId="43" fontId="17" fillId="0" borderId="0" xfId="1" quotePrefix="1" applyFont="1" applyFill="1" applyAlignment="1">
      <alignment horizontal="left" vertical="center"/>
    </xf>
    <xf numFmtId="164" fontId="8" fillId="0" borderId="0" xfId="1" applyNumberFormat="1" applyFont="1" applyFill="1" applyBorder="1" applyAlignment="1">
      <alignment horizontal="center" vertical="center"/>
    </xf>
    <xf numFmtId="43" fontId="17" fillId="0" borderId="0" xfId="1" quotePrefix="1" applyFont="1" applyFill="1" applyAlignment="1">
      <alignment horizontal="center" vertical="center"/>
    </xf>
    <xf numFmtId="164" fontId="8" fillId="0" borderId="0" xfId="1" applyNumberFormat="1" applyFont="1" applyFill="1" applyAlignment="1">
      <alignment vertical="center"/>
    </xf>
    <xf numFmtId="43" fontId="21" fillId="4" borderId="0" xfId="1" applyFont="1" applyFill="1" applyAlignment="1">
      <alignment vertical="center"/>
    </xf>
    <xf numFmtId="43" fontId="21" fillId="4" borderId="0" xfId="1" applyFont="1" applyFill="1" applyAlignment="1">
      <alignment horizontal="center" vertical="center"/>
    </xf>
    <xf numFmtId="164" fontId="21" fillId="4" borderId="0" xfId="1" applyNumberFormat="1" applyFont="1" applyFill="1" applyAlignment="1">
      <alignment horizontal="center" vertical="center"/>
    </xf>
    <xf numFmtId="43" fontId="26" fillId="0" borderId="106" xfId="1" applyFont="1" applyFill="1" applyBorder="1" applyAlignment="1">
      <alignment horizontal="left" vertical="center"/>
    </xf>
    <xf numFmtId="43" fontId="17" fillId="0" borderId="106" xfId="1" applyFont="1" applyFill="1" applyBorder="1" applyAlignment="1">
      <alignment horizontal="right" vertical="center"/>
    </xf>
    <xf numFmtId="164" fontId="17" fillId="0" borderId="106" xfId="1" applyNumberFormat="1" applyFont="1" applyFill="1" applyBorder="1" applyAlignment="1">
      <alignment horizontal="center" vertical="center"/>
    </xf>
    <xf numFmtId="43" fontId="17" fillId="0" borderId="106" xfId="1" applyFont="1" applyFill="1" applyBorder="1" applyAlignment="1">
      <alignment horizontal="center" vertical="center"/>
    </xf>
    <xf numFmtId="43" fontId="17" fillId="0" borderId="106" xfId="1" applyFont="1" applyFill="1" applyBorder="1" applyAlignment="1">
      <alignment vertical="center"/>
    </xf>
    <xf numFmtId="43" fontId="17" fillId="0" borderId="0" xfId="1" applyFont="1" applyBorder="1" applyAlignment="1">
      <alignment horizontal="right" vertical="center"/>
    </xf>
    <xf numFmtId="43" fontId="17" fillId="0" borderId="51" xfId="1" applyFont="1" applyFill="1" applyBorder="1" applyAlignment="1">
      <alignment vertical="center"/>
    </xf>
    <xf numFmtId="43" fontId="17" fillId="4" borderId="0" xfId="1" applyFont="1" applyFill="1" applyAlignment="1">
      <alignment horizontal="center" vertical="center"/>
    </xf>
    <xf numFmtId="164" fontId="17" fillId="0" borderId="0" xfId="1" applyNumberFormat="1" applyFont="1" applyFill="1" applyAlignment="1">
      <alignment horizontal="right" vertical="center"/>
    </xf>
    <xf numFmtId="43" fontId="26" fillId="0" borderId="0" xfId="1" quotePrefix="1" applyFont="1" applyFill="1" applyAlignment="1">
      <alignment horizontal="left" vertical="center"/>
    </xf>
    <xf numFmtId="43" fontId="26" fillId="0" borderId="0" xfId="1" applyFont="1" applyFill="1" applyBorder="1" applyAlignment="1">
      <alignment horizontal="left" vertical="center"/>
    </xf>
    <xf numFmtId="43" fontId="28" fillId="4" borderId="0" xfId="1" applyFont="1" applyFill="1" applyAlignment="1">
      <alignment vertical="center"/>
    </xf>
    <xf numFmtId="43" fontId="26" fillId="4" borderId="0" xfId="1" applyFont="1" applyFill="1" applyAlignment="1">
      <alignment horizontal="center" vertical="center"/>
    </xf>
    <xf numFmtId="43" fontId="28" fillId="4" borderId="0" xfId="1" applyFont="1" applyFill="1" applyAlignment="1">
      <alignment horizontal="center" vertical="center"/>
    </xf>
    <xf numFmtId="43" fontId="29" fillId="4" borderId="0" xfId="1" applyFont="1" applyFill="1" applyAlignment="1">
      <alignment horizontal="center" vertical="center"/>
    </xf>
    <xf numFmtId="164" fontId="28" fillId="4" borderId="0" xfId="1" applyNumberFormat="1" applyFont="1" applyFill="1" applyAlignment="1">
      <alignment horizontal="center" vertical="center"/>
    </xf>
    <xf numFmtId="43" fontId="27" fillId="0" borderId="0" xfId="1" applyFont="1" applyAlignment="1">
      <alignment vertical="center"/>
    </xf>
    <xf numFmtId="43" fontId="8" fillId="0" borderId="0" xfId="1" applyFont="1" applyFill="1" applyBorder="1" applyAlignment="1">
      <alignment horizontal="right" vertical="center"/>
    </xf>
    <xf numFmtId="43" fontId="8" fillId="0" borderId="106" xfId="1" quotePrefix="1" applyFont="1" applyFill="1" applyBorder="1" applyAlignment="1">
      <alignment horizontal="left" vertical="center"/>
    </xf>
    <xf numFmtId="43" fontId="0" fillId="0" borderId="0" xfId="1" applyFont="1" applyBorder="1" applyAlignment="1">
      <alignment horizontal="center" vertical="center"/>
    </xf>
    <xf numFmtId="0" fontId="3" fillId="0" borderId="76" xfId="18" applyBorder="1" applyAlignment="1">
      <alignment horizontal="center" vertical="center"/>
    </xf>
    <xf numFmtId="43" fontId="0" fillId="0" borderId="48" xfId="1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43" fontId="0" fillId="0" borderId="108" xfId="1" applyFont="1" applyBorder="1" applyAlignment="1">
      <alignment vertical="center"/>
    </xf>
    <xf numFmtId="43" fontId="0" fillId="0" borderId="56" xfId="1" applyFont="1" applyBorder="1" applyAlignment="1">
      <alignment horizontal="center" vertical="center"/>
    </xf>
    <xf numFmtId="43" fontId="16" fillId="0" borderId="76" xfId="1" applyFont="1" applyBorder="1" applyAlignment="1">
      <alignment horizontal="center" vertical="center"/>
    </xf>
    <xf numFmtId="43" fontId="16" fillId="0" borderId="48" xfId="1" applyFont="1" applyBorder="1" applyAlignment="1">
      <alignment horizontal="center" vertical="center"/>
    </xf>
    <xf numFmtId="0" fontId="3" fillId="0" borderId="81" xfId="18" applyBorder="1" applyAlignment="1">
      <alignment horizontal="center" vertical="center"/>
    </xf>
    <xf numFmtId="43" fontId="0" fillId="0" borderId="81" xfId="1" applyFont="1" applyBorder="1" applyAlignment="1">
      <alignment horizontal="center" vertical="center"/>
    </xf>
    <xf numFmtId="43" fontId="0" fillId="0" borderId="81" xfId="1" applyFont="1" applyBorder="1" applyAlignment="1">
      <alignment horizontal="center" vertical="center" wrapText="1"/>
    </xf>
    <xf numFmtId="43" fontId="0" fillId="0" borderId="84" xfId="1" applyFont="1" applyBorder="1" applyAlignment="1">
      <alignment horizontal="center" vertical="center" wrapText="1"/>
    </xf>
    <xf numFmtId="43" fontId="16" fillId="0" borderId="88" xfId="1" applyFont="1" applyBorder="1" applyAlignment="1">
      <alignment horizontal="center" vertical="center"/>
    </xf>
    <xf numFmtId="43" fontId="16" fillId="0" borderId="115" xfId="1" applyFont="1" applyBorder="1" applyAlignment="1">
      <alignment horizontal="center" vertical="center"/>
    </xf>
    <xf numFmtId="0" fontId="3" fillId="0" borderId="48" xfId="18" applyBorder="1" applyAlignment="1">
      <alignment horizontal="center" vertical="center"/>
    </xf>
    <xf numFmtId="0" fontId="3" fillId="0" borderId="19" xfId="18" applyBorder="1" applyAlignment="1">
      <alignment horizontal="center" vertical="center"/>
    </xf>
    <xf numFmtId="0" fontId="3" fillId="0" borderId="108" xfId="18" applyBorder="1" applyAlignment="1">
      <alignment horizontal="center" vertical="center"/>
    </xf>
    <xf numFmtId="43" fontId="0" fillId="0" borderId="84" xfId="1" applyFont="1" applyBorder="1" applyAlignment="1">
      <alignment horizontal="center" vertical="center"/>
    </xf>
    <xf numFmtId="43" fontId="16" fillId="0" borderId="88" xfId="1" applyFont="1" applyBorder="1" applyAlignment="1">
      <alignment horizontal="left" vertical="center"/>
    </xf>
    <xf numFmtId="43" fontId="16" fillId="0" borderId="86" xfId="1" applyFont="1" applyBorder="1" applyAlignment="1">
      <alignment horizontal="left" vertical="center"/>
    </xf>
    <xf numFmtId="43" fontId="16" fillId="0" borderId="87" xfId="1" applyFont="1" applyBorder="1" applyAlignment="1">
      <alignment horizontal="center" vertical="center"/>
    </xf>
    <xf numFmtId="43" fontId="16" fillId="0" borderId="116" xfId="1" applyFont="1" applyBorder="1" applyAlignment="1">
      <alignment horizontal="center" vertical="center"/>
    </xf>
    <xf numFmtId="43" fontId="16" fillId="0" borderId="86" xfId="1" applyFont="1" applyBorder="1" applyAlignment="1">
      <alignment horizontal="center" vertical="center"/>
    </xf>
    <xf numFmtId="43" fontId="16" fillId="0" borderId="81" xfId="1" applyFont="1" applyBorder="1" applyAlignment="1">
      <alignment horizontal="center" vertical="center"/>
    </xf>
    <xf numFmtId="0" fontId="3" fillId="0" borderId="48" xfId="18" applyBorder="1" applyAlignment="1">
      <alignment horizontal="left" vertical="center"/>
    </xf>
    <xf numFmtId="0" fontId="3" fillId="0" borderId="19" xfId="18" applyBorder="1" applyAlignment="1">
      <alignment horizontal="left" vertical="center"/>
    </xf>
    <xf numFmtId="0" fontId="3" fillId="0" borderId="108" xfId="18" applyBorder="1" applyAlignment="1">
      <alignment horizontal="left" vertical="center"/>
    </xf>
    <xf numFmtId="0" fontId="3" fillId="0" borderId="76" xfId="18" applyBorder="1" applyAlignment="1">
      <alignment horizontal="left" vertical="center"/>
    </xf>
    <xf numFmtId="0" fontId="17" fillId="0" borderId="76" xfId="18" applyFont="1" applyBorder="1" applyAlignment="1">
      <alignment horizontal="center" vertical="center"/>
    </xf>
    <xf numFmtId="0" fontId="17" fillId="0" borderId="48" xfId="18" applyFont="1" applyBorder="1" applyAlignment="1">
      <alignment horizontal="center" vertical="center"/>
    </xf>
    <xf numFmtId="0" fontId="17" fillId="0" borderId="19" xfId="18" applyFont="1" applyBorder="1" applyAlignment="1">
      <alignment horizontal="left" vertical="center"/>
    </xf>
    <xf numFmtId="0" fontId="17" fillId="0" borderId="108" xfId="18" applyFont="1" applyBorder="1" applyAlignment="1">
      <alignment horizontal="center" vertical="center"/>
    </xf>
    <xf numFmtId="43" fontId="17" fillId="0" borderId="84" xfId="1" applyFont="1" applyBorder="1" applyAlignment="1">
      <alignment horizontal="center" vertical="center"/>
    </xf>
    <xf numFmtId="43" fontId="30" fillId="0" borderId="76" xfId="1" applyFont="1" applyBorder="1" applyAlignment="1">
      <alignment horizontal="center" vertical="center"/>
    </xf>
    <xf numFmtId="0" fontId="17" fillId="0" borderId="0" xfId="18" applyFont="1" applyAlignment="1">
      <alignment horizontal="center" vertical="center"/>
    </xf>
    <xf numFmtId="0" fontId="17" fillId="3" borderId="76" xfId="18" applyFont="1" applyFill="1" applyBorder="1" applyAlignment="1">
      <alignment horizontal="center" vertical="center"/>
    </xf>
    <xf numFmtId="0" fontId="17" fillId="3" borderId="48" xfId="18" applyFont="1" applyFill="1" applyBorder="1" applyAlignment="1">
      <alignment horizontal="center" vertical="center"/>
    </xf>
    <xf numFmtId="0" fontId="17" fillId="3" borderId="19" xfId="18" quotePrefix="1" applyFont="1" applyFill="1" applyBorder="1" applyAlignment="1">
      <alignment horizontal="left" vertical="center"/>
    </xf>
    <xf numFmtId="0" fontId="17" fillId="3" borderId="108" xfId="18" applyFont="1" applyFill="1" applyBorder="1" applyAlignment="1">
      <alignment horizontal="center" vertical="center"/>
    </xf>
    <xf numFmtId="43" fontId="17" fillId="3" borderId="76" xfId="1" applyFont="1" applyFill="1" applyBorder="1" applyAlignment="1">
      <alignment horizontal="center" vertical="center"/>
    </xf>
    <xf numFmtId="43" fontId="17" fillId="3" borderId="48" xfId="1" applyFont="1" applyFill="1" applyBorder="1" applyAlignment="1">
      <alignment vertical="center"/>
    </xf>
    <xf numFmtId="43" fontId="17" fillId="3" borderId="76" xfId="1" applyFont="1" applyFill="1" applyBorder="1" applyAlignment="1">
      <alignment vertical="center"/>
    </xf>
    <xf numFmtId="0" fontId="8" fillId="0" borderId="76" xfId="18" applyFont="1" applyBorder="1" applyAlignment="1">
      <alignment horizontal="center" vertical="center"/>
    </xf>
    <xf numFmtId="0" fontId="8" fillId="0" borderId="48" xfId="18" applyFont="1" applyBorder="1" applyAlignment="1">
      <alignment horizontal="right" vertical="center"/>
    </xf>
    <xf numFmtId="0" fontId="8" fillId="0" borderId="19" xfId="18" quotePrefix="1" applyFont="1" applyBorder="1" applyAlignment="1">
      <alignment horizontal="left" vertical="center"/>
    </xf>
    <xf numFmtId="0" fontId="8" fillId="0" borderId="108" xfId="18" applyFont="1" applyBorder="1" applyAlignment="1">
      <alignment horizontal="center" vertical="center"/>
    </xf>
    <xf numFmtId="43" fontId="8" fillId="0" borderId="76" xfId="1" applyFont="1" applyBorder="1" applyAlignment="1">
      <alignment horizontal="center" vertical="center"/>
    </xf>
    <xf numFmtId="43" fontId="8" fillId="0" borderId="84" xfId="1" applyFont="1" applyBorder="1" applyAlignment="1">
      <alignment horizontal="center" vertical="center"/>
    </xf>
    <xf numFmtId="0" fontId="8" fillId="0" borderId="0" xfId="18" applyFont="1" applyAlignment="1">
      <alignment horizontal="center" vertical="center"/>
    </xf>
    <xf numFmtId="43" fontId="8" fillId="0" borderId="108" xfId="18" applyNumberFormat="1" applyFont="1" applyBorder="1" applyAlignment="1">
      <alignment horizontal="left" vertical="center"/>
    </xf>
    <xf numFmtId="43" fontId="8" fillId="0" borderId="19" xfId="18" quotePrefix="1" applyNumberFormat="1" applyFont="1" applyBorder="1" applyAlignment="1">
      <alignment horizontal="left" vertical="center"/>
    </xf>
    <xf numFmtId="0" fontId="8" fillId="0" borderId="108" xfId="18" applyFont="1" applyBorder="1" applyAlignment="1">
      <alignment horizontal="left" vertical="center"/>
    </xf>
    <xf numFmtId="0" fontId="3" fillId="0" borderId="48" xfId="18" applyBorder="1" applyAlignment="1">
      <alignment horizontal="right" vertical="center"/>
    </xf>
    <xf numFmtId="0" fontId="3" fillId="0" borderId="19" xfId="18" quotePrefix="1" applyBorder="1" applyAlignment="1">
      <alignment horizontal="left" vertical="center"/>
    </xf>
    <xf numFmtId="43" fontId="3" fillId="0" borderId="108" xfId="18" applyNumberFormat="1" applyBorder="1" applyAlignment="1">
      <alignment horizontal="left" vertical="center"/>
    </xf>
    <xf numFmtId="0" fontId="3" fillId="9" borderId="76" xfId="18" applyFill="1" applyBorder="1" applyAlignment="1">
      <alignment horizontal="center" vertical="center"/>
    </xf>
    <xf numFmtId="0" fontId="3" fillId="9" borderId="48" xfId="18" applyFill="1" applyBorder="1" applyAlignment="1">
      <alignment horizontal="right" vertical="center"/>
    </xf>
    <xf numFmtId="0" fontId="3" fillId="9" borderId="19" xfId="18" quotePrefix="1" applyFill="1" applyBorder="1" applyAlignment="1">
      <alignment horizontal="left" vertical="center"/>
    </xf>
    <xf numFmtId="43" fontId="3" fillId="9" borderId="108" xfId="18" applyNumberFormat="1" applyFill="1" applyBorder="1" applyAlignment="1">
      <alignment horizontal="left" vertical="center"/>
    </xf>
    <xf numFmtId="43" fontId="0" fillId="9" borderId="76" xfId="1" applyFont="1" applyFill="1" applyBorder="1" applyAlignment="1">
      <alignment horizontal="center" vertical="center"/>
    </xf>
    <xf numFmtId="0" fontId="17" fillId="0" borderId="19" xfId="18" quotePrefix="1" applyFont="1" applyBorder="1" applyAlignment="1">
      <alignment horizontal="left" vertical="center"/>
    </xf>
    <xf numFmtId="43" fontId="17" fillId="0" borderId="76" xfId="1" applyFont="1" applyFill="1" applyBorder="1" applyAlignment="1">
      <alignment horizontal="center" vertical="center"/>
    </xf>
    <xf numFmtId="43" fontId="17" fillId="0" borderId="48" xfId="1" applyFont="1" applyFill="1" applyBorder="1" applyAlignment="1">
      <alignment vertical="center"/>
    </xf>
    <xf numFmtId="43" fontId="17" fillId="0" borderId="76" xfId="1" applyFont="1" applyFill="1" applyBorder="1" applyAlignment="1">
      <alignment vertical="center"/>
    </xf>
    <xf numFmtId="43" fontId="17" fillId="0" borderId="84" xfId="1" applyFont="1" applyFill="1" applyBorder="1" applyAlignment="1">
      <alignment horizontal="center" vertical="center"/>
    </xf>
    <xf numFmtId="43" fontId="16" fillId="0" borderId="76" xfId="1" applyFont="1" applyFill="1" applyBorder="1" applyAlignment="1">
      <alignment horizontal="center" vertical="center"/>
    </xf>
    <xf numFmtId="43" fontId="30" fillId="0" borderId="76" xfId="1" applyFont="1" applyFill="1" applyBorder="1" applyAlignment="1">
      <alignment horizontal="center" vertical="center"/>
    </xf>
    <xf numFmtId="43" fontId="17" fillId="3" borderId="19" xfId="1" applyFont="1" applyFill="1" applyBorder="1" applyAlignment="1">
      <alignment vertical="center"/>
    </xf>
    <xf numFmtId="0" fontId="17" fillId="3" borderId="48" xfId="18" applyFont="1" applyFill="1" applyBorder="1" applyAlignment="1">
      <alignment horizontal="right" vertical="center"/>
    </xf>
    <xf numFmtId="0" fontId="21" fillId="3" borderId="76" xfId="18" applyFont="1" applyFill="1" applyBorder="1" applyAlignment="1">
      <alignment horizontal="center" vertical="center"/>
    </xf>
    <xf numFmtId="0" fontId="21" fillId="3" borderId="48" xfId="18" applyFont="1" applyFill="1" applyBorder="1" applyAlignment="1">
      <alignment horizontal="center" vertical="center"/>
    </xf>
    <xf numFmtId="0" fontId="21" fillId="3" borderId="19" xfId="18" quotePrefix="1" applyFont="1" applyFill="1" applyBorder="1" applyAlignment="1">
      <alignment horizontal="left" vertical="center"/>
    </xf>
    <xf numFmtId="0" fontId="21" fillId="3" borderId="108" xfId="18" applyFont="1" applyFill="1" applyBorder="1" applyAlignment="1">
      <alignment horizontal="center" vertical="center"/>
    </xf>
    <xf numFmtId="43" fontId="21" fillId="3" borderId="76" xfId="1" applyFont="1" applyFill="1" applyBorder="1" applyAlignment="1">
      <alignment horizontal="center" vertical="center"/>
    </xf>
    <xf numFmtId="43" fontId="21" fillId="3" borderId="76" xfId="1" applyFont="1" applyFill="1" applyBorder="1" applyAlignment="1">
      <alignment vertical="center"/>
    </xf>
    <xf numFmtId="43" fontId="21" fillId="3" borderId="19" xfId="1" applyFont="1" applyFill="1" applyBorder="1" applyAlignment="1">
      <alignment vertical="center"/>
    </xf>
    <xf numFmtId="43" fontId="21" fillId="0" borderId="84" xfId="1" applyFont="1" applyBorder="1" applyAlignment="1">
      <alignment horizontal="center" vertical="center"/>
    </xf>
    <xf numFmtId="43" fontId="20" fillId="0" borderId="76" xfId="1" applyFont="1" applyBorder="1" applyAlignment="1">
      <alignment horizontal="center" vertical="center"/>
    </xf>
    <xf numFmtId="43" fontId="21" fillId="0" borderId="76" xfId="1" applyFont="1" applyBorder="1" applyAlignment="1">
      <alignment horizontal="center" vertical="center"/>
    </xf>
    <xf numFmtId="0" fontId="21" fillId="0" borderId="0" xfId="18" applyFont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43" fontId="6" fillId="0" borderId="2" xfId="1" applyFont="1" applyFill="1" applyBorder="1" applyAlignment="1">
      <alignment vertical="center"/>
    </xf>
    <xf numFmtId="43" fontId="6" fillId="0" borderId="29" xfId="1" applyFont="1" applyFill="1" applyBorder="1" applyAlignment="1">
      <alignment vertical="center"/>
    </xf>
    <xf numFmtId="0" fontId="33" fillId="0" borderId="0" xfId="8" applyFont="1" applyAlignment="1">
      <alignment vertical="center"/>
    </xf>
    <xf numFmtId="169" fontId="33" fillId="0" borderId="0" xfId="19" applyFont="1" applyAlignment="1">
      <alignment vertical="center"/>
    </xf>
    <xf numFmtId="0" fontId="33" fillId="0" borderId="0" xfId="8" applyFont="1" applyAlignment="1">
      <alignment horizontal="center" vertical="center"/>
    </xf>
    <xf numFmtId="0" fontId="34" fillId="10" borderId="0" xfId="8" applyFont="1" applyFill="1" applyAlignment="1">
      <alignment horizontal="left" vertical="center"/>
    </xf>
    <xf numFmtId="0" fontId="33" fillId="10" borderId="0" xfId="8" applyFont="1" applyFill="1" applyAlignment="1">
      <alignment vertical="center"/>
    </xf>
    <xf numFmtId="169" fontId="33" fillId="10" borderId="0" xfId="19" applyFont="1" applyFill="1" applyAlignment="1">
      <alignment vertical="center"/>
    </xf>
    <xf numFmtId="0" fontId="33" fillId="10" borderId="0" xfId="8" applyFont="1" applyFill="1" applyAlignment="1">
      <alignment horizontal="center" vertical="center"/>
    </xf>
    <xf numFmtId="0" fontId="34" fillId="0" borderId="102" xfId="19" applyNumberFormat="1" applyFont="1" applyFill="1" applyBorder="1" applyAlignment="1">
      <alignment horizontal="center" vertical="center"/>
    </xf>
    <xf numFmtId="169" fontId="34" fillId="0" borderId="8" xfId="19" applyFont="1" applyFill="1" applyBorder="1" applyAlignment="1">
      <alignment horizontal="left" vertical="center"/>
    </xf>
    <xf numFmtId="169" fontId="35" fillId="0" borderId="8" xfId="19" applyFont="1" applyFill="1" applyBorder="1" applyAlignment="1">
      <alignment vertical="center"/>
    </xf>
    <xf numFmtId="169" fontId="34" fillId="0" borderId="8" xfId="19" applyFont="1" applyFill="1" applyBorder="1" applyAlignment="1">
      <alignment horizontal="center" vertical="center"/>
    </xf>
    <xf numFmtId="164" fontId="34" fillId="0" borderId="8" xfId="19" applyNumberFormat="1" applyFont="1" applyFill="1" applyBorder="1" applyAlignment="1">
      <alignment horizontal="center" vertical="center"/>
    </xf>
    <xf numFmtId="169" fontId="34" fillId="0" borderId="104" xfId="19" applyFont="1" applyFill="1" applyBorder="1" applyAlignment="1">
      <alignment horizontal="center" vertical="center"/>
    </xf>
    <xf numFmtId="169" fontId="34" fillId="0" borderId="0" xfId="19" applyFont="1" applyFill="1" applyBorder="1" applyAlignment="1">
      <alignment horizontal="center" vertical="center"/>
    </xf>
    <xf numFmtId="169" fontId="34" fillId="0" borderId="0" xfId="19" applyFont="1" applyFill="1" applyAlignment="1">
      <alignment horizontal="center" vertical="center"/>
    </xf>
    <xf numFmtId="0" fontId="34" fillId="0" borderId="103" xfId="19" applyNumberFormat="1" applyFont="1" applyFill="1" applyBorder="1" applyAlignment="1">
      <alignment horizontal="center" vertical="center"/>
    </xf>
    <xf numFmtId="169" fontId="34" fillId="0" borderId="0" xfId="19" quotePrefix="1" applyFont="1" applyFill="1" applyBorder="1" applyAlignment="1">
      <alignment horizontal="right" vertical="center"/>
    </xf>
    <xf numFmtId="169" fontId="34" fillId="0" borderId="0" xfId="19" applyFont="1" applyFill="1" applyBorder="1" applyAlignment="1">
      <alignment horizontal="left" vertical="center"/>
    </xf>
    <xf numFmtId="169" fontId="35" fillId="0" borderId="0" xfId="19" applyFont="1" applyFill="1" applyBorder="1" applyAlignment="1">
      <alignment horizontal="center" vertical="center"/>
    </xf>
    <xf numFmtId="164" fontId="34" fillId="0" borderId="0" xfId="19" applyNumberFormat="1" applyFont="1" applyFill="1" applyBorder="1" applyAlignment="1">
      <alignment horizontal="center" vertical="center"/>
    </xf>
    <xf numFmtId="164" fontId="34" fillId="0" borderId="9" xfId="19" applyNumberFormat="1" applyFont="1" applyFill="1" applyBorder="1" applyAlignment="1">
      <alignment horizontal="center" vertical="center"/>
    </xf>
    <xf numFmtId="0" fontId="33" fillId="0" borderId="103" xfId="8" applyFont="1" applyBorder="1" applyAlignment="1">
      <alignment horizontal="center" vertical="center"/>
    </xf>
    <xf numFmtId="169" fontId="34" fillId="0" borderId="0" xfId="19" applyFont="1" applyFill="1" applyBorder="1" applyAlignment="1">
      <alignment horizontal="right" vertical="center"/>
    </xf>
    <xf numFmtId="169" fontId="34" fillId="0" borderId="0" xfId="19" applyFont="1" applyFill="1" applyBorder="1" applyAlignment="1">
      <alignment vertical="center"/>
    </xf>
    <xf numFmtId="0" fontId="33" fillId="0" borderId="9" xfId="8" applyFont="1" applyBorder="1" applyAlignment="1">
      <alignment vertical="center"/>
    </xf>
    <xf numFmtId="169" fontId="34" fillId="0" borderId="9" xfId="19" applyFont="1" applyFill="1" applyBorder="1" applyAlignment="1">
      <alignment horizontal="center" vertical="center"/>
    </xf>
    <xf numFmtId="169" fontId="33" fillId="0" borderId="0" xfId="19" quotePrefix="1" applyFont="1" applyFill="1" applyBorder="1" applyAlignment="1">
      <alignment horizontal="right" vertical="center"/>
    </xf>
    <xf numFmtId="0" fontId="34" fillId="0" borderId="117" xfId="19" applyNumberFormat="1" applyFont="1" applyFill="1" applyBorder="1" applyAlignment="1">
      <alignment horizontal="center" vertical="center"/>
    </xf>
    <xf numFmtId="169" fontId="33" fillId="0" borderId="10" xfId="19" quotePrefix="1" applyFont="1" applyFill="1" applyBorder="1" applyAlignment="1">
      <alignment horizontal="right" vertical="center"/>
    </xf>
    <xf numFmtId="169" fontId="34" fillId="0" borderId="10" xfId="19" applyFont="1" applyFill="1" applyBorder="1" applyAlignment="1">
      <alignment horizontal="left" vertical="center"/>
    </xf>
    <xf numFmtId="169" fontId="34" fillId="0" borderId="10" xfId="19" applyFont="1" applyFill="1" applyBorder="1" applyAlignment="1">
      <alignment horizontal="center" vertical="center"/>
    </xf>
    <xf numFmtId="169" fontId="34" fillId="0" borderId="10" xfId="19" quotePrefix="1" applyFont="1" applyFill="1" applyBorder="1" applyAlignment="1">
      <alignment horizontal="center" vertical="center"/>
    </xf>
    <xf numFmtId="169" fontId="34" fillId="0" borderId="10" xfId="19" applyFont="1" applyFill="1" applyBorder="1" applyAlignment="1">
      <alignment vertical="center"/>
    </xf>
    <xf numFmtId="164" fontId="34" fillId="0" borderId="10" xfId="19" applyNumberFormat="1" applyFont="1" applyFill="1" applyBorder="1" applyAlignment="1">
      <alignment horizontal="center" vertical="center"/>
    </xf>
    <xf numFmtId="169" fontId="34" fillId="0" borderId="11" xfId="19" applyFont="1" applyFill="1" applyBorder="1" applyAlignment="1">
      <alignment horizontal="center" vertical="center"/>
    </xf>
    <xf numFmtId="0" fontId="34" fillId="0" borderId="10" xfId="19" applyNumberFormat="1" applyFont="1" applyFill="1" applyBorder="1" applyAlignment="1">
      <alignment horizontal="center" vertical="center"/>
    </xf>
    <xf numFmtId="175" fontId="34" fillId="0" borderId="0" xfId="19" applyNumberFormat="1" applyFont="1" applyFill="1" applyAlignment="1">
      <alignment horizontal="center" vertical="center"/>
    </xf>
    <xf numFmtId="0" fontId="33" fillId="0" borderId="85" xfId="8" applyFont="1" applyBorder="1" applyAlignment="1">
      <alignment horizontal="center" vertical="center"/>
    </xf>
    <xf numFmtId="0" fontId="33" fillId="0" borderId="85" xfId="8" applyFont="1" applyBorder="1" applyAlignment="1">
      <alignment vertical="center"/>
    </xf>
    <xf numFmtId="169" fontId="33" fillId="0" borderId="76" xfId="19" applyFont="1" applyBorder="1" applyAlignment="1">
      <alignment vertical="center"/>
    </xf>
    <xf numFmtId="169" fontId="34" fillId="0" borderId="76" xfId="19" applyFont="1" applyFill="1" applyBorder="1" applyAlignment="1">
      <alignment horizontal="center" vertical="center"/>
    </xf>
    <xf numFmtId="169" fontId="36" fillId="0" borderId="8" xfId="19" applyFont="1" applyFill="1" applyBorder="1" applyAlignment="1">
      <alignment horizontal="center" vertical="center"/>
    </xf>
    <xf numFmtId="0" fontId="33" fillId="0" borderId="103" xfId="19" applyNumberFormat="1" applyFont="1" applyFill="1" applyBorder="1" applyAlignment="1">
      <alignment horizontal="center" vertical="center"/>
    </xf>
    <xf numFmtId="169" fontId="33" fillId="0" borderId="0" xfId="19" applyFont="1" applyFill="1" applyBorder="1" applyAlignment="1">
      <alignment horizontal="left" vertical="center"/>
    </xf>
    <xf numFmtId="169" fontId="33" fillId="0" borderId="0" xfId="19" applyFont="1" applyFill="1" applyBorder="1" applyAlignment="1">
      <alignment horizontal="right" vertical="center"/>
    </xf>
    <xf numFmtId="169" fontId="33" fillId="0" borderId="0" xfId="19" applyFont="1" applyFill="1" applyBorder="1" applyAlignment="1">
      <alignment horizontal="center" vertical="center"/>
    </xf>
    <xf numFmtId="164" fontId="35" fillId="0" borderId="0" xfId="19" applyNumberFormat="1" applyFont="1" applyFill="1" applyBorder="1" applyAlignment="1">
      <alignment horizontal="center" vertical="center"/>
    </xf>
    <xf numFmtId="169" fontId="31" fillId="0" borderId="0" xfId="19" applyFont="1" applyBorder="1" applyAlignment="1">
      <alignment horizontal="center" vertical="center"/>
    </xf>
    <xf numFmtId="169" fontId="33" fillId="0" borderId="0" xfId="19" applyFont="1" applyBorder="1" applyAlignment="1">
      <alignment horizontal="center" vertical="center"/>
    </xf>
    <xf numFmtId="169" fontId="33" fillId="0" borderId="0" xfId="19" applyFont="1" applyFill="1" applyAlignment="1">
      <alignment horizontal="center" vertical="center"/>
    </xf>
    <xf numFmtId="43" fontId="34" fillId="0" borderId="0" xfId="19" applyNumberFormat="1" applyFont="1" applyFill="1" applyBorder="1" applyAlignment="1">
      <alignment horizontal="center" vertical="center"/>
    </xf>
    <xf numFmtId="169" fontId="34" fillId="0" borderId="0" xfId="19" quotePrefix="1" applyFont="1" applyFill="1" applyBorder="1" applyAlignment="1">
      <alignment horizontal="left" vertical="center"/>
    </xf>
    <xf numFmtId="169" fontId="33" fillId="0" borderId="0" xfId="19" quotePrefix="1" applyFont="1" applyFill="1" applyBorder="1" applyAlignment="1">
      <alignment horizontal="left" vertical="center"/>
    </xf>
    <xf numFmtId="0" fontId="34" fillId="0" borderId="85" xfId="19" applyNumberFormat="1" applyFont="1" applyFill="1" applyBorder="1" applyAlignment="1">
      <alignment horizontal="center" vertical="center"/>
    </xf>
    <xf numFmtId="169" fontId="33" fillId="0" borderId="85" xfId="19" quotePrefix="1" applyFont="1" applyFill="1" applyBorder="1" applyAlignment="1">
      <alignment horizontal="right" vertical="center"/>
    </xf>
    <xf numFmtId="169" fontId="34" fillId="0" borderId="85" xfId="19" applyFont="1" applyFill="1" applyBorder="1" applyAlignment="1">
      <alignment horizontal="left" vertical="center"/>
    </xf>
    <xf numFmtId="169" fontId="34" fillId="0" borderId="85" xfId="19" applyFont="1" applyFill="1" applyBorder="1" applyAlignment="1">
      <alignment horizontal="center" vertical="center"/>
    </xf>
    <xf numFmtId="169" fontId="34" fillId="0" borderId="85" xfId="19" applyFont="1" applyFill="1" applyBorder="1" applyAlignment="1">
      <alignment vertical="center"/>
    </xf>
    <xf numFmtId="164" fontId="34" fillId="0" borderId="85" xfId="19" applyNumberFormat="1" applyFont="1" applyFill="1" applyBorder="1" applyAlignment="1">
      <alignment horizontal="center" vertical="center"/>
    </xf>
    <xf numFmtId="169" fontId="33" fillId="0" borderId="106" xfId="19" applyFont="1" applyFill="1" applyBorder="1" applyAlignment="1">
      <alignment horizontal="left" vertical="center"/>
    </xf>
    <xf numFmtId="169" fontId="34" fillId="0" borderId="106" xfId="19" applyFont="1" applyFill="1" applyBorder="1" applyAlignment="1">
      <alignment horizontal="right" vertical="center"/>
    </xf>
    <xf numFmtId="169" fontId="34" fillId="0" borderId="106" xfId="19" applyFont="1" applyFill="1" applyBorder="1" applyAlignment="1">
      <alignment horizontal="center" vertical="center"/>
    </xf>
    <xf numFmtId="169" fontId="31" fillId="0" borderId="106" xfId="19" applyFont="1" applyBorder="1" applyAlignment="1">
      <alignment horizontal="center" vertical="center"/>
    </xf>
    <xf numFmtId="169" fontId="34" fillId="0" borderId="106" xfId="19" applyFont="1" applyFill="1" applyBorder="1" applyAlignment="1">
      <alignment vertical="center"/>
    </xf>
    <xf numFmtId="164" fontId="34" fillId="0" borderId="0" xfId="19" applyNumberFormat="1" applyFont="1" applyFill="1" applyBorder="1" applyAlignment="1">
      <alignment horizontal="right" vertical="center"/>
    </xf>
    <xf numFmtId="0" fontId="34" fillId="0" borderId="0" xfId="19" applyNumberFormat="1" applyFont="1" applyFill="1" applyAlignment="1">
      <alignment horizontal="center" vertical="center"/>
    </xf>
    <xf numFmtId="169" fontId="33" fillId="0" borderId="0" xfId="19" quotePrefix="1" applyFont="1" applyFill="1" applyAlignment="1">
      <alignment horizontal="right" vertical="center"/>
    </xf>
    <xf numFmtId="169" fontId="34" fillId="0" borderId="0" xfId="19" applyFont="1" applyFill="1" applyAlignment="1">
      <alignment horizontal="left" vertical="center"/>
    </xf>
    <xf numFmtId="169" fontId="34" fillId="0" borderId="0" xfId="19" applyFont="1" applyFill="1" applyAlignment="1">
      <alignment vertical="center"/>
    </xf>
    <xf numFmtId="164" fontId="34" fillId="0" borderId="0" xfId="19" applyNumberFormat="1" applyFont="1" applyFill="1" applyAlignment="1">
      <alignment horizontal="center" vertical="center"/>
    </xf>
    <xf numFmtId="0" fontId="34" fillId="0" borderId="0" xfId="19" applyNumberFormat="1" applyFont="1" applyFill="1" applyBorder="1" applyAlignment="1">
      <alignment horizontal="center" vertical="center"/>
    </xf>
    <xf numFmtId="169" fontId="33" fillId="0" borderId="0" xfId="8" applyNumberFormat="1" applyFont="1" applyAlignment="1">
      <alignment vertical="center"/>
    </xf>
    <xf numFmtId="169" fontId="37" fillId="0" borderId="0" xfId="19" applyFont="1" applyAlignment="1">
      <alignment vertical="center"/>
    </xf>
    <xf numFmtId="169" fontId="35" fillId="0" borderId="8" xfId="19" applyFont="1" applyFill="1" applyBorder="1" applyAlignment="1">
      <alignment horizontal="center" vertical="center"/>
    </xf>
    <xf numFmtId="169" fontId="33" fillId="0" borderId="106" xfId="19" quotePrefix="1" applyFont="1" applyFill="1" applyBorder="1" applyAlignment="1">
      <alignment horizontal="right" vertical="center"/>
    </xf>
    <xf numFmtId="43" fontId="33" fillId="0" borderId="0" xfId="8" applyNumberFormat="1" applyFont="1" applyAlignment="1">
      <alignment vertical="center"/>
    </xf>
    <xf numFmtId="43" fontId="2" fillId="0" borderId="1" xfId="1" quotePrefix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vertical="center"/>
    </xf>
    <xf numFmtId="43" fontId="9" fillId="0" borderId="2" xfId="1" applyFont="1" applyFill="1" applyBorder="1" applyAlignment="1">
      <alignment vertical="center"/>
    </xf>
    <xf numFmtId="43" fontId="9" fillId="0" borderId="29" xfId="1" applyFont="1" applyFill="1" applyBorder="1" applyAlignment="1">
      <alignment vertical="center"/>
    </xf>
    <xf numFmtId="43" fontId="9" fillId="0" borderId="1" xfId="1" applyFont="1" applyFill="1" applyBorder="1" applyAlignment="1">
      <alignment horizontal="center" vertical="center"/>
    </xf>
    <xf numFmtId="0" fontId="2" fillId="0" borderId="103" xfId="11" applyFont="1" applyBorder="1" applyAlignment="1">
      <alignment horizontal="center" vertical="center"/>
    </xf>
    <xf numFmtId="43" fontId="11" fillId="0" borderId="0" xfId="6" applyFont="1" applyFill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9" fontId="2" fillId="0" borderId="0" xfId="20" applyFont="1" applyAlignment="1">
      <alignment horizontal="center" vertical="center"/>
    </xf>
    <xf numFmtId="43" fontId="30" fillId="0" borderId="0" xfId="1" applyFont="1" applyAlignment="1">
      <alignment horizontal="left" vertical="center"/>
    </xf>
    <xf numFmtId="43" fontId="17" fillId="0" borderId="0" xfId="1" applyFont="1" applyAlignment="1">
      <alignment horizontal="left" vertical="center"/>
    </xf>
    <xf numFmtId="164" fontId="17" fillId="0" borderId="0" xfId="1" applyNumberFormat="1" applyFont="1" applyAlignment="1">
      <alignment horizontal="left" vertical="center"/>
    </xf>
    <xf numFmtId="164" fontId="21" fillId="0" borderId="0" xfId="1" applyNumberFormat="1" applyFont="1" applyAlignment="1">
      <alignment horizontal="center" vertical="center"/>
    </xf>
    <xf numFmtId="43" fontId="17" fillId="0" borderId="0" xfId="1" applyFont="1" applyBorder="1" applyAlignment="1">
      <alignment horizontal="left" vertical="center"/>
    </xf>
    <xf numFmtId="43" fontId="38" fillId="0" borderId="0" xfId="1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164" fontId="39" fillId="0" borderId="0" xfId="1" applyNumberFormat="1" applyFont="1" applyAlignment="1">
      <alignment horizontal="center" vertical="center"/>
    </xf>
    <xf numFmtId="43" fontId="39" fillId="0" borderId="0" xfId="1" applyFont="1" applyAlignment="1">
      <alignment horizontal="center" vertical="center"/>
    </xf>
    <xf numFmtId="43" fontId="3" fillId="0" borderId="0" xfId="1" applyFont="1" applyAlignment="1">
      <alignment horizontal="left" vertical="center"/>
    </xf>
    <xf numFmtId="43" fontId="3" fillId="0" borderId="0" xfId="1" applyFont="1" applyBorder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quotePrefix="1" applyNumberFormat="1" applyFont="1" applyBorder="1" applyAlignment="1">
      <alignment horizontal="center" vertical="center"/>
    </xf>
    <xf numFmtId="43" fontId="39" fillId="0" borderId="0" xfId="1" applyFont="1" applyBorder="1" applyAlignment="1">
      <alignment horizontal="center" vertical="center"/>
    </xf>
    <xf numFmtId="164" fontId="0" fillId="0" borderId="0" xfId="1" quotePrefix="1" applyNumberFormat="1" applyFont="1" applyAlignment="1">
      <alignment horizontal="right" vertical="center"/>
    </xf>
    <xf numFmtId="164" fontId="0" fillId="0" borderId="0" xfId="1" applyNumberFormat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39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164" fontId="0" fillId="0" borderId="0" xfId="1" quotePrefix="1" applyNumberFormat="1" applyFont="1" applyBorder="1" applyAlignment="1">
      <alignment horizontal="right" vertical="center"/>
    </xf>
    <xf numFmtId="43" fontId="0" fillId="0" borderId="0" xfId="1" applyFont="1" applyBorder="1" applyAlignment="1">
      <alignment horizontal="left" vertical="center"/>
    </xf>
    <xf numFmtId="164" fontId="39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left" vertical="center"/>
    </xf>
    <xf numFmtId="164" fontId="0" fillId="0" borderId="106" xfId="1" quotePrefix="1" applyNumberFormat="1" applyFont="1" applyBorder="1" applyAlignment="1">
      <alignment horizontal="right" vertical="center"/>
    </xf>
    <xf numFmtId="43" fontId="0" fillId="0" borderId="106" xfId="1" applyFont="1" applyBorder="1" applyAlignment="1">
      <alignment horizontal="left" vertical="center"/>
    </xf>
    <xf numFmtId="164" fontId="39" fillId="0" borderId="106" xfId="1" applyNumberFormat="1" applyFont="1" applyBorder="1" applyAlignment="1">
      <alignment horizontal="center" vertical="center"/>
    </xf>
    <xf numFmtId="43" fontId="0" fillId="0" borderId="106" xfId="1" applyFont="1" applyBorder="1" applyAlignment="1">
      <alignment horizontal="center" vertical="center"/>
    </xf>
    <xf numFmtId="43" fontId="3" fillId="0" borderId="106" xfId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right" vertical="center"/>
    </xf>
    <xf numFmtId="164" fontId="17" fillId="0" borderId="0" xfId="1" applyNumberFormat="1" applyFont="1" applyBorder="1" applyAlignment="1">
      <alignment horizontal="center" vertical="center"/>
    </xf>
    <xf numFmtId="164" fontId="21" fillId="0" borderId="0" xfId="1" applyNumberFormat="1" applyFont="1" applyBorder="1" applyAlignment="1">
      <alignment horizontal="center" vertical="center"/>
    </xf>
    <xf numFmtId="43" fontId="21" fillId="0" borderId="0" xfId="1" applyFont="1" applyAlignment="1">
      <alignment horizontal="left" vertical="center"/>
    </xf>
    <xf numFmtId="164" fontId="40" fillId="0" borderId="0" xfId="0" applyNumberFormat="1" applyFont="1" applyAlignment="1">
      <alignment horizontal="left" vertical="center"/>
    </xf>
    <xf numFmtId="43" fontId="9" fillId="0" borderId="93" xfId="11" applyNumberFormat="1" applyFont="1" applyBorder="1" applyAlignment="1">
      <alignment horizontal="left" vertical="center"/>
    </xf>
    <xf numFmtId="43" fontId="2" fillId="0" borderId="93" xfId="11" applyNumberFormat="1" applyFont="1" applyBorder="1" applyAlignment="1">
      <alignment horizontal="left" vertical="center"/>
    </xf>
    <xf numFmtId="0" fontId="2" fillId="0" borderId="93" xfId="11" applyFont="1" applyBorder="1" applyAlignment="1">
      <alignment horizontal="left" vertical="center"/>
    </xf>
    <xf numFmtId="0" fontId="2" fillId="0" borderId="118" xfId="11" applyFont="1" applyBorder="1" applyAlignment="1">
      <alignment horizontal="left" vertical="center"/>
    </xf>
    <xf numFmtId="167" fontId="6" fillId="0" borderId="119" xfId="11" applyNumberFormat="1" applyFont="1" applyBorder="1" applyAlignment="1">
      <alignment horizontal="center" vertical="center"/>
    </xf>
    <xf numFmtId="0" fontId="4" fillId="3" borderId="92" xfId="2" applyFont="1" applyFill="1" applyBorder="1" applyAlignment="1">
      <alignment horizontal="center" vertical="center"/>
    </xf>
    <xf numFmtId="0" fontId="2" fillId="3" borderId="93" xfId="2" applyFont="1" applyFill="1" applyBorder="1" applyAlignment="1">
      <alignment horizontal="center" vertical="center"/>
    </xf>
    <xf numFmtId="0" fontId="2" fillId="3" borderId="93" xfId="3" applyFont="1" applyFill="1" applyBorder="1" applyAlignment="1">
      <alignment horizontal="center" vertical="center"/>
    </xf>
    <xf numFmtId="0" fontId="2" fillId="3" borderId="93" xfId="2" applyFont="1" applyFill="1" applyBorder="1" applyAlignment="1">
      <alignment vertical="center"/>
    </xf>
    <xf numFmtId="0" fontId="2" fillId="3" borderId="93" xfId="3" applyFont="1" applyFill="1" applyBorder="1" applyAlignment="1">
      <alignment vertical="center"/>
    </xf>
    <xf numFmtId="0" fontId="2" fillId="3" borderId="93" xfId="1" applyNumberFormat="1" applyFont="1" applyFill="1" applyBorder="1" applyAlignment="1">
      <alignment vertical="center"/>
    </xf>
    <xf numFmtId="0" fontId="2" fillId="3" borderId="93" xfId="1" applyNumberFormat="1" applyFont="1" applyFill="1" applyBorder="1" applyAlignment="1">
      <alignment horizontal="left" vertical="center"/>
    </xf>
    <xf numFmtId="0" fontId="2" fillId="3" borderId="93" xfId="3" applyFont="1" applyFill="1" applyBorder="1" applyAlignment="1">
      <alignment horizontal="left" vertical="center"/>
    </xf>
    <xf numFmtId="0" fontId="9" fillId="3" borderId="93" xfId="4" applyFont="1" applyFill="1" applyBorder="1" applyAlignment="1">
      <alignment horizontal="center" vertical="center"/>
    </xf>
    <xf numFmtId="0" fontId="9" fillId="3" borderId="93" xfId="2" applyFont="1" applyFill="1" applyBorder="1" applyAlignment="1">
      <alignment horizontal="center" vertical="center"/>
    </xf>
    <xf numFmtId="43" fontId="2" fillId="3" borderId="93" xfId="1" applyFont="1" applyFill="1" applyBorder="1" applyAlignment="1">
      <alignment vertical="center"/>
    </xf>
    <xf numFmtId="43" fontId="2" fillId="0" borderId="94" xfId="1" applyFont="1" applyFill="1" applyBorder="1" applyAlignment="1">
      <alignment horizontal="center" vertical="center"/>
    </xf>
    <xf numFmtId="0" fontId="9" fillId="0" borderId="120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9" fillId="0" borderId="93" xfId="2" quotePrefix="1" applyFont="1" applyBorder="1" applyAlignment="1">
      <alignment horizontal="right" vertical="center"/>
    </xf>
    <xf numFmtId="0" fontId="9" fillId="0" borderId="93" xfId="2" applyFont="1" applyBorder="1" applyAlignment="1">
      <alignment horizontal="left" vertical="center"/>
    </xf>
    <xf numFmtId="0" fontId="9" fillId="0" borderId="93" xfId="2" applyFont="1" applyBorder="1" applyAlignment="1">
      <alignment vertical="center"/>
    </xf>
    <xf numFmtId="0" fontId="9" fillId="0" borderId="93" xfId="2" applyFont="1" applyBorder="1" applyAlignment="1">
      <alignment horizontal="center" vertical="center"/>
    </xf>
    <xf numFmtId="0" fontId="9" fillId="0" borderId="118" xfId="3" applyFont="1" applyBorder="1" applyAlignment="1">
      <alignment vertical="center"/>
    </xf>
    <xf numFmtId="0" fontId="9" fillId="0" borderId="94" xfId="3" applyFont="1" applyBorder="1" applyAlignment="1">
      <alignment horizontal="center" vertical="center"/>
    </xf>
    <xf numFmtId="0" fontId="9" fillId="0" borderId="94" xfId="2" applyFont="1" applyBorder="1" applyAlignment="1">
      <alignment horizontal="center" vertical="center"/>
    </xf>
    <xf numFmtId="43" fontId="2" fillId="0" borderId="94" xfId="1" applyFont="1" applyFill="1" applyBorder="1" applyAlignment="1">
      <alignment vertical="center"/>
    </xf>
    <xf numFmtId="0" fontId="2" fillId="0" borderId="96" xfId="11" applyFont="1" applyBorder="1" applyAlignment="1">
      <alignment horizontal="center" vertical="center"/>
    </xf>
    <xf numFmtId="166" fontId="2" fillId="0" borderId="96" xfId="12" applyFont="1" applyBorder="1" applyAlignment="1">
      <alignment horizontal="left" vertical="center"/>
    </xf>
    <xf numFmtId="43" fontId="2" fillId="3" borderId="93" xfId="1" applyFont="1" applyFill="1" applyBorder="1" applyAlignment="1">
      <alignment horizontal="center" vertical="center"/>
    </xf>
    <xf numFmtId="0" fontId="4" fillId="0" borderId="120" xfId="3" applyFont="1" applyBorder="1" applyAlignment="1">
      <alignment horizontal="center" vertical="center"/>
    </xf>
    <xf numFmtId="0" fontId="4" fillId="0" borderId="90" xfId="3" applyFont="1" applyBorder="1" applyAlignment="1">
      <alignment horizontal="left" vertical="center"/>
    </xf>
    <xf numFmtId="0" fontId="4" fillId="0" borderId="93" xfId="3" applyFont="1" applyBorder="1" applyAlignment="1">
      <alignment horizontal="center" vertical="center"/>
    </xf>
    <xf numFmtId="0" fontId="4" fillId="0" borderId="93" xfId="3" applyFont="1" applyBorder="1" applyAlignment="1">
      <alignment vertical="center"/>
    </xf>
    <xf numFmtId="0" fontId="2" fillId="0" borderId="93" xfId="1" applyNumberFormat="1" applyFont="1" applyFill="1" applyBorder="1" applyAlignment="1">
      <alignment vertical="center"/>
    </xf>
    <xf numFmtId="0" fontId="2" fillId="0" borderId="93" xfId="1" applyNumberFormat="1" applyFont="1" applyFill="1" applyBorder="1" applyAlignment="1">
      <alignment horizontal="left" vertical="center"/>
    </xf>
    <xf numFmtId="0" fontId="4" fillId="0" borderId="93" xfId="3" applyFont="1" applyBorder="1" applyAlignment="1">
      <alignment horizontal="left" vertical="center"/>
    </xf>
    <xf numFmtId="0" fontId="2" fillId="0" borderId="118" xfId="3" applyFont="1" applyBorder="1" applyAlignment="1">
      <alignment vertical="center"/>
    </xf>
    <xf numFmtId="43" fontId="2" fillId="0" borderId="94" xfId="1" applyFont="1" applyBorder="1" applyAlignment="1">
      <alignment vertical="center"/>
    </xf>
    <xf numFmtId="0" fontId="2" fillId="0" borderId="120" xfId="2" applyFont="1" applyBorder="1" applyAlignment="1">
      <alignment horizontal="center" vertical="center"/>
    </xf>
    <xf numFmtId="0" fontId="2" fillId="0" borderId="90" xfId="2" applyFont="1" applyBorder="1" applyAlignment="1">
      <alignment horizontal="center" vertical="center"/>
    </xf>
    <xf numFmtId="0" fontId="2" fillId="0" borderId="93" xfId="3" applyFont="1" applyBorder="1" applyAlignment="1">
      <alignment horizontal="left" vertical="center"/>
    </xf>
    <xf numFmtId="0" fontId="2" fillId="0" borderId="93" xfId="2" applyFont="1" applyBorder="1" applyAlignment="1">
      <alignment vertical="center"/>
    </xf>
    <xf numFmtId="0" fontId="9" fillId="0" borderId="94" xfId="7" applyFont="1" applyBorder="1" applyAlignment="1">
      <alignment horizontal="center" vertical="center" wrapText="1"/>
    </xf>
    <xf numFmtId="0" fontId="4" fillId="0" borderId="120" xfId="2" applyFont="1" applyBorder="1" applyAlignment="1">
      <alignment horizontal="center" vertical="center"/>
    </xf>
    <xf numFmtId="0" fontId="2" fillId="0" borderId="93" xfId="3" applyFont="1" applyBorder="1" applyAlignment="1">
      <alignment vertical="center"/>
    </xf>
    <xf numFmtId="0" fontId="2" fillId="0" borderId="93" xfId="3" applyFont="1" applyBorder="1" applyAlignment="1">
      <alignment horizontal="center" vertical="center"/>
    </xf>
    <xf numFmtId="0" fontId="20" fillId="0" borderId="93" xfId="3" applyFont="1" applyBorder="1" applyAlignment="1">
      <alignment horizontal="left" vertical="center"/>
    </xf>
    <xf numFmtId="0" fontId="9" fillId="0" borderId="94" xfId="4" applyFont="1" applyBorder="1" applyAlignment="1">
      <alignment horizontal="center" vertical="center"/>
    </xf>
    <xf numFmtId="43" fontId="2" fillId="0" borderId="94" xfId="1" quotePrefix="1" applyFont="1" applyBorder="1" applyAlignment="1">
      <alignment horizontal="right" vertical="center"/>
    </xf>
    <xf numFmtId="43" fontId="20" fillId="0" borderId="94" xfId="1" quotePrefix="1" applyFont="1" applyBorder="1" applyAlignment="1">
      <alignment horizontal="center" vertical="center"/>
    </xf>
    <xf numFmtId="43" fontId="2" fillId="0" borderId="94" xfId="1" applyFont="1" applyBorder="1" applyAlignment="1">
      <alignment horizontal="right" vertical="center"/>
    </xf>
    <xf numFmtId="43" fontId="4" fillId="3" borderId="118" xfId="1" applyFont="1" applyFill="1" applyBorder="1" applyAlignment="1">
      <alignment horizontal="right" vertical="center"/>
    </xf>
    <xf numFmtId="0" fontId="4" fillId="0" borderId="90" xfId="2" applyFont="1" applyBorder="1" applyAlignment="1">
      <alignment horizontal="left" vertical="center"/>
    </xf>
    <xf numFmtId="0" fontId="4" fillId="0" borderId="93" xfId="2" applyFont="1" applyBorder="1" applyAlignment="1">
      <alignment horizontal="center" vertical="center"/>
    </xf>
    <xf numFmtId="0" fontId="4" fillId="0" borderId="93" xfId="2" applyFont="1" applyBorder="1" applyAlignment="1">
      <alignment vertical="center"/>
    </xf>
    <xf numFmtId="0" fontId="4" fillId="0" borderId="93" xfId="1" applyNumberFormat="1" applyFont="1" applyFill="1" applyBorder="1" applyAlignment="1">
      <alignment vertical="center"/>
    </xf>
    <xf numFmtId="0" fontId="4" fillId="0" borderId="93" xfId="1" applyNumberFormat="1" applyFont="1" applyFill="1" applyBorder="1" applyAlignment="1">
      <alignment horizontal="left" vertical="center"/>
    </xf>
    <xf numFmtId="0" fontId="4" fillId="0" borderId="118" xfId="3" applyFont="1" applyBorder="1" applyAlignment="1">
      <alignment vertical="center"/>
    </xf>
    <xf numFmtId="43" fontId="4" fillId="0" borderId="94" xfId="1" applyFont="1" applyBorder="1" applyAlignment="1">
      <alignment vertical="center"/>
    </xf>
    <xf numFmtId="0" fontId="6" fillId="0" borderId="90" xfId="2" applyFont="1" applyBorder="1" applyAlignment="1">
      <alignment horizontal="left" vertical="center"/>
    </xf>
    <xf numFmtId="0" fontId="2" fillId="0" borderId="93" xfId="2" applyFont="1" applyBorder="1" applyAlignment="1">
      <alignment horizontal="center" vertical="center"/>
    </xf>
    <xf numFmtId="0" fontId="2" fillId="0" borderId="93" xfId="2" applyFont="1" applyBorder="1" applyAlignment="1">
      <alignment horizontal="left" vertical="center"/>
    </xf>
    <xf numFmtId="0" fontId="4" fillId="0" borderId="90" xfId="2" applyFont="1" applyBorder="1" applyAlignment="1">
      <alignment vertical="center"/>
    </xf>
    <xf numFmtId="0" fontId="4" fillId="0" borderId="93" xfId="2" applyFont="1" applyBorder="1" applyAlignment="1">
      <alignment horizontal="left" vertical="center"/>
    </xf>
    <xf numFmtId="0" fontId="4" fillId="0" borderId="118" xfId="2" applyFont="1" applyBorder="1" applyAlignment="1">
      <alignment vertical="center"/>
    </xf>
    <xf numFmtId="0" fontId="6" fillId="0" borderId="120" xfId="2" applyFont="1" applyBorder="1" applyAlignment="1">
      <alignment horizontal="center" vertical="center"/>
    </xf>
    <xf numFmtId="0" fontId="6" fillId="0" borderId="90" xfId="2" applyFont="1" applyBorder="1" applyAlignment="1">
      <alignment vertical="center"/>
    </xf>
    <xf numFmtId="0" fontId="6" fillId="0" borderId="93" xfId="2" applyFont="1" applyBorder="1" applyAlignment="1">
      <alignment horizontal="center" vertical="center"/>
    </xf>
    <xf numFmtId="0" fontId="6" fillId="0" borderId="93" xfId="2" applyFont="1" applyBorder="1" applyAlignment="1">
      <alignment vertical="center"/>
    </xf>
    <xf numFmtId="0" fontId="6" fillId="0" borderId="93" xfId="1" applyNumberFormat="1" applyFont="1" applyFill="1" applyBorder="1" applyAlignment="1">
      <alignment vertical="center"/>
    </xf>
    <xf numFmtId="0" fontId="6" fillId="0" borderId="93" xfId="1" applyNumberFormat="1" applyFont="1" applyFill="1" applyBorder="1" applyAlignment="1">
      <alignment horizontal="left" vertical="center"/>
    </xf>
    <xf numFmtId="0" fontId="6" fillId="0" borderId="118" xfId="3" applyFont="1" applyBorder="1" applyAlignment="1">
      <alignment vertical="center"/>
    </xf>
    <xf numFmtId="43" fontId="6" fillId="0" borderId="94" xfId="1" applyFont="1" applyBorder="1" applyAlignment="1">
      <alignment horizontal="center" vertical="center"/>
    </xf>
    <xf numFmtId="43" fontId="6" fillId="0" borderId="94" xfId="1" applyFont="1" applyBorder="1" applyAlignment="1">
      <alignment vertical="center"/>
    </xf>
    <xf numFmtId="43" fontId="6" fillId="0" borderId="90" xfId="1" applyFont="1" applyBorder="1" applyAlignment="1">
      <alignment vertical="center"/>
    </xf>
    <xf numFmtId="0" fontId="9" fillId="0" borderId="93" xfId="2" applyFont="1" applyBorder="1" applyAlignment="1">
      <alignment horizontal="right" vertical="center"/>
    </xf>
    <xf numFmtId="0" fontId="9" fillId="0" borderId="118" xfId="2" applyFont="1" applyBorder="1" applyAlignment="1">
      <alignment horizontal="center" vertical="center"/>
    </xf>
    <xf numFmtId="0" fontId="2" fillId="0" borderId="93" xfId="2" applyFont="1" applyBorder="1" applyAlignment="1">
      <alignment horizontal="right" vertical="center"/>
    </xf>
    <xf numFmtId="0" fontId="2" fillId="0" borderId="93" xfId="2" quotePrefix="1" applyFont="1" applyBorder="1" applyAlignment="1">
      <alignment vertical="center"/>
    </xf>
    <xf numFmtId="0" fontId="4" fillId="0" borderId="118" xfId="1" applyNumberFormat="1" applyFont="1" applyFill="1" applyBorder="1" applyAlignment="1">
      <alignment horizontal="center" vertical="center"/>
    </xf>
    <xf numFmtId="164" fontId="9" fillId="0" borderId="94" xfId="2" applyNumberFormat="1" applyFont="1" applyBorder="1" applyAlignment="1">
      <alignment horizontal="center" vertical="center"/>
    </xf>
    <xf numFmtId="0" fontId="4" fillId="0" borderId="93" xfId="1" applyNumberFormat="1" applyFont="1" applyFill="1" applyBorder="1" applyAlignment="1">
      <alignment horizontal="center" vertical="center"/>
    </xf>
    <xf numFmtId="0" fontId="6" fillId="0" borderId="93" xfId="3" applyFont="1" applyBorder="1" applyAlignment="1">
      <alignment horizontal="left" vertical="center"/>
    </xf>
    <xf numFmtId="43" fontId="9" fillId="0" borderId="94" xfId="1" applyFont="1" applyBorder="1" applyAlignment="1">
      <alignment horizontal="center" vertical="center"/>
    </xf>
    <xf numFmtId="43" fontId="9" fillId="0" borderId="94" xfId="1" applyFont="1" applyBorder="1" applyAlignment="1">
      <alignment vertical="center"/>
    </xf>
    <xf numFmtId="43" fontId="9" fillId="0" borderId="90" xfId="1" applyFont="1" applyBorder="1" applyAlignment="1">
      <alignment vertical="center"/>
    </xf>
    <xf numFmtId="0" fontId="9" fillId="0" borderId="118" xfId="2" applyFont="1" applyBorder="1" applyAlignment="1">
      <alignment vertical="center"/>
    </xf>
    <xf numFmtId="43" fontId="9" fillId="0" borderId="94" xfId="2" applyNumberFormat="1" applyFont="1" applyBorder="1" applyAlignment="1">
      <alignment vertical="center"/>
    </xf>
    <xf numFmtId="0" fontId="6" fillId="0" borderId="93" xfId="1" applyNumberFormat="1" applyFont="1" applyFill="1" applyBorder="1" applyAlignment="1">
      <alignment horizontal="center" vertical="center"/>
    </xf>
    <xf numFmtId="0" fontId="6" fillId="0" borderId="93" xfId="2" applyFont="1" applyBorder="1" applyAlignment="1">
      <alignment horizontal="left" vertical="center"/>
    </xf>
    <xf numFmtId="20" fontId="6" fillId="0" borderId="93" xfId="2" quotePrefix="1" applyNumberFormat="1" applyFont="1" applyBorder="1" applyAlignment="1">
      <alignment horizontal="center" vertical="center"/>
    </xf>
    <xf numFmtId="0" fontId="4" fillId="0" borderId="93" xfId="2" quotePrefix="1" applyFont="1" applyBorder="1" applyAlignment="1">
      <alignment vertical="center"/>
    </xf>
    <xf numFmtId="0" fontId="4" fillId="0" borderId="94" xfId="3" applyFont="1" applyBorder="1" applyAlignment="1">
      <alignment horizontal="center" vertical="center"/>
    </xf>
    <xf numFmtId="0" fontId="4" fillId="0" borderId="94" xfId="2" applyFont="1" applyBorder="1" applyAlignment="1">
      <alignment horizontal="center" vertical="center"/>
    </xf>
    <xf numFmtId="20" fontId="9" fillId="0" borderId="93" xfId="2" quotePrefix="1" applyNumberFormat="1" applyFont="1" applyBorder="1" applyAlignment="1">
      <alignment horizontal="right" vertical="center"/>
    </xf>
    <xf numFmtId="43" fontId="4" fillId="0" borderId="120" xfId="5" applyNumberFormat="1" applyFont="1" applyBorder="1" applyAlignment="1">
      <alignment horizontal="center" vertical="center"/>
    </xf>
    <xf numFmtId="43" fontId="4" fillId="0" borderId="90" xfId="5" applyNumberFormat="1" applyFont="1" applyBorder="1" applyAlignment="1">
      <alignment vertical="center"/>
    </xf>
    <xf numFmtId="0" fontId="4" fillId="0" borderId="93" xfId="5" applyFont="1" applyBorder="1" applyAlignment="1">
      <alignment horizontal="center" vertical="center"/>
    </xf>
    <xf numFmtId="0" fontId="4" fillId="0" borderId="93" xfId="5" applyFont="1" applyBorder="1" applyAlignment="1">
      <alignment vertical="center"/>
    </xf>
    <xf numFmtId="43" fontId="4" fillId="0" borderId="93" xfId="6" applyFont="1" applyFill="1" applyBorder="1" applyAlignment="1">
      <alignment vertical="center"/>
    </xf>
    <xf numFmtId="0" fontId="4" fillId="0" borderId="118" xfId="5" applyFont="1" applyBorder="1" applyAlignment="1">
      <alignment vertical="center"/>
    </xf>
    <xf numFmtId="0" fontId="9" fillId="0" borderId="94" xfId="7" applyFont="1" applyBorder="1" applyAlignment="1">
      <alignment horizontal="center" vertical="center"/>
    </xf>
    <xf numFmtId="0" fontId="9" fillId="0" borderId="94" xfId="5" applyFont="1" applyBorder="1" applyAlignment="1">
      <alignment horizontal="center" vertical="center"/>
    </xf>
    <xf numFmtId="43" fontId="6" fillId="0" borderId="90" xfId="5" applyNumberFormat="1" applyFont="1" applyBorder="1" applyAlignment="1">
      <alignment horizontal="left" vertical="center"/>
    </xf>
    <xf numFmtId="43" fontId="6" fillId="0" borderId="120" xfId="5" applyNumberFormat="1" applyFont="1" applyBorder="1" applyAlignment="1">
      <alignment horizontal="center" vertical="center"/>
    </xf>
    <xf numFmtId="0" fontId="6" fillId="0" borderId="93" xfId="5" applyFont="1" applyBorder="1" applyAlignment="1">
      <alignment horizontal="center" vertical="center"/>
    </xf>
    <xf numFmtId="0" fontId="6" fillId="0" borderId="93" xfId="5" applyFont="1" applyBorder="1" applyAlignment="1">
      <alignment vertical="center"/>
    </xf>
    <xf numFmtId="43" fontId="6" fillId="0" borderId="93" xfId="6" applyFont="1" applyFill="1" applyBorder="1" applyAlignment="1">
      <alignment vertical="center"/>
    </xf>
    <xf numFmtId="0" fontId="6" fillId="0" borderId="118" xfId="5" applyFont="1" applyBorder="1" applyAlignment="1">
      <alignment vertical="center"/>
    </xf>
    <xf numFmtId="0" fontId="9" fillId="0" borderId="93" xfId="5" applyFont="1" applyBorder="1" applyAlignment="1">
      <alignment vertical="center"/>
    </xf>
    <xf numFmtId="0" fontId="9" fillId="0" borderId="93" xfId="5" quotePrefix="1" applyFont="1" applyBorder="1" applyAlignment="1">
      <alignment vertical="center"/>
    </xf>
    <xf numFmtId="43" fontId="9" fillId="0" borderId="120" xfId="5" applyNumberFormat="1" applyFont="1" applyBorder="1" applyAlignment="1">
      <alignment horizontal="center" vertical="center"/>
    </xf>
    <xf numFmtId="43" fontId="9" fillId="0" borderId="90" xfId="5" applyNumberFormat="1" applyFont="1" applyBorder="1" applyAlignment="1">
      <alignment horizontal="left" vertical="center"/>
    </xf>
    <xf numFmtId="0" fontId="9" fillId="0" borderId="93" xfId="5" applyFont="1" applyBorder="1" applyAlignment="1">
      <alignment horizontal="center" vertical="center"/>
    </xf>
    <xf numFmtId="43" fontId="9" fillId="0" borderId="93" xfId="6" applyFont="1" applyFill="1" applyBorder="1" applyAlignment="1">
      <alignment vertical="center"/>
    </xf>
    <xf numFmtId="0" fontId="9" fillId="0" borderId="118" xfId="5" applyFont="1" applyBorder="1" applyAlignment="1">
      <alignment vertical="center"/>
    </xf>
    <xf numFmtId="0" fontId="6" fillId="0" borderId="93" xfId="5" applyFont="1" applyBorder="1" applyAlignment="1">
      <alignment horizontal="left" vertical="center"/>
    </xf>
    <xf numFmtId="0" fontId="2" fillId="0" borderId="120" xfId="5" applyFont="1" applyBorder="1" applyAlignment="1">
      <alignment horizontal="center" vertical="center"/>
    </xf>
    <xf numFmtId="0" fontId="2" fillId="0" borderId="90" xfId="5" applyFont="1" applyBorder="1" applyAlignment="1">
      <alignment horizontal="center" vertical="center"/>
    </xf>
    <xf numFmtId="0" fontId="2" fillId="0" borderId="93" xfId="5" applyFont="1" applyBorder="1" applyAlignment="1">
      <alignment horizontal="center" vertical="center"/>
    </xf>
    <xf numFmtId="0" fontId="2" fillId="0" borderId="93" xfId="5" quotePrefix="1" applyFont="1" applyBorder="1" applyAlignment="1">
      <alignment horizontal="left" vertical="center"/>
    </xf>
    <xf numFmtId="43" fontId="2" fillId="0" borderId="93" xfId="6" applyFont="1" applyFill="1" applyBorder="1" applyAlignment="1">
      <alignment vertical="center"/>
    </xf>
    <xf numFmtId="0" fontId="2" fillId="0" borderId="93" xfId="7" applyFont="1" applyBorder="1" applyAlignment="1">
      <alignment vertical="center"/>
    </xf>
    <xf numFmtId="0" fontId="2" fillId="0" borderId="118" xfId="7" applyFont="1" applyBorder="1" applyAlignment="1">
      <alignment vertical="center"/>
    </xf>
    <xf numFmtId="0" fontId="6" fillId="0" borderId="120" xfId="5" applyFont="1" applyBorder="1" applyAlignment="1">
      <alignment horizontal="center" vertical="center"/>
    </xf>
    <xf numFmtId="0" fontId="6" fillId="0" borderId="90" xfId="5" applyFont="1" applyBorder="1" applyAlignment="1">
      <alignment horizontal="center" vertical="center"/>
    </xf>
    <xf numFmtId="0" fontId="6" fillId="0" borderId="93" xfId="5" quotePrefix="1" applyFont="1" applyBorder="1" applyAlignment="1">
      <alignment horizontal="center" vertical="center"/>
    </xf>
    <xf numFmtId="0" fontId="6" fillId="0" borderId="93" xfId="5" quotePrefix="1" applyFont="1" applyBorder="1" applyAlignment="1">
      <alignment horizontal="left" vertical="center"/>
    </xf>
    <xf numFmtId="0" fontId="6" fillId="0" borderId="93" xfId="7" applyFont="1" applyBorder="1" applyAlignment="1">
      <alignment vertical="center"/>
    </xf>
    <xf numFmtId="0" fontId="6" fillId="0" borderId="118" xfId="7" applyFont="1" applyBorder="1" applyAlignment="1">
      <alignment vertical="center"/>
    </xf>
    <xf numFmtId="0" fontId="2" fillId="0" borderId="93" xfId="5" applyFont="1" applyBorder="1" applyAlignment="1">
      <alignment vertical="center"/>
    </xf>
    <xf numFmtId="0" fontId="2" fillId="0" borderId="93" xfId="5" applyFont="1" applyBorder="1" applyAlignment="1">
      <alignment horizontal="left" vertical="center"/>
    </xf>
    <xf numFmtId="0" fontId="2" fillId="0" borderId="93" xfId="5" quotePrefix="1" applyFont="1" applyBorder="1" applyAlignment="1">
      <alignment horizontal="center" vertical="center"/>
    </xf>
    <xf numFmtId="43" fontId="9" fillId="0" borderId="94" xfId="7" applyNumberFormat="1" applyFont="1" applyBorder="1" applyAlignment="1">
      <alignment horizontal="center" vertical="center"/>
    </xf>
    <xf numFmtId="0" fontId="2" fillId="0" borderId="93" xfId="5" quotePrefix="1" applyFont="1" applyBorder="1" applyAlignment="1">
      <alignment horizontal="right" vertical="center"/>
    </xf>
    <xf numFmtId="0" fontId="4" fillId="0" borderId="90" xfId="5" applyFont="1" applyBorder="1" applyAlignment="1">
      <alignment horizontal="left" vertical="center"/>
    </xf>
    <xf numFmtId="43" fontId="4" fillId="0" borderId="90" xfId="5" applyNumberFormat="1" applyFont="1" applyBorder="1" applyAlignment="1">
      <alignment horizontal="left" vertical="center"/>
    </xf>
    <xf numFmtId="0" fontId="2" fillId="0" borderId="90" xfId="5" applyFont="1" applyBorder="1" applyAlignment="1">
      <alignment horizontal="left" vertical="center"/>
    </xf>
    <xf numFmtId="0" fontId="9" fillId="0" borderId="90" xfId="2" applyFont="1" applyBorder="1" applyAlignment="1">
      <alignment horizontal="left" vertical="center"/>
    </xf>
    <xf numFmtId="0" fontId="2" fillId="0" borderId="93" xfId="2" quotePrefix="1" applyFont="1" applyBorder="1" applyAlignment="1">
      <alignment horizontal="center" vertical="center"/>
    </xf>
    <xf numFmtId="0" fontId="6" fillId="0" borderId="93" xfId="2" applyFont="1" applyBorder="1" applyAlignment="1">
      <alignment horizontal="right" vertical="center"/>
    </xf>
    <xf numFmtId="0" fontId="6" fillId="0" borderId="94" xfId="3" applyFont="1" applyBorder="1" applyAlignment="1">
      <alignment horizontal="center" vertical="center"/>
    </xf>
    <xf numFmtId="0" fontId="6" fillId="0" borderId="94" xfId="2" applyFont="1" applyBorder="1" applyAlignment="1">
      <alignment horizontal="center" vertical="center"/>
    </xf>
    <xf numFmtId="0" fontId="6" fillId="0" borderId="93" xfId="2" quotePrefix="1" applyFont="1" applyBorder="1" applyAlignment="1">
      <alignment vertical="center"/>
    </xf>
    <xf numFmtId="0" fontId="2" fillId="0" borderId="93" xfId="2" quotePrefix="1" applyFont="1" applyBorder="1" applyAlignment="1">
      <alignment horizontal="left" vertical="center"/>
    </xf>
    <xf numFmtId="0" fontId="6" fillId="0" borderId="90" xfId="2" applyFont="1" applyBorder="1" applyAlignment="1">
      <alignment horizontal="center" vertical="center"/>
    </xf>
    <xf numFmtId="43" fontId="2" fillId="0" borderId="90" xfId="1" applyFont="1" applyBorder="1" applyAlignment="1">
      <alignment horizontal="center" vertical="center"/>
    </xf>
    <xf numFmtId="0" fontId="6" fillId="0" borderId="93" xfId="2" quotePrefix="1" applyFont="1" applyBorder="1" applyAlignment="1">
      <alignment horizontal="center" vertical="center"/>
    </xf>
    <xf numFmtId="0" fontId="4" fillId="0" borderId="93" xfId="2" quotePrefix="1" applyFont="1" applyBorder="1" applyAlignment="1">
      <alignment horizontal="center" vertical="center"/>
    </xf>
    <xf numFmtId="0" fontId="2" fillId="0" borderId="90" xfId="2" applyFont="1" applyBorder="1" applyAlignment="1">
      <alignment horizontal="left" vertical="center"/>
    </xf>
    <xf numFmtId="0" fontId="21" fillId="0" borderId="121" xfId="2" applyFont="1" applyBorder="1" applyAlignment="1">
      <alignment horizontal="center" vertical="center"/>
    </xf>
    <xf numFmtId="0" fontId="21" fillId="0" borderId="93" xfId="3" applyFont="1" applyBorder="1" applyAlignment="1">
      <alignment horizontal="left" vertical="center"/>
    </xf>
    <xf numFmtId="0" fontId="2" fillId="0" borderId="99" xfId="2" applyFont="1" applyBorder="1" applyAlignment="1">
      <alignment horizontal="center" vertical="center"/>
    </xf>
    <xf numFmtId="4" fontId="9" fillId="0" borderId="94" xfId="2" applyNumberFormat="1" applyFont="1" applyBorder="1" applyAlignment="1">
      <alignment horizontal="center" vertical="center"/>
    </xf>
    <xf numFmtId="0" fontId="2" fillId="5" borderId="92" xfId="5" applyFont="1" applyFill="1" applyBorder="1" applyAlignment="1">
      <alignment horizontal="center" vertical="center"/>
    </xf>
    <xf numFmtId="0" fontId="2" fillId="5" borderId="93" xfId="5" applyFont="1" applyFill="1" applyBorder="1" applyAlignment="1">
      <alignment horizontal="center" vertical="center"/>
    </xf>
    <xf numFmtId="0" fontId="2" fillId="5" borderId="93" xfId="3" applyFont="1" applyFill="1" applyBorder="1" applyAlignment="1">
      <alignment horizontal="left" vertical="center"/>
    </xf>
    <xf numFmtId="0" fontId="2" fillId="5" borderId="93" xfId="5" applyFont="1" applyFill="1" applyBorder="1" applyAlignment="1">
      <alignment vertical="center"/>
    </xf>
    <xf numFmtId="43" fontId="4" fillId="5" borderId="93" xfId="6" applyFont="1" applyFill="1" applyBorder="1" applyAlignment="1">
      <alignment vertical="center"/>
    </xf>
    <xf numFmtId="0" fontId="2" fillId="5" borderId="93" xfId="3" applyFont="1" applyFill="1" applyBorder="1" applyAlignment="1">
      <alignment vertical="center"/>
    </xf>
    <xf numFmtId="0" fontId="9" fillId="5" borderId="93" xfId="3" applyFont="1" applyFill="1" applyBorder="1" applyAlignment="1">
      <alignment horizontal="center" vertical="center"/>
    </xf>
    <xf numFmtId="0" fontId="9" fillId="5" borderId="93" xfId="5" applyFont="1" applyFill="1" applyBorder="1" applyAlignment="1">
      <alignment horizontal="center" vertical="center"/>
    </xf>
    <xf numFmtId="43" fontId="4" fillId="5" borderId="93" xfId="1" applyFont="1" applyFill="1" applyBorder="1" applyAlignment="1">
      <alignment horizontal="center" vertical="center"/>
    </xf>
    <xf numFmtId="43" fontId="4" fillId="5" borderId="93" xfId="1" applyFont="1" applyFill="1" applyBorder="1" applyAlignment="1">
      <alignment vertical="center"/>
    </xf>
    <xf numFmtId="43" fontId="4" fillId="5" borderId="118" xfId="1" applyFont="1" applyFill="1" applyBorder="1" applyAlignment="1">
      <alignment horizontal="right" vertical="center"/>
    </xf>
    <xf numFmtId="43" fontId="9" fillId="0" borderId="0" xfId="6" applyFont="1" applyFill="1" applyBorder="1" applyAlignment="1">
      <alignment horizontal="center" vertical="center"/>
    </xf>
    <xf numFmtId="0" fontId="11" fillId="0" borderId="0" xfId="11" applyFont="1" applyAlignment="1">
      <alignment horizontal="center" vertical="center"/>
    </xf>
    <xf numFmtId="0" fontId="6" fillId="0" borderId="0" xfId="11" applyFont="1" applyAlignment="1">
      <alignment horizontal="center" vertical="center"/>
    </xf>
    <xf numFmtId="166" fontId="2" fillId="0" borderId="0" xfId="12" applyFont="1" applyBorder="1" applyAlignment="1">
      <alignment horizontal="center" vertical="center"/>
    </xf>
    <xf numFmtId="166" fontId="2" fillId="0" borderId="0" xfId="12" applyFont="1" applyBorder="1" applyAlignment="1">
      <alignment vertical="center"/>
    </xf>
    <xf numFmtId="166" fontId="4" fillId="0" borderId="0" xfId="12" applyFont="1" applyBorder="1" applyAlignment="1">
      <alignment horizontal="center" vertical="center"/>
    </xf>
    <xf numFmtId="170" fontId="4" fillId="0" borderId="29" xfId="11" applyNumberFormat="1" applyFont="1" applyBorder="1" applyAlignment="1">
      <alignment horizontal="left" vertical="center"/>
    </xf>
    <xf numFmtId="166" fontId="2" fillId="0" borderId="87" xfId="12" applyFont="1" applyBorder="1" applyAlignment="1">
      <alignment horizontal="center" vertical="center"/>
    </xf>
    <xf numFmtId="1" fontId="2" fillId="0" borderId="76" xfId="20" applyNumberFormat="1" applyFont="1" applyBorder="1" applyAlignment="1">
      <alignment horizontal="center" vertical="center"/>
    </xf>
    <xf numFmtId="2" fontId="2" fillId="0" borderId="76" xfId="20" applyNumberFormat="1" applyFont="1" applyBorder="1" applyAlignment="1">
      <alignment horizontal="center" vertical="center"/>
    </xf>
    <xf numFmtId="1" fontId="2" fillId="0" borderId="87" xfId="12" applyNumberFormat="1" applyFont="1" applyBorder="1" applyAlignment="1">
      <alignment horizontal="center" vertical="center"/>
    </xf>
    <xf numFmtId="2" fontId="2" fillId="0" borderId="76" xfId="12" applyNumberFormat="1" applyFont="1" applyBorder="1" applyAlignment="1">
      <alignment horizontal="center" vertical="center"/>
    </xf>
    <xf numFmtId="2" fontId="2" fillId="0" borderId="87" xfId="12" applyNumberFormat="1" applyFont="1" applyBorder="1" applyAlignment="1">
      <alignment horizontal="center" vertical="center"/>
    </xf>
    <xf numFmtId="2" fontId="2" fillId="0" borderId="87" xfId="20" applyNumberFormat="1" applyFont="1" applyBorder="1" applyAlignment="1">
      <alignment horizontal="center" vertical="center"/>
    </xf>
    <xf numFmtId="2" fontId="20" fillId="0" borderId="76" xfId="12" applyNumberFormat="1" applyFont="1" applyFill="1" applyBorder="1" applyAlignment="1">
      <alignment horizontal="center" vertical="center"/>
    </xf>
    <xf numFmtId="2" fontId="20" fillId="0" borderId="76" xfId="20" applyNumberFormat="1" applyFont="1" applyFill="1" applyBorder="1" applyAlignment="1">
      <alignment horizontal="center" vertical="center"/>
    </xf>
    <xf numFmtId="2" fontId="41" fillId="0" borderId="76" xfId="12" applyNumberFormat="1" applyFont="1" applyFill="1" applyBorder="1" applyAlignment="1">
      <alignment horizontal="center" vertical="center"/>
    </xf>
    <xf numFmtId="2" fontId="23" fillId="0" borderId="76" xfId="12" applyNumberFormat="1" applyFont="1" applyFill="1" applyBorder="1" applyAlignment="1">
      <alignment horizontal="center" vertical="center"/>
    </xf>
    <xf numFmtId="2" fontId="21" fillId="0" borderId="76" xfId="12" applyNumberFormat="1" applyFont="1" applyFill="1" applyBorder="1" applyAlignment="1">
      <alignment horizontal="center" vertical="center"/>
    </xf>
    <xf numFmtId="0" fontId="9" fillId="0" borderId="0" xfId="7" applyFont="1" applyAlignment="1">
      <alignment horizontal="left" vertical="center"/>
    </xf>
    <xf numFmtId="0" fontId="2" fillId="0" borderId="0" xfId="11" quotePrefix="1" applyFont="1" applyAlignment="1">
      <alignment horizontal="center" vertical="center"/>
    </xf>
    <xf numFmtId="0" fontId="4" fillId="0" borderId="130" xfId="11" applyFont="1" applyBorder="1" applyAlignment="1">
      <alignment horizontal="center" vertical="center"/>
    </xf>
    <xf numFmtId="0" fontId="4" fillId="0" borderId="133" xfId="11" applyFont="1" applyBorder="1" applyAlignment="1">
      <alignment horizontal="center" vertical="center"/>
    </xf>
    <xf numFmtId="0" fontId="2" fillId="0" borderId="134" xfId="11" applyFont="1" applyBorder="1" applyAlignment="1">
      <alignment horizontal="center" vertical="center"/>
    </xf>
    <xf numFmtId="0" fontId="2" fillId="0" borderId="135" xfId="11" applyFont="1" applyBorder="1" applyAlignment="1">
      <alignment horizontal="center" vertical="center"/>
    </xf>
    <xf numFmtId="0" fontId="4" fillId="0" borderId="136" xfId="11" applyFont="1" applyBorder="1" applyAlignment="1">
      <alignment horizontal="center" vertical="center"/>
    </xf>
    <xf numFmtId="43" fontId="4" fillId="0" borderId="133" xfId="11" applyNumberFormat="1" applyFont="1" applyBorder="1" applyAlignment="1">
      <alignment horizontal="center" vertical="center"/>
    </xf>
    <xf numFmtId="0" fontId="6" fillId="0" borderId="134" xfId="11" applyFont="1" applyBorder="1" applyAlignment="1">
      <alignment horizontal="center" vertical="center"/>
    </xf>
    <xf numFmtId="43" fontId="6" fillId="0" borderId="137" xfId="11" applyNumberFormat="1" applyFont="1" applyBorder="1" applyAlignment="1">
      <alignment horizontal="center" vertical="center"/>
    </xf>
    <xf numFmtId="0" fontId="2" fillId="0" borderId="137" xfId="11" applyFont="1" applyBorder="1" applyAlignment="1">
      <alignment horizontal="center" vertical="center"/>
    </xf>
    <xf numFmtId="0" fontId="9" fillId="0" borderId="137" xfId="11" applyFont="1" applyBorder="1" applyAlignment="1">
      <alignment horizontal="center" vertical="center"/>
    </xf>
    <xf numFmtId="0" fontId="2" fillId="0" borderId="138" xfId="11" applyFont="1" applyBorder="1" applyAlignment="1">
      <alignment horizontal="center" vertical="center"/>
    </xf>
    <xf numFmtId="0" fontId="2" fillId="0" borderId="139" xfId="11" applyFont="1" applyBorder="1" applyAlignment="1">
      <alignment horizontal="center" vertical="center"/>
    </xf>
    <xf numFmtId="9" fontId="2" fillId="0" borderId="115" xfId="20" applyFont="1" applyBorder="1" applyAlignment="1">
      <alignment horizontal="center" vertical="center"/>
    </xf>
    <xf numFmtId="166" fontId="2" fillId="0" borderId="115" xfId="12" applyFont="1" applyBorder="1" applyAlignment="1">
      <alignment horizontal="center" vertical="center"/>
    </xf>
    <xf numFmtId="9" fontId="2" fillId="0" borderId="116" xfId="20" applyFont="1" applyBorder="1" applyAlignment="1">
      <alignment horizontal="center" vertical="center"/>
    </xf>
    <xf numFmtId="2" fontId="2" fillId="0" borderId="81" xfId="20" applyNumberFormat="1" applyFont="1" applyBorder="1" applyAlignment="1">
      <alignment horizontal="center" vertical="center"/>
    </xf>
    <xf numFmtId="2" fontId="20" fillId="0" borderId="81" xfId="12" applyNumberFormat="1" applyFont="1" applyFill="1" applyBorder="1" applyAlignment="1">
      <alignment horizontal="center" vertical="center"/>
    </xf>
    <xf numFmtId="2" fontId="20" fillId="0" borderId="81" xfId="20" applyNumberFormat="1" applyFont="1" applyFill="1" applyBorder="1" applyAlignment="1">
      <alignment horizontal="center" vertical="center"/>
    </xf>
    <xf numFmtId="9" fontId="2" fillId="0" borderId="143" xfId="20" applyFont="1" applyBorder="1" applyAlignment="1">
      <alignment horizontal="center" vertical="center"/>
    </xf>
    <xf numFmtId="0" fontId="4" fillId="0" borderId="87" xfId="11" applyFont="1" applyBorder="1" applyAlignment="1">
      <alignment horizontal="center" vertical="center"/>
    </xf>
    <xf numFmtId="0" fontId="31" fillId="0" borderId="0" xfId="21" applyFont="1" applyAlignment="1">
      <alignment horizontal="center" vertical="center"/>
    </xf>
    <xf numFmtId="0" fontId="32" fillId="0" borderId="0" xfId="8" applyFont="1" applyAlignment="1">
      <alignment vertical="center"/>
    </xf>
    <xf numFmtId="0" fontId="42" fillId="10" borderId="0" xfId="8" applyFont="1" applyFill="1" applyAlignment="1">
      <alignment vertical="center"/>
    </xf>
    <xf numFmtId="0" fontId="43" fillId="10" borderId="0" xfId="8" applyFont="1" applyFill="1" applyAlignment="1">
      <alignment vertical="center"/>
    </xf>
    <xf numFmtId="0" fontId="44" fillId="0" borderId="0" xfId="8" applyFont="1" applyAlignment="1">
      <alignment horizontal="center" vertical="center"/>
    </xf>
    <xf numFmtId="0" fontId="34" fillId="0" borderId="22" xfId="8" applyFont="1" applyBorder="1" applyAlignment="1">
      <alignment horizontal="center"/>
    </xf>
    <xf numFmtId="0" fontId="34" fillId="0" borderId="151" xfId="19" applyNumberFormat="1" applyFont="1" applyFill="1" applyBorder="1" applyAlignment="1">
      <alignment horizontal="center" vertical="center"/>
    </xf>
    <xf numFmtId="0" fontId="34" fillId="0" borderId="152" xfId="19" applyNumberFormat="1" applyFont="1" applyFill="1" applyBorder="1" applyAlignment="1">
      <alignment horizontal="left" vertical="center"/>
    </xf>
    <xf numFmtId="169" fontId="35" fillId="0" borderId="152" xfId="19" applyFont="1" applyFill="1" applyBorder="1" applyAlignment="1">
      <alignment vertical="center"/>
    </xf>
    <xf numFmtId="169" fontId="36" fillId="0" borderId="152" xfId="19" applyFont="1" applyFill="1" applyBorder="1" applyAlignment="1">
      <alignment horizontal="center" vertical="center"/>
    </xf>
    <xf numFmtId="169" fontId="35" fillId="0" borderId="152" xfId="19" applyFont="1" applyFill="1" applyBorder="1" applyAlignment="1">
      <alignment horizontal="center" vertical="center"/>
    </xf>
    <xf numFmtId="169" fontId="34" fillId="0" borderId="152" xfId="19" applyFont="1" applyFill="1" applyBorder="1" applyAlignment="1">
      <alignment horizontal="center" vertical="center"/>
    </xf>
    <xf numFmtId="164" fontId="34" fillId="0" borderId="152" xfId="19" applyNumberFormat="1" applyFont="1" applyFill="1" applyBorder="1" applyAlignment="1">
      <alignment horizontal="center" vertical="center"/>
    </xf>
    <xf numFmtId="169" fontId="34" fillId="0" borderId="153" xfId="19" applyFont="1" applyFill="1" applyBorder="1" applyAlignment="1">
      <alignment horizontal="center" vertical="center"/>
    </xf>
    <xf numFmtId="169" fontId="34" fillId="0" borderId="22" xfId="19" applyFont="1" applyFill="1" applyBorder="1" applyAlignment="1">
      <alignment horizontal="center" vertical="center"/>
    </xf>
    <xf numFmtId="0" fontId="33" fillId="0" borderId="0" xfId="19" quotePrefix="1" applyNumberFormat="1" applyFont="1" applyFill="1" applyBorder="1" applyAlignment="1">
      <alignment horizontal="right" vertical="center"/>
    </xf>
    <xf numFmtId="169" fontId="44" fillId="0" borderId="0" xfId="19" applyFont="1" applyFill="1" applyBorder="1" applyAlignment="1">
      <alignment horizontal="left" vertical="center"/>
    </xf>
    <xf numFmtId="169" fontId="44" fillId="0" borderId="0" xfId="19" applyFont="1" applyFill="1" applyBorder="1" applyAlignment="1">
      <alignment horizontal="center" vertical="center"/>
    </xf>
    <xf numFmtId="164" fontId="33" fillId="0" borderId="0" xfId="19" applyNumberFormat="1" applyFont="1" applyFill="1" applyBorder="1" applyAlignment="1">
      <alignment horizontal="center" vertical="center"/>
    </xf>
    <xf numFmtId="169" fontId="33" fillId="0" borderId="9" xfId="19" applyFont="1" applyFill="1" applyBorder="1" applyAlignment="1">
      <alignment horizontal="center" vertical="center"/>
    </xf>
    <xf numFmtId="0" fontId="34" fillId="0" borderId="0" xfId="8" applyFont="1" applyAlignment="1">
      <alignment horizontal="center"/>
    </xf>
    <xf numFmtId="169" fontId="44" fillId="0" borderId="0" xfId="19" applyFont="1" applyFill="1" applyBorder="1" applyAlignment="1">
      <alignment horizontal="right" vertical="center"/>
    </xf>
    <xf numFmtId="169" fontId="44" fillId="0" borderId="0" xfId="19" quotePrefix="1" applyFont="1" applyFill="1" applyBorder="1" applyAlignment="1">
      <alignment horizontal="center" vertical="center"/>
    </xf>
    <xf numFmtId="0" fontId="34" fillId="0" borderId="0" xfId="19" quotePrefix="1" applyNumberFormat="1" applyFont="1" applyFill="1" applyBorder="1" applyAlignment="1">
      <alignment horizontal="right" vertical="center"/>
    </xf>
    <xf numFmtId="169" fontId="36" fillId="0" borderId="0" xfId="19" applyFont="1" applyFill="1" applyBorder="1" applyAlignment="1">
      <alignment horizontal="left" vertical="center"/>
    </xf>
    <xf numFmtId="169" fontId="36" fillId="0" borderId="0" xfId="19" applyFont="1" applyFill="1" applyBorder="1" applyAlignment="1">
      <alignment horizontal="center" vertical="center"/>
    </xf>
    <xf numFmtId="0" fontId="34" fillId="0" borderId="0" xfId="19" applyNumberFormat="1" applyFont="1" applyFill="1" applyBorder="1" applyAlignment="1">
      <alignment horizontal="right" vertical="center"/>
    </xf>
    <xf numFmtId="174" fontId="33" fillId="0" borderId="0" xfId="19" applyNumberFormat="1" applyFont="1" applyFill="1" applyBorder="1" applyAlignment="1">
      <alignment horizontal="center" vertical="center"/>
    </xf>
    <xf numFmtId="169" fontId="33" fillId="0" borderId="0" xfId="19" applyFont="1" applyFill="1" applyBorder="1" applyAlignment="1">
      <alignment vertical="center"/>
    </xf>
    <xf numFmtId="169" fontId="44" fillId="0" borderId="106" xfId="19" applyFont="1" applyFill="1" applyBorder="1" applyAlignment="1">
      <alignment horizontal="right" vertical="center"/>
    </xf>
    <xf numFmtId="164" fontId="33" fillId="0" borderId="106" xfId="19" applyNumberFormat="1" applyFont="1" applyFill="1" applyBorder="1" applyAlignment="1">
      <alignment horizontal="center" vertical="center"/>
    </xf>
    <xf numFmtId="169" fontId="36" fillId="0" borderId="106" xfId="19" applyFont="1" applyFill="1" applyBorder="1" applyAlignment="1">
      <alignment horizontal="center" vertical="center"/>
    </xf>
    <xf numFmtId="169" fontId="33" fillId="0" borderId="106" xfId="19" applyFont="1" applyFill="1" applyBorder="1" applyAlignment="1">
      <alignment horizontal="center" vertical="center"/>
    </xf>
    <xf numFmtId="169" fontId="33" fillId="0" borderId="106" xfId="19" applyFont="1" applyFill="1" applyBorder="1" applyAlignment="1">
      <alignment vertical="center"/>
    </xf>
    <xf numFmtId="0" fontId="33" fillId="0" borderId="0" xfId="19" applyNumberFormat="1" applyFont="1" applyFill="1" applyBorder="1" applyAlignment="1">
      <alignment horizontal="right" vertical="center"/>
    </xf>
    <xf numFmtId="164" fontId="33" fillId="0" borderId="9" xfId="19" applyNumberFormat="1" applyFont="1" applyFill="1" applyBorder="1" applyAlignment="1">
      <alignment horizontal="center" vertical="center"/>
    </xf>
    <xf numFmtId="0" fontId="33" fillId="0" borderId="0" xfId="8" applyFont="1"/>
    <xf numFmtId="0" fontId="33" fillId="0" borderId="103" xfId="8" applyFont="1" applyBorder="1"/>
    <xf numFmtId="0" fontId="37" fillId="0" borderId="0" xfId="8" applyFont="1"/>
    <xf numFmtId="0" fontId="44" fillId="0" borderId="0" xfId="8" applyFont="1"/>
    <xf numFmtId="0" fontId="33" fillId="0" borderId="9" xfId="8" applyFont="1" applyBorder="1"/>
    <xf numFmtId="0" fontId="33" fillId="0" borderId="10" xfId="19" quotePrefix="1" applyNumberFormat="1" applyFont="1" applyFill="1" applyBorder="1" applyAlignment="1">
      <alignment horizontal="right" vertical="center"/>
    </xf>
    <xf numFmtId="169" fontId="36" fillId="0" borderId="10" xfId="19" applyFont="1" applyFill="1" applyBorder="1" applyAlignment="1">
      <alignment horizontal="left" vertical="center"/>
    </xf>
    <xf numFmtId="169" fontId="36" fillId="0" borderId="10" xfId="19" applyFont="1" applyFill="1" applyBorder="1" applyAlignment="1">
      <alignment horizontal="center" vertical="center"/>
    </xf>
    <xf numFmtId="164" fontId="34" fillId="0" borderId="11" xfId="19" applyNumberFormat="1" applyFont="1" applyFill="1" applyBorder="1" applyAlignment="1">
      <alignment horizontal="center" vertical="center"/>
    </xf>
    <xf numFmtId="0" fontId="42" fillId="0" borderId="0" xfId="8" applyFont="1" applyAlignment="1">
      <alignment horizontal="center" vertical="center"/>
    </xf>
    <xf numFmtId="0" fontId="43" fillId="0" borderId="0" xfId="8" applyFont="1" applyAlignment="1">
      <alignment horizontal="center" vertical="center"/>
    </xf>
    <xf numFmtId="0" fontId="34" fillId="0" borderId="152" xfId="19" quotePrefix="1" applyNumberFormat="1" applyFont="1" applyFill="1" applyBorder="1" applyAlignment="1">
      <alignment horizontal="left" vertical="center"/>
    </xf>
    <xf numFmtId="0" fontId="33" fillId="0" borderId="0" xfId="19" quotePrefix="1" applyNumberFormat="1" applyFont="1" applyFill="1" applyAlignment="1">
      <alignment horizontal="right" vertical="center"/>
    </xf>
    <xf numFmtId="169" fontId="36" fillId="0" borderId="0" xfId="19" applyFont="1" applyFill="1" applyAlignment="1">
      <alignment horizontal="left" vertical="center"/>
    </xf>
    <xf numFmtId="169" fontId="36" fillId="0" borderId="0" xfId="19" applyFont="1" applyFill="1" applyAlignment="1">
      <alignment horizontal="center" vertical="center"/>
    </xf>
    <xf numFmtId="0" fontId="42" fillId="10" borderId="0" xfId="8" applyFont="1" applyFill="1" applyAlignment="1">
      <alignment horizontal="left" vertical="center"/>
    </xf>
    <xf numFmtId="0" fontId="33" fillId="10" borderId="0" xfId="8" applyFont="1" applyFill="1"/>
    <xf numFmtId="0" fontId="33" fillId="0" borderId="51" xfId="8" applyFont="1" applyBorder="1"/>
    <xf numFmtId="0" fontId="6" fillId="0" borderId="154" xfId="3" applyFont="1" applyBorder="1" applyAlignment="1">
      <alignment vertical="center"/>
    </xf>
    <xf numFmtId="43" fontId="6" fillId="0" borderId="119" xfId="1" applyFont="1" applyBorder="1" applyAlignment="1">
      <alignment vertical="center"/>
    </xf>
    <xf numFmtId="43" fontId="2" fillId="0" borderId="0" xfId="1" applyFont="1" applyAlignment="1">
      <alignment horizontal="center" vertical="center"/>
    </xf>
    <xf numFmtId="166" fontId="2" fillId="0" borderId="0" xfId="12" applyFont="1" applyAlignment="1">
      <alignment horizontal="center" vertical="center"/>
    </xf>
    <xf numFmtId="0" fontId="14" fillId="0" borderId="68" xfId="11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0" fontId="14" fillId="0" borderId="57" xfId="11" applyFont="1" applyBorder="1" applyAlignment="1">
      <alignment horizontal="center" vertical="center"/>
    </xf>
    <xf numFmtId="0" fontId="14" fillId="0" borderId="49" xfId="11" applyFont="1" applyBorder="1" applyAlignment="1">
      <alignment horizontal="center" vertical="center"/>
    </xf>
    <xf numFmtId="0" fontId="15" fillId="0" borderId="8" xfId="11" applyFont="1" applyBorder="1" applyAlignment="1">
      <alignment horizontal="left" vertical="center"/>
    </xf>
    <xf numFmtId="0" fontId="15" fillId="0" borderId="69" xfId="11" applyFont="1" applyBorder="1" applyAlignment="1">
      <alignment horizontal="left" vertical="center"/>
    </xf>
    <xf numFmtId="0" fontId="15" fillId="0" borderId="49" xfId="11" applyFont="1" applyBorder="1" applyAlignment="1">
      <alignment horizontal="left" vertical="center"/>
    </xf>
    <xf numFmtId="0" fontId="15" fillId="0" borderId="58" xfId="11" applyFont="1" applyBorder="1" applyAlignment="1">
      <alignment horizontal="left" vertical="center"/>
    </xf>
    <xf numFmtId="43" fontId="9" fillId="0" borderId="39" xfId="6" applyFont="1" applyFill="1" applyBorder="1" applyAlignment="1">
      <alignment horizontal="center" vertical="center"/>
    </xf>
    <xf numFmtId="43" fontId="9" fillId="0" borderId="40" xfId="6" applyFont="1" applyFill="1" applyBorder="1" applyAlignment="1">
      <alignment horizontal="center" vertical="center"/>
    </xf>
    <xf numFmtId="43" fontId="9" fillId="0" borderId="5" xfId="6" applyFont="1" applyFill="1" applyBorder="1" applyAlignment="1">
      <alignment horizontal="center" vertical="center"/>
    </xf>
    <xf numFmtId="43" fontId="9" fillId="0" borderId="41" xfId="6" applyFont="1" applyFill="1" applyBorder="1" applyAlignment="1">
      <alignment horizontal="center" vertical="center"/>
    </xf>
    <xf numFmtId="0" fontId="13" fillId="0" borderId="13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4" fillId="0" borderId="60" xfId="11" applyFont="1" applyBorder="1" applyAlignment="1">
      <alignment horizontal="center" vertical="center"/>
    </xf>
    <xf numFmtId="0" fontId="4" fillId="0" borderId="64" xfId="11" applyFont="1" applyBorder="1" applyAlignment="1">
      <alignment horizontal="center" vertical="center"/>
    </xf>
    <xf numFmtId="0" fontId="4" fillId="0" borderId="61" xfId="11" applyFont="1" applyBorder="1" applyAlignment="1">
      <alignment horizontal="center" vertical="center"/>
    </xf>
    <xf numFmtId="0" fontId="4" fillId="0" borderId="51" xfId="11" applyFont="1" applyBorder="1" applyAlignment="1">
      <alignment horizontal="center" vertical="center"/>
    </xf>
    <xf numFmtId="0" fontId="4" fillId="0" borderId="62" xfId="11" applyFont="1" applyBorder="1" applyAlignment="1">
      <alignment horizontal="center" vertical="center"/>
    </xf>
    <xf numFmtId="0" fontId="4" fillId="0" borderId="44" xfId="11" applyFont="1" applyBorder="1" applyAlignment="1">
      <alignment horizontal="center" vertical="center"/>
    </xf>
    <xf numFmtId="0" fontId="4" fillId="0" borderId="45" xfId="11" applyFont="1" applyBorder="1" applyAlignment="1">
      <alignment horizontal="center" vertical="center"/>
    </xf>
    <xf numFmtId="0" fontId="4" fillId="0" borderId="46" xfId="11" applyFont="1" applyBorder="1" applyAlignment="1">
      <alignment horizontal="center" vertical="center"/>
    </xf>
    <xf numFmtId="0" fontId="4" fillId="0" borderId="63" xfId="11" applyFont="1" applyBorder="1" applyAlignment="1">
      <alignment horizontal="center" vertical="center"/>
    </xf>
    <xf numFmtId="0" fontId="4" fillId="0" borderId="65" xfId="11" applyFont="1" applyBorder="1" applyAlignment="1">
      <alignment horizontal="center" vertical="center"/>
    </xf>
    <xf numFmtId="0" fontId="13" fillId="0" borderId="102" xfId="11" quotePrefix="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0" borderId="104" xfId="1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21" xfId="1" applyFont="1" applyBorder="1" applyAlignment="1">
      <alignment horizontal="center" vertical="center" wrapText="1"/>
    </xf>
    <xf numFmtId="43" fontId="6" fillId="0" borderId="15" xfId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4" fillId="0" borderId="50" xfId="1" applyFont="1" applyBorder="1" applyAlignment="1">
      <alignment horizontal="center" vertical="center"/>
    </xf>
    <xf numFmtId="43" fontId="4" fillId="0" borderId="57" xfId="1" applyFont="1" applyBorder="1" applyAlignment="1">
      <alignment horizontal="center" vertical="center"/>
    </xf>
    <xf numFmtId="43" fontId="4" fillId="0" borderId="52" xfId="1" applyFont="1" applyBorder="1" applyAlignment="1">
      <alignment horizontal="center" vertical="center"/>
    </xf>
    <xf numFmtId="43" fontId="4" fillId="0" borderId="54" xfId="1" applyFont="1" applyBorder="1" applyAlignment="1">
      <alignment horizontal="center" vertical="center"/>
    </xf>
    <xf numFmtId="0" fontId="12" fillId="0" borderId="53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56" xfId="3" applyFont="1" applyBorder="1" applyAlignment="1">
      <alignment horizontal="center" vertical="center"/>
    </xf>
    <xf numFmtId="0" fontId="12" fillId="0" borderId="57" xfId="3" applyFont="1" applyBorder="1" applyAlignment="1">
      <alignment horizontal="center" vertical="center"/>
    </xf>
    <xf numFmtId="0" fontId="12" fillId="0" borderId="49" xfId="3" applyFont="1" applyBorder="1" applyAlignment="1">
      <alignment horizontal="center" vertical="center"/>
    </xf>
    <xf numFmtId="0" fontId="12" fillId="0" borderId="58" xfId="3" applyFont="1" applyBorder="1" applyAlignment="1">
      <alignment horizontal="center" vertical="center"/>
    </xf>
    <xf numFmtId="0" fontId="4" fillId="4" borderId="27" xfId="7" applyFont="1" applyFill="1" applyBorder="1" applyAlignment="1">
      <alignment horizontal="center" vertical="center"/>
    </xf>
    <xf numFmtId="0" fontId="4" fillId="4" borderId="37" xfId="7" applyFont="1" applyFill="1" applyBorder="1" applyAlignment="1">
      <alignment horizontal="center" vertical="center"/>
    </xf>
    <xf numFmtId="43" fontId="4" fillId="4" borderId="27" xfId="1" applyFont="1" applyFill="1" applyBorder="1" applyAlignment="1">
      <alignment horizontal="center" vertical="center"/>
    </xf>
    <xf numFmtId="43" fontId="4" fillId="4" borderId="37" xfId="1" applyFont="1" applyFill="1" applyBorder="1" applyAlignment="1">
      <alignment horizontal="center" vertical="center"/>
    </xf>
    <xf numFmtId="43" fontId="4" fillId="4" borderId="24" xfId="1" applyFont="1" applyFill="1" applyBorder="1" applyAlignment="1">
      <alignment horizontal="center" vertical="center"/>
    </xf>
    <xf numFmtId="43" fontId="4" fillId="4" borderId="28" xfId="1" applyFont="1" applyFill="1" applyBorder="1" applyAlignment="1">
      <alignment horizontal="center" vertical="center"/>
    </xf>
    <xf numFmtId="43" fontId="4" fillId="4" borderId="38" xfId="1" applyFont="1" applyFill="1" applyBorder="1" applyAlignment="1">
      <alignment horizontal="center" vertical="center"/>
    </xf>
    <xf numFmtId="0" fontId="4" fillId="4" borderId="23" xfId="7" applyFont="1" applyFill="1" applyBorder="1" applyAlignment="1">
      <alignment horizontal="center" vertical="center"/>
    </xf>
    <xf numFmtId="0" fontId="4" fillId="4" borderId="33" xfId="7" applyFont="1" applyFill="1" applyBorder="1" applyAlignment="1">
      <alignment horizontal="center" vertical="center"/>
    </xf>
    <xf numFmtId="0" fontId="4" fillId="4" borderId="24" xfId="7" applyFont="1" applyFill="1" applyBorder="1" applyAlignment="1">
      <alignment horizontal="center" vertical="center"/>
    </xf>
    <xf numFmtId="0" fontId="4" fillId="4" borderId="25" xfId="7" applyFont="1" applyFill="1" applyBorder="1" applyAlignment="1">
      <alignment horizontal="center" vertical="center"/>
    </xf>
    <xf numFmtId="0" fontId="4" fillId="4" borderId="26" xfId="7" applyFont="1" applyFill="1" applyBorder="1" applyAlignment="1">
      <alignment horizontal="center" vertical="center"/>
    </xf>
    <xf numFmtId="0" fontId="4" fillId="4" borderId="34" xfId="7" applyFont="1" applyFill="1" applyBorder="1" applyAlignment="1">
      <alignment horizontal="center" vertical="center"/>
    </xf>
    <xf numFmtId="0" fontId="4" fillId="4" borderId="35" xfId="7" applyFont="1" applyFill="1" applyBorder="1" applyAlignment="1">
      <alignment horizontal="center" vertical="center"/>
    </xf>
    <xf numFmtId="0" fontId="4" fillId="4" borderId="36" xfId="7" applyFont="1" applyFill="1" applyBorder="1" applyAlignment="1">
      <alignment horizontal="center" vertical="center"/>
    </xf>
    <xf numFmtId="0" fontId="6" fillId="4" borderId="27" xfId="7" applyFont="1" applyFill="1" applyBorder="1" applyAlignment="1">
      <alignment horizontal="center" vertical="center" wrapText="1"/>
    </xf>
    <xf numFmtId="0" fontId="6" fillId="4" borderId="37" xfId="7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13" fillId="0" borderId="50" xfId="3" quotePrefix="1" applyFont="1" applyBorder="1" applyAlignment="1">
      <alignment horizontal="center" vertical="center"/>
    </xf>
    <xf numFmtId="0" fontId="13" fillId="0" borderId="51" xfId="3" applyFont="1" applyBorder="1" applyAlignment="1">
      <alignment horizontal="center" vertical="center"/>
    </xf>
    <xf numFmtId="0" fontId="13" fillId="0" borderId="105" xfId="3" applyFont="1" applyBorder="1" applyAlignment="1">
      <alignment horizontal="center" vertical="center"/>
    </xf>
    <xf numFmtId="0" fontId="4" fillId="11" borderId="90" xfId="11" applyFont="1" applyFill="1" applyBorder="1" applyAlignment="1">
      <alignment horizontal="right" vertical="center"/>
    </xf>
    <xf numFmtId="0" fontId="4" fillId="11" borderId="93" xfId="11" applyFont="1" applyFill="1" applyBorder="1" applyAlignment="1">
      <alignment horizontal="right" vertical="center"/>
    </xf>
    <xf numFmtId="0" fontId="4" fillId="11" borderId="127" xfId="11" applyFont="1" applyFill="1" applyBorder="1" applyAlignment="1">
      <alignment horizontal="right" vertical="center"/>
    </xf>
    <xf numFmtId="0" fontId="4" fillId="0" borderId="90" xfId="11" applyFont="1" applyBorder="1" applyAlignment="1">
      <alignment horizontal="right" vertical="center"/>
    </xf>
    <xf numFmtId="0" fontId="4" fillId="0" borderId="93" xfId="11" applyFont="1" applyBorder="1" applyAlignment="1">
      <alignment horizontal="right" vertical="center"/>
    </xf>
    <xf numFmtId="0" fontId="4" fillId="0" borderId="127" xfId="11" applyFont="1" applyBorder="1" applyAlignment="1">
      <alignment horizontal="right" vertical="center"/>
    </xf>
    <xf numFmtId="0" fontId="4" fillId="12" borderId="90" xfId="11" applyFont="1" applyFill="1" applyBorder="1" applyAlignment="1">
      <alignment horizontal="right" vertical="center"/>
    </xf>
    <xf numFmtId="0" fontId="4" fillId="12" borderId="93" xfId="11" applyFont="1" applyFill="1" applyBorder="1" applyAlignment="1">
      <alignment horizontal="right" vertical="center"/>
    </xf>
    <xf numFmtId="0" fontId="4" fillId="12" borderId="127" xfId="11" applyFont="1" applyFill="1" applyBorder="1" applyAlignment="1">
      <alignment horizontal="right" vertical="center"/>
    </xf>
    <xf numFmtId="0" fontId="4" fillId="0" borderId="128" xfId="11" applyFont="1" applyBorder="1" applyAlignment="1">
      <alignment horizontal="right" vertical="center"/>
    </xf>
    <xf numFmtId="0" fontId="4" fillId="0" borderId="126" xfId="11" applyFont="1" applyBorder="1" applyAlignment="1">
      <alignment horizontal="right" vertical="center"/>
    </xf>
    <xf numFmtId="0" fontId="4" fillId="0" borderId="129" xfId="11" applyFont="1" applyBorder="1" applyAlignment="1">
      <alignment horizontal="right" vertical="center"/>
    </xf>
    <xf numFmtId="166" fontId="4" fillId="0" borderId="142" xfId="12" applyFont="1" applyBorder="1" applyAlignment="1">
      <alignment horizontal="center" vertical="center"/>
    </xf>
    <xf numFmtId="166" fontId="4" fillId="0" borderId="150" xfId="12" applyFont="1" applyBorder="1" applyAlignment="1">
      <alignment horizontal="center" vertical="center"/>
    </xf>
    <xf numFmtId="0" fontId="4" fillId="0" borderId="93" xfId="11" applyFont="1" applyBorder="1" applyAlignment="1">
      <alignment horizontal="center" vertical="center"/>
    </xf>
    <xf numFmtId="0" fontId="4" fillId="0" borderId="118" xfId="11" applyFont="1" applyBorder="1" applyAlignment="1">
      <alignment horizontal="center" vertical="center"/>
    </xf>
    <xf numFmtId="166" fontId="4" fillId="0" borderId="76" xfId="12" applyFont="1" applyBorder="1" applyAlignment="1">
      <alignment horizontal="center" vertical="center"/>
    </xf>
    <xf numFmtId="43" fontId="9" fillId="0" borderId="0" xfId="6" applyFont="1" applyFill="1" applyBorder="1" applyAlignment="1">
      <alignment horizontal="center" vertical="center"/>
    </xf>
    <xf numFmtId="0" fontId="13" fillId="0" borderId="0" xfId="11" quotePrefix="1" applyFont="1" applyAlignment="1">
      <alignment horizontal="center" vertical="center"/>
    </xf>
    <xf numFmtId="0" fontId="4" fillId="0" borderId="131" xfId="11" applyFont="1" applyBorder="1" applyAlignment="1">
      <alignment horizontal="center" vertical="center"/>
    </xf>
    <xf numFmtId="0" fontId="4" fillId="0" borderId="132" xfId="11" applyFont="1" applyBorder="1" applyAlignment="1">
      <alignment horizontal="center" vertical="center"/>
    </xf>
    <xf numFmtId="0" fontId="4" fillId="0" borderId="147" xfId="11" applyFont="1" applyBorder="1" applyAlignment="1">
      <alignment horizontal="center" vertical="center"/>
    </xf>
    <xf numFmtId="0" fontId="4" fillId="0" borderId="144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145" xfId="11" applyFont="1" applyBorder="1" applyAlignment="1">
      <alignment horizontal="center" vertical="center"/>
    </xf>
    <xf numFmtId="0" fontId="4" fillId="0" borderId="122" xfId="11" applyFont="1" applyBorder="1" applyAlignment="1">
      <alignment horizontal="center" vertical="center"/>
    </xf>
    <xf numFmtId="0" fontId="4" fillId="0" borderId="0" xfId="11" applyFont="1" applyAlignment="1">
      <alignment horizontal="center" vertical="center"/>
    </xf>
    <xf numFmtId="0" fontId="4" fillId="0" borderId="123" xfId="11" applyFont="1" applyBorder="1" applyAlignment="1">
      <alignment horizontal="center" vertical="center"/>
    </xf>
    <xf numFmtId="0" fontId="4" fillId="0" borderId="125" xfId="11" applyFont="1" applyBorder="1" applyAlignment="1">
      <alignment horizontal="center" vertical="center"/>
    </xf>
    <xf numFmtId="0" fontId="4" fillId="0" borderId="10" xfId="11" applyFont="1" applyBorder="1" applyAlignment="1">
      <alignment horizontal="center" vertical="center"/>
    </xf>
    <xf numFmtId="0" fontId="4" fillId="0" borderId="148" xfId="11" applyFont="1" applyBorder="1" applyAlignment="1">
      <alignment horizontal="center" vertical="center"/>
    </xf>
    <xf numFmtId="0" fontId="4" fillId="0" borderId="146" xfId="11" applyFont="1" applyBorder="1" applyAlignment="1">
      <alignment horizontal="center" vertical="center"/>
    </xf>
    <xf numFmtId="0" fontId="4" fillId="0" borderId="124" xfId="11" applyFont="1" applyBorder="1" applyAlignment="1">
      <alignment horizontal="center" vertical="center"/>
    </xf>
    <xf numFmtId="0" fontId="4" fillId="0" borderId="149" xfId="11" applyFont="1" applyBorder="1" applyAlignment="1">
      <alignment horizontal="center" vertical="center"/>
    </xf>
    <xf numFmtId="0" fontId="4" fillId="0" borderId="140" xfId="11" applyFont="1" applyBorder="1" applyAlignment="1">
      <alignment horizontal="center" vertical="center"/>
    </xf>
    <xf numFmtId="0" fontId="4" fillId="0" borderId="76" xfId="11" applyFont="1" applyBorder="1" applyAlignment="1">
      <alignment horizontal="center" vertical="center"/>
    </xf>
    <xf numFmtId="166" fontId="4" fillId="0" borderId="140" xfId="12" applyFont="1" applyBorder="1" applyAlignment="1">
      <alignment horizontal="center" vertical="center"/>
    </xf>
    <xf numFmtId="166" fontId="4" fillId="0" borderId="141" xfId="12" applyFont="1" applyBorder="1" applyAlignment="1">
      <alignment horizontal="center" vertical="center"/>
    </xf>
    <xf numFmtId="0" fontId="0" fillId="4" borderId="76" xfId="1" applyNumberFormat="1" applyFont="1" applyFill="1" applyBorder="1" applyAlignment="1">
      <alignment horizontal="center" vertical="center"/>
    </xf>
    <xf numFmtId="43" fontId="0" fillId="4" borderId="77" xfId="1" applyFont="1" applyFill="1" applyBorder="1" applyAlignment="1">
      <alignment horizontal="center" vertical="center"/>
    </xf>
    <xf numFmtId="43" fontId="0" fillId="4" borderId="78" xfId="1" applyFont="1" applyFill="1" applyBorder="1" applyAlignment="1">
      <alignment horizontal="center" vertical="center"/>
    </xf>
    <xf numFmtId="43" fontId="0" fillId="4" borderId="76" xfId="1" applyFont="1" applyFill="1" applyBorder="1" applyAlignment="1">
      <alignment horizontal="center" vertical="center"/>
    </xf>
    <xf numFmtId="43" fontId="0" fillId="4" borderId="79" xfId="1" applyFont="1" applyFill="1" applyBorder="1" applyAlignment="1">
      <alignment horizontal="center" vertical="center"/>
    </xf>
    <xf numFmtId="43" fontId="27" fillId="0" borderId="0" xfId="1" applyFont="1" applyAlignment="1">
      <alignment horizontal="center" vertical="center"/>
    </xf>
    <xf numFmtId="43" fontId="16" fillId="0" borderId="48" xfId="1" applyFont="1" applyBorder="1" applyAlignment="1">
      <alignment horizontal="center" vertical="center"/>
    </xf>
    <xf numFmtId="43" fontId="16" fillId="0" borderId="19" xfId="1" applyFont="1" applyBorder="1" applyAlignment="1">
      <alignment horizontal="center" vertical="center"/>
    </xf>
    <xf numFmtId="0" fontId="3" fillId="0" borderId="76" xfId="18" applyBorder="1" applyAlignment="1">
      <alignment horizontal="center" vertical="center"/>
    </xf>
    <xf numFmtId="0" fontId="3" fillId="0" borderId="107" xfId="18" applyBorder="1" applyAlignment="1">
      <alignment horizontal="center" vertical="center"/>
    </xf>
    <xf numFmtId="0" fontId="3" fillId="0" borderId="81" xfId="18" applyBorder="1" applyAlignment="1">
      <alignment horizontal="center" vertical="center"/>
    </xf>
    <xf numFmtId="43" fontId="0" fillId="0" borderId="48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3" fontId="0" fillId="0" borderId="108" xfId="1" applyFont="1" applyBorder="1" applyAlignment="1">
      <alignment horizontal="center" vertical="center"/>
    </xf>
    <xf numFmtId="43" fontId="16" fillId="0" borderId="109" xfId="1" applyFont="1" applyBorder="1" applyAlignment="1">
      <alignment horizontal="center" vertical="center"/>
    </xf>
    <xf numFmtId="43" fontId="16" fillId="0" borderId="110" xfId="1" applyFont="1" applyBorder="1" applyAlignment="1">
      <alignment horizontal="center" vertical="center"/>
    </xf>
    <xf numFmtId="43" fontId="16" fillId="0" borderId="111" xfId="1" applyFont="1" applyBorder="1" applyAlignment="1">
      <alignment horizontal="center" vertical="center"/>
    </xf>
    <xf numFmtId="43" fontId="16" fillId="0" borderId="112" xfId="1" applyFont="1" applyBorder="1" applyAlignment="1">
      <alignment horizontal="center" vertical="center"/>
    </xf>
    <xf numFmtId="43" fontId="16" fillId="0" borderId="113" xfId="1" applyFont="1" applyBorder="1" applyAlignment="1">
      <alignment horizontal="center" vertical="center"/>
    </xf>
    <xf numFmtId="43" fontId="16" fillId="0" borderId="114" xfId="1" applyFont="1" applyBorder="1" applyAlignment="1">
      <alignment horizontal="center" vertical="center"/>
    </xf>
    <xf numFmtId="0" fontId="32" fillId="0" borderId="0" xfId="8" applyFont="1" applyAlignment="1">
      <alignment horizontal="center" vertical="center"/>
    </xf>
    <xf numFmtId="0" fontId="33" fillId="0" borderId="0" xfId="8" applyFont="1" applyAlignment="1">
      <alignment horizontal="center" vertical="center"/>
    </xf>
    <xf numFmtId="43" fontId="21" fillId="0" borderId="0" xfId="1" applyFont="1" applyAlignment="1">
      <alignment horizontal="left" vertical="center" wrapText="1"/>
    </xf>
    <xf numFmtId="0" fontId="2" fillId="7" borderId="92" xfId="5" applyFont="1" applyFill="1" applyBorder="1" applyAlignment="1">
      <alignment horizontal="right" vertical="center"/>
    </xf>
    <xf numFmtId="0" fontId="2" fillId="7" borderId="93" xfId="5" applyFont="1" applyFill="1" applyBorder="1" applyAlignment="1">
      <alignment horizontal="right" vertical="center"/>
    </xf>
    <xf numFmtId="0" fontId="2" fillId="7" borderId="95" xfId="5" applyFont="1" applyFill="1" applyBorder="1" applyAlignment="1">
      <alignment horizontal="right" vertical="center"/>
    </xf>
    <xf numFmtId="0" fontId="4" fillId="7" borderId="92" xfId="2" applyFont="1" applyFill="1" applyBorder="1" applyAlignment="1">
      <alignment horizontal="right" vertical="center"/>
    </xf>
    <xf numFmtId="0" fontId="4" fillId="7" borderId="93" xfId="2" applyFont="1" applyFill="1" applyBorder="1" applyAlignment="1">
      <alignment horizontal="right" vertical="center"/>
    </xf>
    <xf numFmtId="0" fontId="4" fillId="7" borderId="95" xfId="2" applyFont="1" applyFill="1" applyBorder="1" applyAlignment="1">
      <alignment horizontal="right" vertical="center"/>
    </xf>
    <xf numFmtId="0" fontId="2" fillId="0" borderId="0" xfId="3" applyFont="1" applyAlignment="1">
      <alignment horizontal="left" vertical="center"/>
    </xf>
    <xf numFmtId="43" fontId="2" fillId="0" borderId="76" xfId="6" applyFont="1" applyFill="1" applyBorder="1" applyAlignment="1">
      <alignment horizontal="center" vertical="center"/>
    </xf>
    <xf numFmtId="43" fontId="2" fillId="0" borderId="77" xfId="6" applyFont="1" applyFill="1" applyBorder="1" applyAlignment="1">
      <alignment horizontal="center" vertical="center"/>
    </xf>
    <xf numFmtId="43" fontId="6" fillId="0" borderId="76" xfId="1" applyFont="1" applyFill="1" applyBorder="1" applyAlignment="1">
      <alignment horizontal="center" vertical="center"/>
    </xf>
    <xf numFmtId="43" fontId="6" fillId="0" borderId="76" xfId="1" applyFont="1" applyBorder="1" applyAlignment="1">
      <alignment horizontal="center" vertical="center"/>
    </xf>
    <xf numFmtId="43" fontId="6" fillId="0" borderId="76" xfId="1" applyFont="1" applyBorder="1" applyAlignment="1">
      <alignment horizontal="center" vertical="center" wrapText="1"/>
    </xf>
    <xf numFmtId="43" fontId="4" fillId="4" borderId="76" xfId="1" applyFont="1" applyFill="1" applyBorder="1" applyAlignment="1">
      <alignment horizontal="center" vertical="center"/>
    </xf>
    <xf numFmtId="0" fontId="2" fillId="0" borderId="76" xfId="5" applyFont="1" applyBorder="1" applyAlignment="1">
      <alignment horizontal="center" vertical="center"/>
    </xf>
    <xf numFmtId="4" fontId="4" fillId="4" borderId="76" xfId="1" applyNumberFormat="1" applyFont="1" applyFill="1" applyBorder="1" applyAlignment="1">
      <alignment horizontal="center" vertical="center"/>
    </xf>
    <xf numFmtId="43" fontId="6" fillId="2" borderId="76" xfId="1" applyFont="1" applyFill="1" applyBorder="1" applyAlignment="1">
      <alignment horizontal="center" vertical="center" wrapText="1"/>
    </xf>
    <xf numFmtId="43" fontId="11" fillId="0" borderId="103" xfId="6" applyFont="1" applyFill="1" applyBorder="1" applyAlignment="1">
      <alignment horizontal="center" vertical="center"/>
    </xf>
    <xf numFmtId="43" fontId="11" fillId="0" borderId="0" xfId="6" applyFont="1" applyFill="1" applyBorder="1" applyAlignment="1">
      <alignment horizontal="center" vertical="center"/>
    </xf>
    <xf numFmtId="43" fontId="11" fillId="0" borderId="9" xfId="6" applyFont="1" applyFill="1" applyBorder="1" applyAlignment="1">
      <alignment horizontal="center" vertical="center"/>
    </xf>
    <xf numFmtId="43" fontId="24" fillId="0" borderId="14" xfId="6" applyFont="1" applyFill="1" applyBorder="1" applyAlignment="1">
      <alignment horizontal="center" vertical="center"/>
    </xf>
    <xf numFmtId="43" fontId="24" fillId="0" borderId="10" xfId="6" applyFont="1" applyFill="1" applyBorder="1" applyAlignment="1">
      <alignment horizontal="center" vertical="center"/>
    </xf>
    <xf numFmtId="43" fontId="24" fillId="0" borderId="11" xfId="6" applyFont="1" applyFill="1" applyBorder="1" applyAlignment="1">
      <alignment horizontal="center" vertical="center"/>
    </xf>
    <xf numFmtId="0" fontId="4" fillId="4" borderId="76" xfId="7" applyFont="1" applyFill="1" applyBorder="1" applyAlignment="1">
      <alignment horizontal="center" vertical="center"/>
    </xf>
    <xf numFmtId="0" fontId="6" fillId="4" borderId="76" xfId="7" applyFont="1" applyFill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43" fontId="25" fillId="0" borderId="102" xfId="6" applyFont="1" applyFill="1" applyBorder="1" applyAlignment="1">
      <alignment horizontal="center" vertical="center"/>
    </xf>
    <xf numFmtId="43" fontId="25" fillId="0" borderId="8" xfId="6" applyFont="1" applyFill="1" applyBorder="1" applyAlignment="1">
      <alignment horizontal="center" vertical="center"/>
    </xf>
    <xf numFmtId="43" fontId="25" fillId="0" borderId="104" xfId="6" applyFont="1" applyFill="1" applyBorder="1" applyAlignment="1">
      <alignment horizontal="center" vertical="center"/>
    </xf>
    <xf numFmtId="43" fontId="25" fillId="0" borderId="117" xfId="6" applyFont="1" applyFill="1" applyBorder="1" applyAlignment="1">
      <alignment horizontal="center" vertical="center"/>
    </xf>
    <xf numFmtId="43" fontId="25" fillId="0" borderId="10" xfId="6" applyFont="1" applyFill="1" applyBorder="1" applyAlignment="1">
      <alignment horizontal="center" vertical="center"/>
    </xf>
    <xf numFmtId="43" fontId="25" fillId="0" borderId="11" xfId="6" applyFont="1" applyFill="1" applyBorder="1" applyAlignment="1">
      <alignment horizontal="center" vertical="center"/>
    </xf>
    <xf numFmtId="43" fontId="25" fillId="0" borderId="14" xfId="6" applyFont="1" applyFill="1" applyBorder="1" applyAlignment="1">
      <alignment horizontal="center" vertical="center"/>
    </xf>
    <xf numFmtId="0" fontId="2" fillId="0" borderId="103" xfId="11" applyFont="1" applyBorder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2" fillId="0" borderId="9" xfId="11" applyFont="1" applyBorder="1" applyAlignment="1">
      <alignment horizontal="center" vertical="center"/>
    </xf>
    <xf numFmtId="0" fontId="33" fillId="13" borderId="0" xfId="8" applyFont="1" applyFill="1"/>
    <xf numFmtId="1" fontId="42" fillId="14" borderId="0" xfId="8" applyNumberFormat="1" applyFont="1" applyFill="1"/>
    <xf numFmtId="0" fontId="42" fillId="13" borderId="0" xfId="8" applyFont="1" applyFill="1"/>
    <xf numFmtId="0" fontId="43" fillId="13" borderId="0" xfId="8" applyFont="1" applyFill="1"/>
    <xf numFmtId="1" fontId="33" fillId="0" borderId="0" xfId="8" applyNumberFormat="1" applyFont="1"/>
    <xf numFmtId="0" fontId="34" fillId="0" borderId="76" xfId="8" applyFont="1" applyBorder="1" applyAlignment="1">
      <alignment horizontal="center"/>
    </xf>
    <xf numFmtId="1" fontId="34" fillId="0" borderId="151" xfId="19" applyNumberFormat="1" applyFont="1" applyFill="1" applyBorder="1" applyAlignment="1">
      <alignment horizontal="center" vertical="center"/>
    </xf>
    <xf numFmtId="0" fontId="34" fillId="0" borderId="8" xfId="19" applyNumberFormat="1" applyFont="1" applyFill="1" applyBorder="1" applyAlignment="1">
      <alignment horizontal="left" vertical="center"/>
    </xf>
    <xf numFmtId="1" fontId="34" fillId="0" borderId="103" xfId="19" applyNumberFormat="1" applyFont="1" applyFill="1" applyBorder="1" applyAlignment="1">
      <alignment horizontal="center" vertical="center"/>
    </xf>
    <xf numFmtId="169" fontId="36" fillId="0" borderId="0" xfId="19" quotePrefix="1" applyFont="1" applyFill="1" applyBorder="1" applyAlignment="1">
      <alignment horizontal="center" vertical="center"/>
    </xf>
    <xf numFmtId="0" fontId="34" fillId="0" borderId="0" xfId="19" applyNumberFormat="1" applyFont="1" applyFill="1" applyBorder="1" applyAlignment="1">
      <alignment horizontal="left" vertical="center"/>
    </xf>
    <xf numFmtId="1" fontId="33" fillId="0" borderId="103" xfId="19" applyNumberFormat="1" applyFont="1" applyFill="1" applyBorder="1" applyAlignment="1">
      <alignment horizontal="center" vertical="center"/>
    </xf>
    <xf numFmtId="169" fontId="33" fillId="0" borderId="0" xfId="19" applyFont="1" applyBorder="1" applyAlignment="1">
      <alignment horizontal="center" vertical="center"/>
    </xf>
    <xf numFmtId="169" fontId="31" fillId="0" borderId="0" xfId="19" applyFont="1" applyAlignment="1">
      <alignment horizontal="center" vertical="center"/>
    </xf>
    <xf numFmtId="169" fontId="33" fillId="0" borderId="0" xfId="19" quotePrefix="1" applyFont="1" applyBorder="1" applyAlignment="1">
      <alignment horizontal="left" vertical="center"/>
    </xf>
    <xf numFmtId="169" fontId="36" fillId="0" borderId="0" xfId="19" applyFont="1" applyFill="1" applyBorder="1" applyAlignment="1">
      <alignment horizontal="right" vertical="center"/>
    </xf>
    <xf numFmtId="174" fontId="34" fillId="0" borderId="0" xfId="19" applyNumberFormat="1" applyFont="1" applyFill="1" applyBorder="1" applyAlignment="1">
      <alignment horizontal="center" vertical="center"/>
    </xf>
    <xf numFmtId="164" fontId="31" fillId="0" borderId="0" xfId="19" applyNumberFormat="1" applyFont="1" applyBorder="1" applyAlignment="1">
      <alignment horizontal="center" vertical="center"/>
    </xf>
    <xf numFmtId="169" fontId="33" fillId="0" borderId="106" xfId="19" quotePrefix="1" applyFont="1" applyBorder="1" applyAlignment="1">
      <alignment horizontal="left" vertical="center"/>
    </xf>
    <xf numFmtId="169" fontId="36" fillId="0" borderId="106" xfId="19" applyFont="1" applyFill="1" applyBorder="1" applyAlignment="1">
      <alignment horizontal="right" vertical="center"/>
    </xf>
    <xf numFmtId="164" fontId="34" fillId="0" borderId="106" xfId="19" applyNumberFormat="1" applyFont="1" applyFill="1" applyBorder="1" applyAlignment="1">
      <alignment horizontal="center" vertical="center"/>
    </xf>
    <xf numFmtId="164" fontId="31" fillId="0" borderId="106" xfId="19" applyNumberFormat="1" applyFont="1" applyBorder="1" applyAlignment="1">
      <alignment horizontal="center" vertical="center"/>
    </xf>
    <xf numFmtId="169" fontId="34" fillId="0" borderId="51" xfId="19" applyFont="1" applyFill="1" applyBorder="1" applyAlignment="1">
      <alignment vertical="center"/>
    </xf>
    <xf numFmtId="1" fontId="33" fillId="0" borderId="103" xfId="8" applyNumberFormat="1" applyFont="1" applyBorder="1"/>
    <xf numFmtId="1" fontId="34" fillId="0" borderId="117" xfId="19" applyNumberFormat="1" applyFont="1" applyFill="1" applyBorder="1" applyAlignment="1">
      <alignment horizontal="center" vertical="center"/>
    </xf>
    <xf numFmtId="169" fontId="46" fillId="0" borderId="0" xfId="19" applyFont="1" applyFill="1" applyBorder="1" applyAlignment="1">
      <alignment horizontal="center" vertical="center"/>
    </xf>
    <xf numFmtId="0" fontId="42" fillId="10" borderId="0" xfId="8" applyFont="1" applyFill="1"/>
    <xf numFmtId="0" fontId="43" fillId="10" borderId="0" xfId="8" applyFont="1" applyFill="1"/>
    <xf numFmtId="0" fontId="34" fillId="0" borderId="8" xfId="19" quotePrefix="1" applyNumberFormat="1" applyFont="1" applyFill="1" applyBorder="1" applyAlignment="1">
      <alignment horizontal="left" vertical="center"/>
    </xf>
    <xf numFmtId="1" fontId="34" fillId="0" borderId="0" xfId="19" applyNumberFormat="1" applyFont="1" applyFill="1" applyBorder="1" applyAlignment="1">
      <alignment horizontal="center" vertical="center"/>
    </xf>
  </cellXfs>
  <cellStyles count="22">
    <cellStyle name="Comma" xfId="1" builtinId="3"/>
    <cellStyle name="Comma [0] 2" xfId="13" xr:uid="{D11E1014-B332-4D58-A300-B5525FF0A7FC}"/>
    <cellStyle name="Comma [0] 2 2" xfId="15" xr:uid="{E1153F53-D1D1-4951-9779-704E7FB3056D}"/>
    <cellStyle name="Comma 2" xfId="9" xr:uid="{07FC6EE4-C1B7-4A34-9CCD-263CA3DB2A52}"/>
    <cellStyle name="Comma 3" xfId="19" xr:uid="{AD486CB2-7CF7-7E43-91A8-01E4408847A5}"/>
    <cellStyle name="Comma 4" xfId="6" xr:uid="{92650181-6B13-43F1-B37F-7038BBE3C151}"/>
    <cellStyle name="Comma 5" xfId="12" xr:uid="{7543894D-7164-481D-A2C7-4DB6E865851A}"/>
    <cellStyle name="Currency [0] 2" xfId="16" xr:uid="{FB49E16D-6A0D-4F2C-94B3-D3E5B83D924C}"/>
    <cellStyle name="Excel Built-in Comma [0]" xfId="10" xr:uid="{7DCD3874-9727-4C46-A480-F06C2324849E}"/>
    <cellStyle name="Normal" xfId="0" builtinId="0"/>
    <cellStyle name="Normal 2" xfId="2" xr:uid="{BCEB3BF8-D033-4182-8DDE-4D85A764AC10}"/>
    <cellStyle name="Normal 2 2" xfId="5" xr:uid="{C8EE3D71-5A0C-4AEC-9305-3677036F590B}"/>
    <cellStyle name="Normal 3" xfId="18" xr:uid="{ABE837E6-B27A-724A-A58C-922AD40BDAD0}"/>
    <cellStyle name="Normal 3 2" xfId="8" xr:uid="{137000E6-48C6-4D5D-87D8-383563A34599}"/>
    <cellStyle name="Normal 4" xfId="21" xr:uid="{A0DFCEA9-0568-054E-A1AF-AB33847F519B}"/>
    <cellStyle name="Normal 5" xfId="4" xr:uid="{2F156420-6DAE-4DCA-93F4-080C094CE98C}"/>
    <cellStyle name="Normal 6" xfId="11" xr:uid="{C1FAC166-A86A-483D-A763-CE22F72ABF0A}"/>
    <cellStyle name="Normal_Sheet1" xfId="3" xr:uid="{07467319-D2A1-43CB-8D87-5E0843D44F42}"/>
    <cellStyle name="Normal_Sheet1 2" xfId="7" xr:uid="{02596E9E-6841-43B4-BE0F-C8046E8D05B9}"/>
    <cellStyle name="Percent" xfId="20" builtinId="5"/>
    <cellStyle name="Percent 2" xfId="17" xr:uid="{357F56DD-9555-4870-90BB-957F33E030DF}"/>
    <cellStyle name="Percent 3" xfId="14" xr:uid="{7A95ACB0-0642-4041-9B9F-7C3AB1C25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'Time Schedule'!$L$54:$AE$54</c:f>
              <c:numCache>
                <c:formatCode>0.00</c:formatCode>
                <c:ptCount val="20"/>
                <c:pt idx="0">
                  <c:v>0.94713147949068732</c:v>
                </c:pt>
                <c:pt idx="1">
                  <c:v>2.5739739242193433</c:v>
                </c:pt>
                <c:pt idx="2">
                  <c:v>6.2953452637139087</c:v>
                </c:pt>
                <c:pt idx="3">
                  <c:v>10.254894089868337</c:v>
                </c:pt>
                <c:pt idx="4">
                  <c:v>13.864168987129384</c:v>
                </c:pt>
                <c:pt idx="5">
                  <c:v>19.893177335582724</c:v>
                </c:pt>
                <c:pt idx="6">
                  <c:v>26.077378596751082</c:v>
                </c:pt>
                <c:pt idx="7">
                  <c:v>32.261579857919436</c:v>
                </c:pt>
                <c:pt idx="8">
                  <c:v>46.355292607051062</c:v>
                </c:pt>
                <c:pt idx="9">
                  <c:v>55.477198276169673</c:v>
                </c:pt>
                <c:pt idx="10">
                  <c:v>63.359345076708976</c:v>
                </c:pt>
                <c:pt idx="11">
                  <c:v>73.543730373916461</c:v>
                </c:pt>
                <c:pt idx="12">
                  <c:v>79.635343088915974</c:v>
                </c:pt>
                <c:pt idx="13">
                  <c:v>85.971555914579241</c:v>
                </c:pt>
                <c:pt idx="14">
                  <c:v>89.730788703066523</c:v>
                </c:pt>
                <c:pt idx="15">
                  <c:v>92.902191202079507</c:v>
                </c:pt>
                <c:pt idx="16">
                  <c:v>96.639401811014309</c:v>
                </c:pt>
                <c:pt idx="17">
                  <c:v>98.868383780156336</c:v>
                </c:pt>
                <c:pt idx="18">
                  <c:v>99.434191890078168</c:v>
                </c:pt>
                <c:pt idx="1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1-074C-BE01-5234FE6DB64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'Time Schedule'!$L$56:$AE$56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1-074C-BE01-5234FE6DB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700864"/>
        <c:axId val="344780176"/>
      </c:lineChart>
      <c:catAx>
        <c:axId val="778700864"/>
        <c:scaling>
          <c:orientation val="minMax"/>
        </c:scaling>
        <c:delete val="1"/>
        <c:axPos val="b"/>
        <c:majorTickMark val="none"/>
        <c:minorTickMark val="none"/>
        <c:tickLblPos val="nextTo"/>
        <c:crossAx val="344780176"/>
        <c:crosses val="autoZero"/>
        <c:auto val="1"/>
        <c:lblAlgn val="ctr"/>
        <c:lblOffset val="100"/>
        <c:noMultiLvlLbl val="0"/>
      </c:catAx>
      <c:valAx>
        <c:axId val="34478017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77870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'Kurva S'!$W$522:$BG$522</c:f>
              <c:numCache>
                <c:formatCode>#,##0.00</c:formatCode>
                <c:ptCount val="25"/>
                <c:pt idx="0">
                  <c:v>0</c:v>
                </c:pt>
                <c:pt idx="1">
                  <c:v>2.8803920949705262</c:v>
                </c:pt>
                <c:pt idx="2">
                  <c:v>8.0234966010911712</c:v>
                </c:pt>
                <c:pt idx="3">
                  <c:v>11.43138350094366</c:v>
                </c:pt>
                <c:pt idx="4">
                  <c:v>14.839270400796149</c:v>
                </c:pt>
                <c:pt idx="5">
                  <c:v>22.020300782341366</c:v>
                </c:pt>
                <c:pt idx="6">
                  <c:v>25.897160594592428</c:v>
                </c:pt>
                <c:pt idx="7">
                  <c:v>32.576025466999006</c:v>
                </c:pt>
                <c:pt idx="8">
                  <c:v>40.251337010910824</c:v>
                </c:pt>
                <c:pt idx="9">
                  <c:v>48.518144645381675</c:v>
                </c:pt>
                <c:pt idx="10">
                  <c:v>53.358317418477185</c:v>
                </c:pt>
                <c:pt idx="11">
                  <c:v>56.450428198430508</c:v>
                </c:pt>
                <c:pt idx="12">
                  <c:v>62.092422641018914</c:v>
                </c:pt>
                <c:pt idx="13">
                  <c:v>66.364309584731075</c:v>
                </c:pt>
                <c:pt idx="14">
                  <c:v>73.542876631356862</c:v>
                </c:pt>
                <c:pt idx="15">
                  <c:v>79.260179269037224</c:v>
                </c:pt>
                <c:pt idx="16">
                  <c:v>85.186557472728097</c:v>
                </c:pt>
                <c:pt idx="17">
                  <c:v>89.937292841116587</c:v>
                </c:pt>
                <c:pt idx="18">
                  <c:v>92.60448217833131</c:v>
                </c:pt>
                <c:pt idx="19">
                  <c:v>94.178796010210419</c:v>
                </c:pt>
                <c:pt idx="20">
                  <c:v>95.418455395500374</c:v>
                </c:pt>
                <c:pt idx="21">
                  <c:v>97.668360189968553</c:v>
                </c:pt>
                <c:pt idx="22">
                  <c:v>98.78232192970512</c:v>
                </c:pt>
                <c:pt idx="23">
                  <c:v>99.896283669441686</c:v>
                </c:pt>
                <c:pt idx="24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7-C14B-8E09-F5ECF1B5A5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3365920"/>
        <c:axId val="55920512"/>
      </c:lineChart>
      <c:catAx>
        <c:axId val="83365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20512"/>
        <c:crosses val="autoZero"/>
        <c:auto val="1"/>
        <c:lblAlgn val="ctr"/>
        <c:lblOffset val="100"/>
        <c:noMultiLvlLbl val="0"/>
      </c:catAx>
      <c:valAx>
        <c:axId val="5592051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8336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2"/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dk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</xdr:row>
      <xdr:rowOff>228600</xdr:rowOff>
    </xdr:from>
    <xdr:to>
      <xdr:col>7</xdr:col>
      <xdr:colOff>5016500</xdr:colOff>
      <xdr:row>7</xdr:row>
      <xdr:rowOff>7265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35A78A-5DBC-7141-BFE5-9E508B165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482600"/>
          <a:ext cx="5854700" cy="1302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21672</xdr:colOff>
      <xdr:row>6</xdr:row>
      <xdr:rowOff>96676</xdr:rowOff>
    </xdr:from>
    <xdr:to>
      <xdr:col>15</xdr:col>
      <xdr:colOff>4926659</xdr:colOff>
      <xdr:row>14</xdr:row>
      <xdr:rowOff>111823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FFC9C5-D34A-F141-82C3-D576DFA6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7783" y="355380"/>
          <a:ext cx="9385735" cy="20847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</xdr:row>
      <xdr:rowOff>114301</xdr:rowOff>
    </xdr:from>
    <xdr:to>
      <xdr:col>7</xdr:col>
      <xdr:colOff>3023472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091942-8E76-7942-9ED6-BFD823D00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622301"/>
          <a:ext cx="4395072" cy="977899"/>
        </a:xfrm>
        <a:prstGeom prst="rect">
          <a:avLst/>
        </a:prstGeom>
      </xdr:spPr>
    </xdr:pic>
    <xdr:clientData/>
  </xdr:twoCellAnchor>
  <xdr:twoCellAnchor>
    <xdr:from>
      <xdr:col>11</xdr:col>
      <xdr:colOff>191183</xdr:colOff>
      <xdr:row>14</xdr:row>
      <xdr:rowOff>118533</xdr:rowOff>
    </xdr:from>
    <xdr:to>
      <xdr:col>31</xdr:col>
      <xdr:colOff>423334</xdr:colOff>
      <xdr:row>51</xdr:row>
      <xdr:rowOff>204839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47223E-BD52-FFC1-7C61-4DB5AB169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867834</xdr:colOff>
      <xdr:row>15</xdr:row>
      <xdr:rowOff>211667</xdr:rowOff>
    </xdr:from>
    <xdr:to>
      <xdr:col>59</xdr:col>
      <xdr:colOff>44685</xdr:colOff>
      <xdr:row>520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A38952-5764-1E4D-A8D4-21108A903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38100</xdr:colOff>
      <xdr:row>1</xdr:row>
      <xdr:rowOff>38100</xdr:rowOff>
    </xdr:from>
    <xdr:to>
      <xdr:col>36</xdr:col>
      <xdr:colOff>367843</xdr:colOff>
      <xdr:row>9</xdr:row>
      <xdr:rowOff>63499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453C85-E81A-4E49-BFEB-2DBF21FE1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292100"/>
          <a:ext cx="9245143" cy="2057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.%20BINTORO%20PERENCANA/RUMAH%20TYPE%2036/RAB%20RUMAH%2036%20M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.%201%20BINTORO%20PERENCANA/DAFTAR%20HARGA%20MATER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manadnan/Documents/BINTORO/IBU%20SASA/K1003%20REV%20RAB%20IBU%20SASA%2001122022%20Review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.%20BINTORO%20PERENCANA/MASTER%20RAB%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new%20bintoro/9.%20bp.%20faris/RAB%20Bpk.%20Fari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manadnan/Downloads/RAB_dr.Masita%202603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manadnan/Documents/BINTORO/Contoh%20Design%20&amp;%20RAB/New!%20Template%20RAB%20KCU%20Bintoro%20Corp%20(Update%20AHS%2011-02-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 STRUKTUR"/>
      <sheetName val="Sheet3"/>
      <sheetName val="Sheet4"/>
      <sheetName val="Star"/>
      <sheetName val="Bacup Fondasi"/>
      <sheetName val="Backup Sloof"/>
      <sheetName val="Backup Kolom"/>
      <sheetName val="Backup Balok"/>
      <sheetName val="Back Up Vol Plat Lt."/>
      <sheetName val="Beton"/>
      <sheetName val="Analisa Instalasi Listrik"/>
      <sheetName val="Daftar Harga"/>
      <sheetName val="Sheet1"/>
      <sheetName val="Sheet2"/>
      <sheetName val="Sheet5"/>
    </sheetNames>
    <sheetDataSet>
      <sheetData sheetId="0">
        <row r="291">
          <cell r="I291" t="str">
            <v>Fiting Lampu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M22">
            <v>391563.07692307694</v>
          </cell>
          <cell r="N22">
            <v>87000</v>
          </cell>
        </row>
        <row r="46">
          <cell r="N46">
            <v>87000</v>
          </cell>
        </row>
        <row r="59">
          <cell r="N59">
            <v>87000</v>
          </cell>
        </row>
      </sheetData>
      <sheetData sheetId="10">
        <row r="5">
          <cell r="C5" t="str">
            <v>Instalasi Saklar</v>
          </cell>
        </row>
        <row r="7">
          <cell r="H7">
            <v>40000</v>
          </cell>
        </row>
        <row r="22">
          <cell r="H22">
            <v>40000</v>
          </cell>
        </row>
        <row r="37">
          <cell r="H37">
            <v>40000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Harga"/>
      <sheetName val="Harga Pintu Teakwood"/>
      <sheetName val="Pintu Solid"/>
      <sheetName val="Sheet4"/>
      <sheetName val="Sheet2"/>
      <sheetName val="Bata Tempel"/>
      <sheetName val="Sheet1"/>
      <sheetName val="Pipa PVC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25470</v>
          </cell>
        </row>
        <row r="8">
          <cell r="G8">
            <v>34560</v>
          </cell>
        </row>
        <row r="9">
          <cell r="G9">
            <v>47250</v>
          </cell>
        </row>
        <row r="10">
          <cell r="G10">
            <v>70650</v>
          </cell>
          <cell r="I10">
            <v>44370</v>
          </cell>
        </row>
        <row r="11">
          <cell r="G11">
            <v>81090</v>
          </cell>
          <cell r="I11">
            <v>50130</v>
          </cell>
        </row>
        <row r="12">
          <cell r="G12">
            <v>103770</v>
          </cell>
          <cell r="I12">
            <v>64260</v>
          </cell>
        </row>
        <row r="13">
          <cell r="G13">
            <v>151290</v>
          </cell>
          <cell r="I13">
            <v>86850</v>
          </cell>
        </row>
        <row r="14">
          <cell r="G14">
            <v>213120</v>
          </cell>
          <cell r="I14">
            <v>115290</v>
          </cell>
        </row>
        <row r="15">
          <cell r="G15">
            <v>353070</v>
          </cell>
          <cell r="I15">
            <v>181350</v>
          </cell>
        </row>
        <row r="16">
          <cell r="G16">
            <v>559260</v>
          </cell>
          <cell r="I16">
            <v>279180</v>
          </cell>
        </row>
        <row r="17">
          <cell r="G17">
            <v>784440</v>
          </cell>
          <cell r="I17">
            <v>368280</v>
          </cell>
        </row>
        <row r="18">
          <cell r="G18">
            <v>1316250</v>
          </cell>
          <cell r="I18">
            <v>647640</v>
          </cell>
        </row>
        <row r="19">
          <cell r="G19">
            <v>2035170</v>
          </cell>
          <cell r="I19">
            <v>1066680</v>
          </cell>
        </row>
        <row r="20">
          <cell r="G20">
            <v>2869650</v>
          </cell>
          <cell r="I20">
            <v>1497240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"/>
      <sheetName val="RAB "/>
      <sheetName val="Star"/>
      <sheetName val="Backup Pembongkaran"/>
      <sheetName val="Dinding"/>
      <sheetName val="Backup Fondasi"/>
      <sheetName val="Backup Sloof"/>
      <sheetName val="Backup Kolom"/>
      <sheetName val="Backup Balok"/>
      <sheetName val="Back Up Vol Plat Lt."/>
      <sheetName val="Backup Pintu"/>
      <sheetName val="Cat"/>
      <sheetName val="Plafond"/>
      <sheetName val="ME"/>
      <sheetName val="Daftar Harga"/>
      <sheetName val="Per. Lampu"/>
    </sheetNames>
    <sheetDataSet>
      <sheetData sheetId="0"/>
      <sheetData sheetId="1">
        <row r="22">
          <cell r="AC22">
            <v>0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U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41">
          <cell r="M341">
            <v>593400</v>
          </cell>
        </row>
        <row r="349">
          <cell r="M349">
            <v>374900</v>
          </cell>
        </row>
        <row r="354">
          <cell r="M354">
            <v>184000</v>
          </cell>
        </row>
        <row r="357">
          <cell r="M357">
            <v>345000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Harga"/>
      <sheetName val="REKAP FINAL"/>
      <sheetName val="BOQ 23 - 08 -2021"/>
      <sheetName val="RAB  "/>
      <sheetName val="Star"/>
      <sheetName val="DATA STRIKTUR"/>
      <sheetName val="Back Up Vol Fondasi"/>
      <sheetName val="Back Up Vol Sloof "/>
      <sheetName val="Back Up Vol Kolom "/>
      <sheetName val="Back Up Vol Balok"/>
      <sheetName val="Back Up Vol Plat Lt."/>
      <sheetName val="Dinding"/>
      <sheetName val="Kusen &amp; Pintu"/>
      <sheetName val="4.beton (2)"/>
      <sheetName val="RAB  EX. 2"/>
      <sheetName val="Sheet1"/>
      <sheetName val="DATA STRIKTUR (2)"/>
      <sheetName val="Sheet4"/>
      <sheetName val="Rekap RAB"/>
      <sheetName val="RAB "/>
      <sheetName val="Bacup Fondasi"/>
      <sheetName val="Backup Sloof"/>
      <sheetName val="Backup Kolom"/>
      <sheetName val="Backup Balok"/>
      <sheetName val="Backup Pintu"/>
      <sheetName val="Daftar Harga"/>
      <sheetName val="REKAP "/>
      <sheetName val="AHS Pintu Jendela"/>
      <sheetName val="Bacup Fondasi (2)"/>
      <sheetName val="AHS Pintu Jendela (2)"/>
      <sheetName val="Time Schedule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Pekerjaan Persiapan</v>
          </cell>
        </row>
        <row r="431">
          <cell r="P431">
            <v>2.1</v>
          </cell>
          <cell r="R431">
            <v>5.4</v>
          </cell>
          <cell r="U431">
            <v>47.31</v>
          </cell>
        </row>
        <row r="455">
          <cell r="J455">
            <v>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"/>
      <sheetName val="REKAP FINAL"/>
      <sheetName val="RAB  "/>
      <sheetName val="DATA STRIKTUR"/>
      <sheetName val="Back Up Vol Fondasi"/>
      <sheetName val="Back Up Vol Sloof "/>
      <sheetName val="Back Up Vol Kolom "/>
      <sheetName val="Back Up Vol Balok"/>
      <sheetName val="Back Up Vol Plat Lt."/>
      <sheetName val="Dinding"/>
      <sheetName val="Kusen &amp; Pintu"/>
      <sheetName val="4.beton (2)"/>
    </sheetNames>
    <sheetDataSet>
      <sheetData sheetId="0"/>
      <sheetData sheetId="1"/>
      <sheetData sheetId="2"/>
      <sheetData sheetId="3">
        <row r="661">
          <cell r="P661">
            <v>3.5</v>
          </cell>
        </row>
        <row r="682">
          <cell r="P682">
            <v>89.71</v>
          </cell>
        </row>
        <row r="683">
          <cell r="P683">
            <v>3.6</v>
          </cell>
        </row>
        <row r="704">
          <cell r="P704">
            <v>174.39534999999998</v>
          </cell>
        </row>
      </sheetData>
      <sheetData sheetId="4"/>
      <sheetData sheetId="5"/>
      <sheetData sheetId="6"/>
      <sheetData sheetId="7"/>
      <sheetData sheetId="8"/>
      <sheetData sheetId="9">
        <row r="24">
          <cell r="K24">
            <v>0</v>
          </cell>
          <cell r="L24" t="str">
            <v>m2</v>
          </cell>
        </row>
      </sheetData>
      <sheetData sheetId="10">
        <row r="35">
          <cell r="M35">
            <v>22.82</v>
          </cell>
        </row>
        <row r="66">
          <cell r="M66">
            <v>13.240000000000002</v>
          </cell>
        </row>
      </sheetData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RAB"/>
      <sheetName val="RAB"/>
      <sheetName val="Daftar Harga"/>
      <sheetName val="Kurva S"/>
      <sheetName val="Estimasi Kasar"/>
      <sheetName val="Backup Fondasi"/>
      <sheetName val="Backup Sloof"/>
      <sheetName val="Backup Kolom"/>
      <sheetName val="Backup Balok"/>
      <sheetName val="Back Up Vol Plat Lt."/>
      <sheetName val="Backup Pintu"/>
      <sheetName val="PONDASI"/>
    </sheetNames>
    <sheetDataSet>
      <sheetData sheetId="0">
        <row r="53">
          <cell r="J53">
            <v>674366565.22815013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HARGA SATUAN"/>
      <sheetName val="HS STRUKTUR"/>
      <sheetName val="PONDASI"/>
      <sheetName val="SLOOF"/>
      <sheetName val="KOLOM"/>
      <sheetName val="BALOK"/>
      <sheetName val="PLAT DLL "/>
      <sheetName val="KUSJENPIN"/>
      <sheetName val="Backup Dinding"/>
      <sheetName val="Daftar Harga Sat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6349-6BAB-47E2-B4F3-2CD8AFB35B97}">
  <sheetPr>
    <tabColor rgb="FFFF0000"/>
    <pageSetUpPr fitToPage="1"/>
  </sheetPr>
  <dimension ref="C1:Q153"/>
  <sheetViews>
    <sheetView showGridLines="0" view="pageBreakPreview" topLeftCell="A36" zoomScaleNormal="130" zoomScaleSheetLayoutView="100" workbookViewId="0">
      <selection activeCell="I13" sqref="I13"/>
    </sheetView>
  </sheetViews>
  <sheetFormatPr baseColWidth="10" defaultColWidth="6.7109375" defaultRowHeight="20" customHeight="1" x14ac:dyDescent="0.2"/>
  <cols>
    <col min="1" max="1" width="4.5703125" style="170" customWidth="1"/>
    <col min="2" max="2" width="1.42578125" style="170" customWidth="1"/>
    <col min="3" max="3" width="5" style="170" customWidth="1"/>
    <col min="4" max="4" width="1.85546875" style="172" customWidth="1"/>
    <col min="5" max="5" width="2.42578125" style="172" customWidth="1"/>
    <col min="6" max="6" width="4.28515625" style="172" customWidth="1"/>
    <col min="7" max="7" width="3.140625" style="172" customWidth="1"/>
    <col min="8" max="8" width="66.28515625" style="172" customWidth="1"/>
    <col min="9" max="9" width="20" style="172" customWidth="1"/>
    <col min="10" max="10" width="20" style="183" customWidth="1"/>
    <col min="11" max="11" width="6.7109375" style="170"/>
    <col min="12" max="12" width="14.140625" style="170" bestFit="1" customWidth="1"/>
    <col min="13" max="13" width="12" style="243" bestFit="1" customWidth="1"/>
    <col min="14" max="14" width="14.140625" style="243" bestFit="1" customWidth="1"/>
    <col min="15" max="16384" width="6.7109375" style="170"/>
  </cols>
  <sheetData>
    <row r="1" spans="3:14" ht="20" customHeight="1" thickBot="1" x14ac:dyDescent="0.25"/>
    <row r="2" spans="3:14" ht="20" customHeight="1" x14ac:dyDescent="0.2">
      <c r="C2" s="168"/>
      <c r="D2" s="169"/>
      <c r="E2" s="169"/>
      <c r="F2" s="169"/>
      <c r="G2" s="169"/>
      <c r="H2" s="169"/>
      <c r="I2" s="1082" t="s">
        <v>155</v>
      </c>
      <c r="J2" s="1084" t="s">
        <v>156</v>
      </c>
    </row>
    <row r="3" spans="3:14" ht="20" customHeight="1" x14ac:dyDescent="0.2">
      <c r="C3" s="171"/>
      <c r="I3" s="1083"/>
      <c r="J3" s="1085"/>
    </row>
    <row r="4" spans="3:14" ht="20" customHeight="1" x14ac:dyDescent="0.2">
      <c r="C4" s="171"/>
      <c r="I4" s="173"/>
      <c r="J4" s="174"/>
    </row>
    <row r="5" spans="3:14" ht="20" customHeight="1" x14ac:dyDescent="0.2">
      <c r="C5" s="171"/>
      <c r="I5" s="173"/>
      <c r="J5" s="174"/>
      <c r="L5" s="172" t="str">
        <f>RAB!AG18</f>
        <v>Profit Komulatif</v>
      </c>
      <c r="M5" s="321">
        <f>RAB!AH18</f>
        <v>10.348784087891564</v>
      </c>
      <c r="N5" s="321"/>
    </row>
    <row r="6" spans="3:14" ht="20" customHeight="1" x14ac:dyDescent="0.2">
      <c r="C6" s="171"/>
      <c r="I6" s="173"/>
      <c r="J6" s="174"/>
      <c r="L6" s="172" t="str">
        <f>RAB!AG19</f>
        <v>Bintoro</v>
      </c>
      <c r="M6" s="321">
        <f>RAB!AH19</f>
        <v>15</v>
      </c>
      <c r="N6" s="321"/>
    </row>
    <row r="7" spans="3:14" ht="20" customHeight="1" x14ac:dyDescent="0.2">
      <c r="C7" s="171"/>
      <c r="I7" s="175" t="s">
        <v>1118</v>
      </c>
      <c r="J7" s="176" t="s">
        <v>1119</v>
      </c>
      <c r="L7" s="172" t="str">
        <f>RAB!AG20</f>
        <v>Subcont</v>
      </c>
      <c r="M7" s="321">
        <f>RAB!AH20</f>
        <v>10</v>
      </c>
      <c r="N7" s="321"/>
    </row>
    <row r="8" spans="3:14" ht="20" customHeight="1" thickBot="1" x14ac:dyDescent="0.25">
      <c r="C8" s="177"/>
      <c r="D8" s="178"/>
      <c r="E8" s="178"/>
      <c r="F8" s="178"/>
      <c r="G8" s="178"/>
      <c r="H8" s="178"/>
      <c r="I8" s="179" t="s">
        <v>157</v>
      </c>
      <c r="J8" s="180" t="s">
        <v>158</v>
      </c>
      <c r="L8" s="172" t="str">
        <f>RAB!AG21</f>
        <v>Margine Error</v>
      </c>
      <c r="M8" s="321">
        <f>RAB!AH21</f>
        <v>-14.651215912108436</v>
      </c>
      <c r="N8" s="321" t="str">
        <f>RAB!AI21</f>
        <v>salah</v>
      </c>
    </row>
    <row r="9" spans="3:14" ht="20" customHeight="1" x14ac:dyDescent="0.2">
      <c r="C9" s="1099"/>
      <c r="D9" s="1100"/>
      <c r="E9" s="1100"/>
      <c r="F9" s="1100"/>
      <c r="G9" s="1100"/>
      <c r="H9" s="1100"/>
      <c r="I9" s="1100"/>
      <c r="J9" s="1101"/>
      <c r="L9" s="172" t="str">
        <f>RAB!AG22</f>
        <v>Cek Penjumlahan</v>
      </c>
      <c r="M9" s="321">
        <f>RAB!AH22</f>
        <v>0</v>
      </c>
      <c r="N9" s="321" t="str">
        <f>RAB!AI22</f>
        <v>OK</v>
      </c>
    </row>
    <row r="10" spans="3:14" ht="20" customHeight="1" x14ac:dyDescent="0.2">
      <c r="C10" s="181" t="s">
        <v>167</v>
      </c>
      <c r="D10" s="182"/>
      <c r="E10" s="182"/>
      <c r="F10" s="182"/>
      <c r="G10" s="183" t="s">
        <v>168</v>
      </c>
      <c r="H10" s="184" t="str">
        <f>RAB!I17</f>
        <v>TALENTA RANCANG BANGUN STUDIO</v>
      </c>
      <c r="J10" s="185"/>
    </row>
    <row r="11" spans="3:14" ht="20" customHeight="1" x14ac:dyDescent="0.2">
      <c r="C11" s="181" t="s">
        <v>169</v>
      </c>
      <c r="D11" s="182"/>
      <c r="E11" s="182"/>
      <c r="F11" s="182"/>
      <c r="G11" s="183" t="s">
        <v>168</v>
      </c>
      <c r="H11" s="219" t="str">
        <f>RAB!I18</f>
        <v>1 UNIT RUMAH TINGGAL</v>
      </c>
      <c r="I11" s="184"/>
      <c r="J11" s="185"/>
    </row>
    <row r="12" spans="3:14" ht="20" customHeight="1" x14ac:dyDescent="0.2">
      <c r="C12" s="181" t="s">
        <v>170</v>
      </c>
      <c r="D12" s="182"/>
      <c r="E12" s="182"/>
      <c r="F12" s="182"/>
      <c r="G12" s="183" t="s">
        <v>168</v>
      </c>
      <c r="H12" s="219" t="str">
        <f>RAB!I19</f>
        <v>Dr. MASYITA</v>
      </c>
      <c r="I12" s="184"/>
      <c r="J12" s="185"/>
    </row>
    <row r="13" spans="3:14" ht="20" customHeight="1" x14ac:dyDescent="0.2">
      <c r="C13" s="181" t="s">
        <v>171</v>
      </c>
      <c r="D13" s="182"/>
      <c r="E13" s="182"/>
      <c r="F13" s="182"/>
      <c r="G13" s="183" t="s">
        <v>168</v>
      </c>
      <c r="H13" s="219" t="str">
        <f>RAB!I20</f>
        <v>TAMALATE SETAPAK 18</v>
      </c>
      <c r="I13" s="184"/>
      <c r="J13" s="185"/>
    </row>
    <row r="14" spans="3:14" ht="20" customHeight="1" x14ac:dyDescent="0.2">
      <c r="C14" s="181" t="s">
        <v>172</v>
      </c>
      <c r="D14" s="182"/>
      <c r="E14" s="182"/>
      <c r="F14" s="182"/>
      <c r="G14" s="183" t="s">
        <v>168</v>
      </c>
      <c r="H14" s="184" t="s">
        <v>629</v>
      </c>
      <c r="I14" s="184"/>
      <c r="J14" s="185"/>
    </row>
    <row r="15" spans="3:14" ht="20" customHeight="1" x14ac:dyDescent="0.2">
      <c r="C15" s="186"/>
      <c r="J15" s="185"/>
    </row>
    <row r="16" spans="3:14" ht="20" customHeight="1" x14ac:dyDescent="0.2">
      <c r="C16" s="1086" t="s">
        <v>279</v>
      </c>
      <c r="D16" s="1087"/>
      <c r="E16" s="1087"/>
      <c r="F16" s="1087"/>
      <c r="G16" s="1087"/>
      <c r="H16" s="1087"/>
      <c r="I16" s="1087"/>
      <c r="J16" s="1088"/>
    </row>
    <row r="17" spans="3:17" s="187" customFormat="1" ht="20" customHeight="1" x14ac:dyDescent="0.2">
      <c r="C17" s="171"/>
      <c r="D17" s="172"/>
      <c r="E17" s="172"/>
      <c r="F17" s="172"/>
      <c r="G17" s="172"/>
      <c r="H17" s="172"/>
      <c r="I17" s="172"/>
      <c r="J17" s="185"/>
      <c r="M17" s="243"/>
      <c r="N17" s="243"/>
    </row>
    <row r="18" spans="3:17" s="187" customFormat="1" ht="20" customHeight="1" thickBot="1" x14ac:dyDescent="0.25">
      <c r="C18" s="1089" t="s">
        <v>280</v>
      </c>
      <c r="D18" s="1091" t="s">
        <v>281</v>
      </c>
      <c r="E18" s="1092"/>
      <c r="F18" s="1092"/>
      <c r="G18" s="1092"/>
      <c r="H18" s="1092"/>
      <c r="I18" s="1093"/>
      <c r="J18" s="1097" t="s">
        <v>282</v>
      </c>
      <c r="M18" s="243"/>
      <c r="N18" s="243"/>
    </row>
    <row r="19" spans="3:17" s="187" customFormat="1" ht="20" customHeight="1" thickTop="1" thickBot="1" x14ac:dyDescent="0.25">
      <c r="C19" s="1090"/>
      <c r="D19" s="1094"/>
      <c r="E19" s="1095"/>
      <c r="F19" s="1095"/>
      <c r="G19" s="1095"/>
      <c r="H19" s="1095"/>
      <c r="I19" s="1096"/>
      <c r="J19" s="1098"/>
      <c r="M19" s="243"/>
      <c r="N19" s="243"/>
    </row>
    <row r="20" spans="3:17" s="187" customFormat="1" ht="20" customHeight="1" thickTop="1" x14ac:dyDescent="0.2">
      <c r="C20" s="305"/>
      <c r="D20" s="306"/>
      <c r="E20" s="307"/>
      <c r="F20" s="307"/>
      <c r="G20" s="307"/>
      <c r="H20" s="307"/>
      <c r="I20" s="308"/>
      <c r="J20" s="309"/>
      <c r="M20" s="243"/>
      <c r="N20" s="243"/>
    </row>
    <row r="21" spans="3:17" s="187" customFormat="1" ht="20" customHeight="1" x14ac:dyDescent="0.2">
      <c r="C21" s="301" t="str">
        <f>RAB!D28</f>
        <v>A</v>
      </c>
      <c r="D21" s="302" t="str">
        <f>RAB!E28</f>
        <v>Pekerjaan Persiapan</v>
      </c>
      <c r="E21" s="303"/>
      <c r="F21" s="303"/>
      <c r="G21" s="303"/>
      <c r="H21" s="303"/>
      <c r="I21" s="304"/>
      <c r="J21" s="319">
        <f>RAB!V38</f>
        <v>12650000.000000002</v>
      </c>
      <c r="K21" s="770">
        <f>J21/$J$55</f>
        <v>1.8942797244684041E-2</v>
      </c>
      <c r="L21" s="770">
        <f>SUM(K21:K22)</f>
        <v>2.5531596286313272E-2</v>
      </c>
      <c r="M21" s="1072">
        <v>1</v>
      </c>
      <c r="N21" s="243"/>
    </row>
    <row r="22" spans="3:17" s="187" customFormat="1" ht="20" customHeight="1" x14ac:dyDescent="0.2">
      <c r="C22" s="288" t="str">
        <f>RAB!D39</f>
        <v>B</v>
      </c>
      <c r="D22" s="188" t="str">
        <f>RAB!E39</f>
        <v>Pekerjaan Tanah</v>
      </c>
      <c r="E22" s="189"/>
      <c r="F22" s="189"/>
      <c r="G22" s="189"/>
      <c r="H22" s="189"/>
      <c r="I22" s="190"/>
      <c r="J22" s="292">
        <f>RAB!V53</f>
        <v>4400000</v>
      </c>
      <c r="K22" s="770">
        <f>J22/$J$55</f>
        <v>6.5887990416292307E-3</v>
      </c>
      <c r="M22" s="1072"/>
      <c r="N22" s="243"/>
    </row>
    <row r="23" spans="3:17" s="187" customFormat="1" ht="20" customHeight="1" x14ac:dyDescent="0.2">
      <c r="C23" s="288" t="str">
        <f>RAB!D54</f>
        <v>C</v>
      </c>
      <c r="D23" s="188" t="str">
        <f>RAB!E54</f>
        <v>Pekerjaan Struktur</v>
      </c>
      <c r="E23" s="189"/>
      <c r="F23" s="189"/>
      <c r="G23" s="189"/>
      <c r="H23" s="189"/>
      <c r="I23" s="190"/>
      <c r="J23" s="292"/>
      <c r="K23" s="770"/>
      <c r="L23" s="770">
        <f>SUM(K24:K26)</f>
        <v>0.23153177454697549</v>
      </c>
      <c r="M23" s="1072"/>
      <c r="N23" s="243"/>
    </row>
    <row r="24" spans="3:17" s="187" customFormat="1" ht="20" customHeight="1" x14ac:dyDescent="0.2">
      <c r="C24" s="289"/>
      <c r="D24" s="191"/>
      <c r="E24" s="310" t="str">
        <f>RAB!E55</f>
        <v>C. 1. Struktur Lantai 1</v>
      </c>
      <c r="F24" s="310"/>
      <c r="G24" s="192"/>
      <c r="H24" s="193"/>
      <c r="I24" s="194"/>
      <c r="J24" s="292">
        <f>RAB!V124</f>
        <v>81249551.023341909</v>
      </c>
      <c r="K24" s="770">
        <f>J24/$J$55</f>
        <v>0.12166749179895464</v>
      </c>
      <c r="M24" s="1072"/>
      <c r="N24" s="243"/>
    </row>
    <row r="25" spans="3:17" s="187" customFormat="1" ht="20" customHeight="1" x14ac:dyDescent="0.2">
      <c r="C25" s="382"/>
      <c r="D25" s="191"/>
      <c r="E25" s="310" t="str">
        <f>RAB!E125</f>
        <v>C. 2. Struktur Lantai 2</v>
      </c>
      <c r="F25" s="310"/>
      <c r="G25" s="192"/>
      <c r="H25" s="193"/>
      <c r="I25" s="194"/>
      <c r="J25" s="292">
        <f>RAB!V154</f>
        <v>64636492.019128338</v>
      </c>
      <c r="K25" s="770">
        <f>J25/$J$55</f>
        <v>9.6790194697706403E-2</v>
      </c>
      <c r="M25" s="1072"/>
      <c r="N25" s="243"/>
    </row>
    <row r="26" spans="3:17" s="187" customFormat="1" ht="20" customHeight="1" x14ac:dyDescent="0.2">
      <c r="C26" s="382"/>
      <c r="D26" s="191"/>
      <c r="E26" s="310" t="str">
        <f>RAB!E155</f>
        <v xml:space="preserve">C. 3. Struktur Atap </v>
      </c>
      <c r="F26" s="310"/>
      <c r="G26" s="192"/>
      <c r="H26" s="193"/>
      <c r="I26" s="194"/>
      <c r="J26" s="292">
        <f>RAB!V162</f>
        <v>8730876</v>
      </c>
      <c r="K26" s="770">
        <f>J26/$J$55</f>
        <v>1.3074088050314465E-2</v>
      </c>
      <c r="M26" s="1072"/>
      <c r="N26" s="243"/>
    </row>
    <row r="27" spans="3:17" s="187" customFormat="1" ht="20" customHeight="1" x14ac:dyDescent="0.2">
      <c r="C27" s="380" t="str">
        <f>RAB!D163</f>
        <v>D</v>
      </c>
      <c r="D27" s="381" t="str">
        <f>RAB!E163</f>
        <v>Pekerjaan Penutup Atap</v>
      </c>
      <c r="E27" s="189"/>
      <c r="F27" s="189"/>
      <c r="G27" s="189"/>
      <c r="H27" s="189"/>
      <c r="I27" s="190"/>
      <c r="J27" s="292"/>
      <c r="K27" s="770"/>
      <c r="L27" s="770">
        <f>SUM(K28:K29)</f>
        <v>2.8415445504525738E-2</v>
      </c>
      <c r="M27" s="1072"/>
      <c r="N27" s="243"/>
    </row>
    <row r="28" spans="3:17" s="187" customFormat="1" ht="20" customHeight="1" x14ac:dyDescent="0.2">
      <c r="C28" s="289"/>
      <c r="D28" s="191"/>
      <c r="E28" s="310" t="str">
        <f>RAB!E164</f>
        <v>D. 1. Atap Bangunan Utama</v>
      </c>
      <c r="F28" s="310"/>
      <c r="G28" s="192"/>
      <c r="H28" s="193"/>
      <c r="I28" s="194"/>
      <c r="J28" s="292">
        <f>SUM(RAB!V165:V168)</f>
        <v>10086120</v>
      </c>
      <c r="K28" s="770">
        <f>J28/$J$55</f>
        <v>1.5103504043126685E-2</v>
      </c>
      <c r="L28" s="770"/>
      <c r="M28" s="1072"/>
      <c r="O28" s="187">
        <f>J55</f>
        <v>667800000</v>
      </c>
      <c r="P28" s="243">
        <f>6*12*2</f>
        <v>144</v>
      </c>
      <c r="Q28" s="243">
        <f>O28/P28</f>
        <v>4637500</v>
      </c>
    </row>
    <row r="29" spans="3:17" s="187" customFormat="1" ht="20" customHeight="1" x14ac:dyDescent="0.2">
      <c r="C29" s="289"/>
      <c r="D29" s="191"/>
      <c r="E29" s="310" t="str">
        <f>RAB!E170</f>
        <v>D. 2. Finishing &amp; Armatur Atap</v>
      </c>
      <c r="F29" s="310"/>
      <c r="G29" s="192"/>
      <c r="H29" s="193"/>
      <c r="I29" s="194"/>
      <c r="J29" s="292">
        <f>RAB!V178</f>
        <v>8889714.5079222862</v>
      </c>
      <c r="K29" s="770">
        <f>J29/$J$55</f>
        <v>1.3311941461399052E-2</v>
      </c>
      <c r="M29" s="1072"/>
      <c r="P29" s="243"/>
      <c r="Q29" s="243"/>
    </row>
    <row r="30" spans="3:17" s="187" customFormat="1" ht="20" customHeight="1" x14ac:dyDescent="0.2">
      <c r="C30" s="836"/>
      <c r="D30" s="837"/>
      <c r="E30" s="809" t="str">
        <f>RAB!E179</f>
        <v>D. 3. Kanopi Parkir</v>
      </c>
      <c r="F30" s="809"/>
      <c r="G30" s="810"/>
      <c r="H30" s="811"/>
      <c r="I30" s="812"/>
      <c r="J30" s="813">
        <f>RAB!V184</f>
        <v>14454000</v>
      </c>
      <c r="K30" s="770"/>
      <c r="M30" s="243"/>
      <c r="P30" s="243"/>
      <c r="Q30" s="243"/>
    </row>
    <row r="31" spans="3:17" s="187" customFormat="1" ht="20" customHeight="1" x14ac:dyDescent="0.2">
      <c r="C31" s="290" t="str">
        <f>RAB!D185</f>
        <v>E</v>
      </c>
      <c r="D31" s="195" t="str">
        <f>RAB!E185</f>
        <v>Pekerjaan Finishing</v>
      </c>
      <c r="E31" s="189"/>
      <c r="F31" s="189"/>
      <c r="G31" s="189"/>
      <c r="H31" s="189"/>
      <c r="I31" s="190"/>
      <c r="J31" s="292"/>
      <c r="K31" s="770"/>
      <c r="L31" s="770">
        <f>SUM(K32:K39)</f>
        <v>0.42004020204215337</v>
      </c>
      <c r="M31" s="1073">
        <v>2</v>
      </c>
      <c r="P31" s="243"/>
      <c r="Q31" s="243"/>
    </row>
    <row r="32" spans="3:17" s="199" customFormat="1" ht="20" customHeight="1" x14ac:dyDescent="0.2">
      <c r="C32" s="291"/>
      <c r="D32" s="196"/>
      <c r="E32" s="310" t="str">
        <f>RAB!E186</f>
        <v>E. 1. Pekerjaan Dinding Rumah Lantai 1</v>
      </c>
      <c r="F32" s="197"/>
      <c r="G32" s="197"/>
      <c r="H32" s="197"/>
      <c r="I32" s="198"/>
      <c r="J32" s="292">
        <f>RAB!V217</f>
        <v>75418015.598749995</v>
      </c>
      <c r="K32" s="770">
        <f>J32/$J$55</f>
        <v>0.11293503384059599</v>
      </c>
      <c r="M32" s="1073"/>
      <c r="P32" s="322"/>
      <c r="Q32" s="322"/>
    </row>
    <row r="33" spans="3:17" s="187" customFormat="1" ht="20" customHeight="1" x14ac:dyDescent="0.2">
      <c r="C33" s="289"/>
      <c r="D33" s="191"/>
      <c r="E33" s="310" t="str">
        <f>RAB!E218</f>
        <v>E. 2. Pekerjaan Dinding Rumah Lantai 2</v>
      </c>
      <c r="F33" s="310"/>
      <c r="G33" s="192"/>
      <c r="H33" s="193"/>
      <c r="I33" s="194"/>
      <c r="J33" s="292">
        <f>RAB!V244</f>
        <v>124241788.82500002</v>
      </c>
      <c r="K33" s="770">
        <f>J33/$J$55</f>
        <v>0.18604640435010486</v>
      </c>
      <c r="M33" s="1073"/>
      <c r="P33" s="243"/>
      <c r="Q33" s="243"/>
    </row>
    <row r="34" spans="3:17" s="187" customFormat="1" ht="20" customHeight="1" x14ac:dyDescent="0.2">
      <c r="C34" s="289"/>
      <c r="D34" s="200"/>
      <c r="E34" s="310" t="str">
        <f>RAB!E245</f>
        <v>E. 3. Pekerjaan Plafond</v>
      </c>
      <c r="F34" s="201"/>
      <c r="G34" s="193"/>
      <c r="H34" s="193"/>
      <c r="I34" s="194"/>
      <c r="J34" s="292"/>
      <c r="K34" s="770"/>
      <c r="M34" s="1073"/>
      <c r="O34" s="187">
        <f>SUM(J21:J36)</f>
        <v>438217292.97414255</v>
      </c>
      <c r="P34" s="243">
        <f>P28</f>
        <v>144</v>
      </c>
      <c r="Q34" s="243">
        <f>O34/P34</f>
        <v>3043175.6456537675</v>
      </c>
    </row>
    <row r="35" spans="3:17" s="187" customFormat="1" ht="20" customHeight="1" x14ac:dyDescent="0.2">
      <c r="C35" s="289"/>
      <c r="D35" s="200"/>
      <c r="E35" s="310"/>
      <c r="F35" s="201" t="str">
        <f>RAB!F246</f>
        <v>1. Pekerjaan Plafond Lantai 1</v>
      </c>
      <c r="G35" s="193"/>
      <c r="H35" s="193"/>
      <c r="I35" s="194"/>
      <c r="J35" s="292">
        <f>RAB!V266</f>
        <v>16326750</v>
      </c>
      <c r="K35" s="770">
        <f>J35/$J$55</f>
        <v>2.4448562443845464E-2</v>
      </c>
      <c r="M35" s="1073"/>
      <c r="N35" s="243"/>
    </row>
    <row r="36" spans="3:17" s="187" customFormat="1" ht="20" customHeight="1" x14ac:dyDescent="0.2">
      <c r="C36" s="289"/>
      <c r="D36" s="200"/>
      <c r="E36" s="310"/>
      <c r="F36" s="201" t="str">
        <f>RAB!F267</f>
        <v>2. Pekerjaan Plafond Lantai 2</v>
      </c>
      <c r="G36" s="193"/>
      <c r="H36" s="193"/>
      <c r="I36" s="194"/>
      <c r="J36" s="292">
        <f>RAB!V288</f>
        <v>17133985</v>
      </c>
      <c r="K36" s="770">
        <f>J36/$J$55</f>
        <v>2.5657359988020365E-2</v>
      </c>
      <c r="M36" s="1073"/>
      <c r="N36" s="243"/>
    </row>
    <row r="37" spans="3:17" s="199" customFormat="1" ht="20" customHeight="1" x14ac:dyDescent="0.2">
      <c r="C37" s="291"/>
      <c r="E37" s="383" t="str">
        <f>RAB!E289</f>
        <v>E. 4. Pekerjaan Finishing Penutup Lantai Dan Dinding</v>
      </c>
      <c r="F37" s="197"/>
      <c r="G37" s="197"/>
      <c r="H37" s="201"/>
      <c r="I37" s="202"/>
      <c r="J37" s="292"/>
      <c r="K37" s="770"/>
      <c r="M37" s="1073"/>
      <c r="N37" s="322"/>
    </row>
    <row r="38" spans="3:17" s="187" customFormat="1" ht="20" customHeight="1" x14ac:dyDescent="0.2">
      <c r="C38" s="289"/>
      <c r="D38" s="384"/>
      <c r="E38" s="385"/>
      <c r="F38" s="201" t="str">
        <f>RAB!F290</f>
        <v>1. Pekerjaan Penutup Lantai (Lantai 1)</v>
      </c>
      <c r="G38" s="193"/>
      <c r="H38" s="193"/>
      <c r="I38" s="194"/>
      <c r="J38" s="292">
        <f>RAB!V310</f>
        <v>29290607.5</v>
      </c>
      <c r="K38" s="770">
        <f>J38/$J$55</f>
        <v>4.3861346960167712E-2</v>
      </c>
      <c r="M38" s="1073"/>
      <c r="N38" s="243"/>
    </row>
    <row r="39" spans="3:17" s="187" customFormat="1" ht="20" customHeight="1" x14ac:dyDescent="0.2">
      <c r="C39" s="289"/>
      <c r="D39" s="386"/>
      <c r="E39" s="387"/>
      <c r="F39" s="201" t="str">
        <f>RAB!F311</f>
        <v>2. Pekerjaan Penutup Lantai (Lantai 2)</v>
      </c>
      <c r="G39" s="193"/>
      <c r="H39" s="193"/>
      <c r="I39" s="194"/>
      <c r="J39" s="292">
        <f>RAB!V327</f>
        <v>18091700</v>
      </c>
      <c r="K39" s="770">
        <f>J39/$J$55</f>
        <v>2.7091494459418986E-2</v>
      </c>
      <c r="M39" s="1073"/>
      <c r="N39" s="243"/>
    </row>
    <row r="40" spans="3:17" s="203" customFormat="1" ht="20" customHeight="1" x14ac:dyDescent="0.2">
      <c r="C40" s="313" t="str">
        <f>RAB!D328</f>
        <v>F</v>
      </c>
      <c r="D40" s="314" t="str">
        <f>RAB!E328</f>
        <v>Pekerjaan Pintu Dan Jendela</v>
      </c>
      <c r="E40" s="197"/>
      <c r="F40" s="197"/>
      <c r="G40" s="197"/>
      <c r="H40" s="197"/>
      <c r="I40" s="197"/>
      <c r="J40" s="294"/>
      <c r="K40" s="770"/>
      <c r="L40" s="770">
        <f>SUM(K41:K42)</f>
        <v>0.12354821802935011</v>
      </c>
      <c r="M40" s="1073"/>
      <c r="N40" s="323"/>
    </row>
    <row r="41" spans="3:17" s="187" customFormat="1" ht="19.5" customHeight="1" x14ac:dyDescent="0.2">
      <c r="C41" s="293"/>
      <c r="D41" s="193"/>
      <c r="E41" s="310" t="str">
        <f>RAB!E329</f>
        <v>F. 1. Pekerjaan Pintu Dan Jendela Lantai 1</v>
      </c>
      <c r="F41" s="201"/>
      <c r="G41" s="193"/>
      <c r="H41" s="193"/>
      <c r="I41" s="193"/>
      <c r="J41" s="294">
        <f>RAB!V341</f>
        <v>40669200</v>
      </c>
      <c r="K41" s="770">
        <f>J41/$J$55</f>
        <v>6.0900269541778976E-2</v>
      </c>
      <c r="M41" s="1073"/>
      <c r="N41" s="243"/>
    </row>
    <row r="42" spans="3:17" s="187" customFormat="1" ht="20" customHeight="1" x14ac:dyDescent="0.2">
      <c r="C42" s="293"/>
      <c r="D42" s="193"/>
      <c r="E42" s="310" t="str">
        <f>RAB!E342</f>
        <v>F. 2. Pekerjaan Pintu Dan Jendela Lantai 2</v>
      </c>
      <c r="F42" s="201"/>
      <c r="G42" s="193"/>
      <c r="H42" s="193"/>
      <c r="I42" s="193"/>
      <c r="J42" s="294">
        <f>RAB!V353</f>
        <v>41836300</v>
      </c>
      <c r="K42" s="770">
        <f>J42/$J$55</f>
        <v>6.2647948487571131E-2</v>
      </c>
      <c r="M42" s="1073"/>
      <c r="N42" s="243"/>
    </row>
    <row r="43" spans="3:17" s="204" customFormat="1" ht="20" customHeight="1" x14ac:dyDescent="0.2">
      <c r="C43" s="315" t="str">
        <f>RAB!D354</f>
        <v>G</v>
      </c>
      <c r="D43" s="316" t="str">
        <f>RAB!E354</f>
        <v>Pekerjaan Mekanikal Elektrikal, &amp; Plumbing</v>
      </c>
      <c r="E43" s="189"/>
      <c r="F43" s="189"/>
      <c r="G43" s="189"/>
      <c r="H43" s="189"/>
      <c r="I43" s="189"/>
      <c r="J43" s="294"/>
      <c r="K43" s="770"/>
      <c r="L43" s="770">
        <f>SUM(K44:K51)</f>
        <v>0.14929740940401318</v>
      </c>
      <c r="M43" s="1072">
        <v>3</v>
      </c>
      <c r="N43" s="244"/>
    </row>
    <row r="44" spans="3:17" s="204" customFormat="1" ht="20" customHeight="1" x14ac:dyDescent="0.2">
      <c r="C44" s="288"/>
      <c r="D44" s="205"/>
      <c r="E44" s="310" t="str">
        <f>RAB!E355</f>
        <v>G. 1. Pekerjaan Mekanikal Elektrikal Lantai 1</v>
      </c>
      <c r="F44" s="189"/>
      <c r="G44" s="189"/>
      <c r="H44" s="189"/>
      <c r="I44" s="189"/>
      <c r="J44" s="294">
        <f>RAB!V395</f>
        <v>13253020</v>
      </c>
      <c r="K44" s="770">
        <f t="shared" ref="K44:K51" si="0">J44/$J$55</f>
        <v>1.9845792153339325E-2</v>
      </c>
      <c r="M44" s="1072"/>
      <c r="N44" s="244"/>
    </row>
    <row r="45" spans="3:17" s="187" customFormat="1" ht="20" customHeight="1" x14ac:dyDescent="0.2">
      <c r="C45" s="293"/>
      <c r="D45" s="206"/>
      <c r="E45" s="310" t="str">
        <f>RAB!E396</f>
        <v>G. 2. Pekerjaan Mekanikal Elektrikal Lantai 2</v>
      </c>
      <c r="F45" s="201"/>
      <c r="G45" s="193"/>
      <c r="H45" s="193"/>
      <c r="I45" s="193"/>
      <c r="J45" s="294">
        <f>RAB!V435</f>
        <v>12213520</v>
      </c>
      <c r="K45" s="770">
        <f t="shared" si="0"/>
        <v>1.8289188379754417E-2</v>
      </c>
      <c r="M45" s="1072"/>
      <c r="N45" s="243"/>
    </row>
    <row r="46" spans="3:17" s="187" customFormat="1" ht="20" customHeight="1" x14ac:dyDescent="0.2">
      <c r="C46" s="293"/>
      <c r="D46" s="206"/>
      <c r="E46" s="310" t="str">
        <f>RAB!E436</f>
        <v>G. 3. Pekerjaan Instalasi Plumbing Lantai 1</v>
      </c>
      <c r="F46" s="201"/>
      <c r="G46" s="193"/>
      <c r="H46" s="193"/>
      <c r="I46" s="193"/>
      <c r="J46" s="294">
        <f>RAB!V447</f>
        <v>7017450</v>
      </c>
      <c r="K46" s="770">
        <f t="shared" si="0"/>
        <v>1.0508310871518418E-2</v>
      </c>
      <c r="M46" s="1072"/>
      <c r="N46" s="243"/>
    </row>
    <row r="47" spans="3:17" s="187" customFormat="1" ht="20" customHeight="1" x14ac:dyDescent="0.2">
      <c r="C47" s="293"/>
      <c r="D47" s="206"/>
      <c r="E47" s="310" t="str">
        <f>RAB!E448</f>
        <v>G. 4. Pekerjaan Instalasi Plumbing Lantai 2</v>
      </c>
      <c r="F47" s="201"/>
      <c r="G47" s="193"/>
      <c r="H47" s="193"/>
      <c r="I47" s="193"/>
      <c r="J47" s="294">
        <f>RAB!V458</f>
        <v>11371690</v>
      </c>
      <c r="K47" s="770">
        <f t="shared" si="0"/>
        <v>1.7028586403114707E-2</v>
      </c>
      <c r="M47" s="1072"/>
      <c r="N47" s="243"/>
    </row>
    <row r="48" spans="3:17" s="204" customFormat="1" ht="20" customHeight="1" x14ac:dyDescent="0.2">
      <c r="C48" s="317"/>
      <c r="D48" s="318"/>
      <c r="E48" s="310" t="str">
        <f>RAB!E459</f>
        <v>G. 5. Armatur Plumbing Lantai 1</v>
      </c>
      <c r="F48" s="201"/>
      <c r="G48" s="201"/>
      <c r="H48" s="201"/>
      <c r="I48" s="189"/>
      <c r="J48" s="294">
        <f>RAB!V481</f>
        <v>7410810.0000000009</v>
      </c>
      <c r="K48" s="770">
        <f t="shared" si="0"/>
        <v>1.1097349505840074E-2</v>
      </c>
      <c r="M48" s="1072"/>
      <c r="N48" s="244"/>
    </row>
    <row r="49" spans="3:14" s="204" customFormat="1" ht="20" customHeight="1" x14ac:dyDescent="0.2">
      <c r="C49" s="317"/>
      <c r="D49" s="318"/>
      <c r="E49" s="310" t="str">
        <f>RAB!E482</f>
        <v>G. 6. Armatur Plumbing Lantai 2</v>
      </c>
      <c r="F49" s="201"/>
      <c r="G49" s="201"/>
      <c r="H49" s="201"/>
      <c r="I49" s="189"/>
      <c r="J49" s="294">
        <f>RAB!V507</f>
        <v>19345920.000000004</v>
      </c>
      <c r="K49" s="770">
        <f t="shared" si="0"/>
        <v>2.8969631626235406E-2</v>
      </c>
      <c r="M49" s="1072"/>
      <c r="N49" s="244"/>
    </row>
    <row r="50" spans="3:14" s="204" customFormat="1" ht="20" customHeight="1" x14ac:dyDescent="0.2">
      <c r="C50" s="315" t="str">
        <f>RAB!D508</f>
        <v>H</v>
      </c>
      <c r="D50" s="316" t="str">
        <f>RAB!E508</f>
        <v>PEKERJAAN BESI</v>
      </c>
      <c r="E50" s="189"/>
      <c r="F50" s="189"/>
      <c r="G50" s="189"/>
      <c r="H50" s="189"/>
      <c r="I50" s="189"/>
      <c r="J50" s="294">
        <f>RAB!V518</f>
        <v>13974400</v>
      </c>
      <c r="K50" s="770">
        <f t="shared" si="0"/>
        <v>2.0926025756214436E-2</v>
      </c>
      <c r="M50" s="1072"/>
      <c r="N50" s="244"/>
    </row>
    <row r="51" spans="3:14" s="204" customFormat="1" ht="20" customHeight="1" x14ac:dyDescent="0.2">
      <c r="C51" s="315" t="str">
        <f>RAB!D519</f>
        <v>I</v>
      </c>
      <c r="D51" s="316" t="str">
        <f>RAB!E519</f>
        <v>PEKERJAAN LAIN-LAIN</v>
      </c>
      <c r="E51" s="189"/>
      <c r="F51" s="189"/>
      <c r="G51" s="189"/>
      <c r="H51" s="189"/>
      <c r="I51" s="189"/>
      <c r="J51" s="294">
        <f>RAB!V525</f>
        <v>15114000</v>
      </c>
      <c r="K51" s="770">
        <f t="shared" si="0"/>
        <v>2.2632524707996406E-2</v>
      </c>
      <c r="M51" s="1072"/>
      <c r="N51" s="244"/>
    </row>
    <row r="52" spans="3:14" s="204" customFormat="1" ht="20" customHeight="1" x14ac:dyDescent="0.2">
      <c r="C52" s="315"/>
      <c r="D52" s="316"/>
      <c r="E52" s="189"/>
      <c r="F52" s="189"/>
      <c r="G52" s="189"/>
      <c r="H52" s="189"/>
      <c r="I52" s="189"/>
      <c r="J52" s="294"/>
      <c r="M52" s="244"/>
      <c r="N52" s="244"/>
    </row>
    <row r="53" spans="3:14" s="187" customFormat="1" ht="20" customHeight="1" x14ac:dyDescent="0.2">
      <c r="C53" s="296"/>
      <c r="D53" s="193"/>
      <c r="E53" s="193"/>
      <c r="F53" s="193"/>
      <c r="G53" s="193"/>
      <c r="H53" s="193"/>
      <c r="I53" s="193"/>
      <c r="J53" s="295"/>
      <c r="M53" s="243"/>
      <c r="N53" s="243"/>
    </row>
    <row r="54" spans="3:14" s="187" customFormat="1" ht="20" customHeight="1" x14ac:dyDescent="0.2">
      <c r="C54" s="297"/>
      <c r="D54" s="207"/>
      <c r="E54" s="207"/>
      <c r="F54" s="207"/>
      <c r="G54" s="207"/>
      <c r="H54" s="207"/>
      <c r="I54" s="208" t="s">
        <v>283</v>
      </c>
      <c r="J54" s="298">
        <f>SUM(J21:J53)</f>
        <v>667805910.47414255</v>
      </c>
      <c r="M54" s="243"/>
      <c r="N54" s="243"/>
    </row>
    <row r="55" spans="3:14" s="187" customFormat="1" ht="20" customHeight="1" thickBot="1" x14ac:dyDescent="0.25">
      <c r="C55" s="299"/>
      <c r="D55" s="209"/>
      <c r="E55" s="209"/>
      <c r="F55" s="209"/>
      <c r="G55" s="209"/>
      <c r="H55" s="209"/>
      <c r="I55" s="210" t="s">
        <v>284</v>
      </c>
      <c r="J55" s="300">
        <f>ROUNDDOWN(J54,-5)</f>
        <v>667800000</v>
      </c>
      <c r="K55" s="770">
        <f>SUM(K21:K51)</f>
        <v>0.97836464581333105</v>
      </c>
      <c r="L55" s="770">
        <f>SUM(L21:L54)</f>
        <v>0.97836464581333116</v>
      </c>
      <c r="M55" s="243"/>
      <c r="N55" s="243"/>
    </row>
    <row r="56" spans="3:14" s="187" customFormat="1" ht="20" customHeight="1" x14ac:dyDescent="0.2">
      <c r="C56" s="1074" t="s">
        <v>285</v>
      </c>
      <c r="D56" s="1075"/>
      <c r="E56" s="1075"/>
      <c r="F56" s="1075"/>
      <c r="G56" s="1078" t="s">
        <v>241</v>
      </c>
      <c r="H56" s="1078"/>
      <c r="I56" s="1078"/>
      <c r="J56" s="1079"/>
      <c r="M56" s="243"/>
      <c r="N56" s="243"/>
    </row>
    <row r="57" spans="3:14" s="187" customFormat="1" ht="20" customHeight="1" x14ac:dyDescent="0.2">
      <c r="C57" s="1076"/>
      <c r="D57" s="1077"/>
      <c r="E57" s="1077"/>
      <c r="F57" s="1077"/>
      <c r="G57" s="1080"/>
      <c r="H57" s="1080"/>
      <c r="I57" s="1080"/>
      <c r="J57" s="1081"/>
      <c r="M57" s="243"/>
      <c r="N57" s="243"/>
    </row>
    <row r="58" spans="3:14" s="187" customFormat="1" ht="20" customHeight="1" x14ac:dyDescent="0.2">
      <c r="C58" s="171"/>
      <c r="D58" s="172"/>
      <c r="E58" s="172"/>
      <c r="F58" s="172"/>
      <c r="G58" s="172"/>
      <c r="H58" s="172"/>
      <c r="I58" s="172"/>
      <c r="J58" s="185"/>
      <c r="M58" s="243"/>
      <c r="N58" s="243"/>
    </row>
    <row r="59" spans="3:14" s="187" customFormat="1" ht="20" customHeight="1" x14ac:dyDescent="0.2">
      <c r="C59" s="171"/>
      <c r="D59" s="182" t="s">
        <v>286</v>
      </c>
      <c r="E59" s="172"/>
      <c r="F59" s="172"/>
      <c r="G59" s="172"/>
      <c r="H59" s="172"/>
      <c r="I59" s="172"/>
      <c r="J59" s="185"/>
      <c r="M59" s="243"/>
      <c r="N59" s="243"/>
    </row>
    <row r="60" spans="3:14" s="187" customFormat="1" ht="20" customHeight="1" x14ac:dyDescent="0.2">
      <c r="C60" s="171" t="s">
        <v>241</v>
      </c>
      <c r="D60" s="172" t="s">
        <v>287</v>
      </c>
      <c r="E60" s="172"/>
      <c r="F60" s="172"/>
      <c r="G60" s="172"/>
      <c r="H60" s="172"/>
      <c r="I60" s="172"/>
      <c r="J60" s="185"/>
      <c r="M60" s="243"/>
      <c r="N60" s="243"/>
    </row>
    <row r="61" spans="3:14" s="187" customFormat="1" ht="20" customHeight="1" x14ac:dyDescent="0.2">
      <c r="C61" s="171" t="s">
        <v>241</v>
      </c>
      <c r="D61" s="172" t="s">
        <v>288</v>
      </c>
      <c r="E61" s="172"/>
      <c r="F61" s="172"/>
      <c r="G61" s="172"/>
      <c r="H61" s="172"/>
      <c r="I61" s="172"/>
      <c r="J61" s="185"/>
      <c r="M61" s="243"/>
      <c r="N61" s="243"/>
    </row>
    <row r="62" spans="3:14" s="187" customFormat="1" ht="20" customHeight="1" x14ac:dyDescent="0.2">
      <c r="C62" s="211" t="s">
        <v>241</v>
      </c>
      <c r="D62" s="172" t="s">
        <v>289</v>
      </c>
      <c r="E62" s="172"/>
      <c r="F62" s="172"/>
      <c r="G62" s="172"/>
      <c r="H62" s="172"/>
      <c r="I62" s="172"/>
      <c r="J62" s="185"/>
      <c r="M62" s="243"/>
      <c r="N62" s="243"/>
    </row>
    <row r="63" spans="3:14" s="187" customFormat="1" ht="20" customHeight="1" x14ac:dyDescent="0.2">
      <c r="C63" s="171"/>
      <c r="D63" s="172"/>
      <c r="E63" s="172"/>
      <c r="F63" s="172"/>
      <c r="G63" s="172"/>
      <c r="H63" s="172"/>
      <c r="I63" s="172"/>
      <c r="J63" s="185"/>
      <c r="M63" s="243"/>
      <c r="N63" s="243"/>
    </row>
    <row r="64" spans="3:14" s="187" customFormat="1" ht="20" customHeight="1" x14ac:dyDescent="0.2">
      <c r="C64" s="171"/>
      <c r="D64" s="172"/>
      <c r="E64" s="172" t="s">
        <v>794</v>
      </c>
      <c r="F64" s="172"/>
      <c r="H64" s="311">
        <f ca="1">TODAY()</f>
        <v>45053</v>
      </c>
      <c r="I64" s="172"/>
      <c r="J64" s="185"/>
      <c r="M64" s="243"/>
      <c r="N64" s="243"/>
    </row>
    <row r="65" spans="3:14" s="187" customFormat="1" ht="20" customHeight="1" x14ac:dyDescent="0.2">
      <c r="C65" s="171"/>
      <c r="D65" s="172"/>
      <c r="E65" s="182" t="s">
        <v>795</v>
      </c>
      <c r="F65" s="172"/>
      <c r="G65" s="311"/>
      <c r="H65" s="311"/>
      <c r="I65" s="172"/>
      <c r="J65" s="185"/>
      <c r="M65" s="243"/>
      <c r="N65" s="243"/>
    </row>
    <row r="66" spans="3:14" s="187" customFormat="1" ht="20" customHeight="1" x14ac:dyDescent="0.2">
      <c r="C66" s="171"/>
      <c r="D66" s="172"/>
      <c r="E66" s="172"/>
      <c r="F66" s="172"/>
      <c r="G66" s="311"/>
      <c r="H66" s="311"/>
      <c r="I66" s="172"/>
      <c r="J66" s="185"/>
      <c r="M66" s="243"/>
      <c r="N66" s="243"/>
    </row>
    <row r="67" spans="3:14" s="187" customFormat="1" ht="20" customHeight="1" x14ac:dyDescent="0.2">
      <c r="C67" s="171"/>
      <c r="D67" s="172"/>
      <c r="E67" s="172"/>
      <c r="F67" s="172"/>
      <c r="G67" s="311"/>
      <c r="H67" s="311"/>
      <c r="I67" s="172"/>
      <c r="J67" s="185"/>
      <c r="M67" s="243"/>
      <c r="N67" s="243"/>
    </row>
    <row r="68" spans="3:14" s="187" customFormat="1" ht="20" customHeight="1" x14ac:dyDescent="0.2">
      <c r="C68" s="171"/>
      <c r="D68" s="172"/>
      <c r="E68" s="172"/>
      <c r="F68" s="172"/>
      <c r="G68" s="311"/>
      <c r="H68" s="311"/>
      <c r="I68" s="172"/>
      <c r="J68" s="185"/>
      <c r="M68" s="243"/>
      <c r="N68" s="243"/>
    </row>
    <row r="69" spans="3:14" s="187" customFormat="1" ht="20" customHeight="1" x14ac:dyDescent="0.2">
      <c r="C69" s="171"/>
      <c r="D69" s="212"/>
      <c r="E69" s="213" t="s">
        <v>1176</v>
      </c>
      <c r="F69" s="213"/>
      <c r="G69" s="213"/>
      <c r="H69" s="172"/>
      <c r="I69" s="172"/>
      <c r="J69" s="214"/>
      <c r="M69" s="243"/>
      <c r="N69" s="243"/>
    </row>
    <row r="70" spans="3:14" s="187" customFormat="1" ht="20" customHeight="1" thickBot="1" x14ac:dyDescent="0.25">
      <c r="C70" s="177"/>
      <c r="D70" s="215"/>
      <c r="E70" s="178" t="s">
        <v>1175</v>
      </c>
      <c r="F70" s="178"/>
      <c r="G70" s="178"/>
      <c r="H70" s="178"/>
      <c r="I70" s="178"/>
      <c r="J70" s="216"/>
      <c r="M70" s="243"/>
      <c r="N70" s="243"/>
    </row>
    <row r="153" spans="3:14" s="172" customFormat="1" ht="20" customHeight="1" x14ac:dyDescent="0.2">
      <c r="C153" s="170"/>
      <c r="D153" s="218"/>
      <c r="E153" s="217"/>
      <c r="J153" s="183"/>
      <c r="M153" s="321"/>
      <c r="N153" s="321"/>
    </row>
  </sheetData>
  <mergeCells count="12">
    <mergeCell ref="I2:I3"/>
    <mergeCell ref="J2:J3"/>
    <mergeCell ref="C16:J16"/>
    <mergeCell ref="C18:C19"/>
    <mergeCell ref="D18:I19"/>
    <mergeCell ref="J18:J19"/>
    <mergeCell ref="C9:J9"/>
    <mergeCell ref="M21:M29"/>
    <mergeCell ref="M31:M42"/>
    <mergeCell ref="M43:M51"/>
    <mergeCell ref="C56:F57"/>
    <mergeCell ref="G56:J57"/>
  </mergeCells>
  <phoneticPr fontId="22" type="noConversion"/>
  <printOptions horizontalCentered="1"/>
  <pageMargins left="0.3" right="0.2" top="0.2" bottom="0.2" header="0" footer="0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5DD8-E1B4-2C47-8AB9-AD34C5829A56}">
  <sheetPr>
    <tabColor rgb="FF00B050"/>
  </sheetPr>
  <dimension ref="D6:AP121"/>
  <sheetViews>
    <sheetView showGridLines="0" view="pageBreakPreview" topLeftCell="A6" zoomScale="70" zoomScaleNormal="60" zoomScaleSheetLayoutView="70" workbookViewId="0">
      <pane xSplit="7" ySplit="5" topLeftCell="H11" activePane="bottomRight" state="frozen"/>
      <selection activeCell="A6" sqref="A6"/>
      <selection pane="topRight" activeCell="H6" sqref="H6"/>
      <selection pane="bottomLeft" activeCell="A11" sqref="A11"/>
      <selection pane="bottomRight" activeCell="A15" sqref="A15"/>
    </sheetView>
  </sheetViews>
  <sheetFormatPr baseColWidth="10" defaultColWidth="7.7109375" defaultRowHeight="20" customHeight="1" x14ac:dyDescent="0.2"/>
  <cols>
    <col min="1" max="3" width="3.42578125" style="527" customWidth="1"/>
    <col min="4" max="4" width="2.85546875" style="527" bestFit="1" customWidth="1"/>
    <col min="5" max="5" width="3.140625" style="527" customWidth="1"/>
    <col min="6" max="6" width="2.140625" style="540" customWidth="1"/>
    <col min="7" max="7" width="27.140625" style="527" customWidth="1"/>
    <col min="8" max="8" width="86.85546875" style="527" bestFit="1" customWidth="1"/>
    <col min="9" max="9" width="4" style="527" customWidth="1"/>
    <col min="10" max="10" width="5.28515625" style="332" bestFit="1" customWidth="1"/>
    <col min="11" max="12" width="5.42578125" style="332" bestFit="1" customWidth="1"/>
    <col min="13" max="13" width="6.140625" style="332" bestFit="1" customWidth="1"/>
    <col min="14" max="14" width="5.28515625" style="332" bestFit="1" customWidth="1"/>
    <col min="15" max="15" width="12.5703125" style="332" bestFit="1" customWidth="1"/>
    <col min="16" max="17" width="11.85546875" style="332" bestFit="1" customWidth="1"/>
    <col min="18" max="18" width="12.5703125" style="332" bestFit="1" customWidth="1"/>
    <col min="19" max="19" width="3.5703125" style="603" customWidth="1"/>
    <col min="20" max="20" width="11.85546875" style="284" bestFit="1" customWidth="1"/>
    <col min="21" max="25" width="11.7109375" style="284" hidden="1" customWidth="1"/>
    <col min="26" max="26" width="10.140625" style="284" hidden="1" customWidth="1"/>
    <col min="27" max="28" width="11.85546875" style="284" bestFit="1" customWidth="1"/>
    <col min="29" max="31" width="10.42578125" style="284" bestFit="1" customWidth="1"/>
    <col min="32" max="32" width="11.85546875" style="284" bestFit="1" customWidth="1"/>
    <col min="33" max="33" width="11.28515625" style="284" bestFit="1" customWidth="1"/>
    <col min="34" max="35" width="10" style="284" bestFit="1" customWidth="1"/>
    <col min="36" max="36" width="10.42578125" style="284" bestFit="1" customWidth="1"/>
    <col min="37" max="42" width="10" style="284" bestFit="1" customWidth="1"/>
    <col min="43" max="43" width="9.140625" style="527" bestFit="1" customWidth="1"/>
    <col min="44" max="16384" width="7.7109375" style="527"/>
  </cols>
  <sheetData>
    <row r="6" spans="4:42" ht="20" customHeight="1" thickBot="1" x14ac:dyDescent="0.25"/>
    <row r="7" spans="4:42" ht="20" customHeight="1" x14ac:dyDescent="0.2">
      <c r="D7" s="1184" t="s">
        <v>319</v>
      </c>
      <c r="E7" s="1184" t="s">
        <v>963</v>
      </c>
      <c r="F7" s="1184"/>
      <c r="G7" s="1184"/>
      <c r="H7" s="1185" t="s">
        <v>964</v>
      </c>
      <c r="I7" s="1184" t="s">
        <v>160</v>
      </c>
      <c r="J7" s="1187" t="s">
        <v>965</v>
      </c>
      <c r="K7" s="1188"/>
      <c r="L7" s="1188"/>
      <c r="M7" s="1188"/>
      <c r="N7" s="1189"/>
      <c r="O7" s="605" t="s">
        <v>322</v>
      </c>
      <c r="P7" s="606"/>
      <c r="Q7" s="606"/>
      <c r="R7" s="607"/>
      <c r="S7" s="608"/>
      <c r="T7" s="609" t="s">
        <v>966</v>
      </c>
      <c r="U7" s="1182" t="s">
        <v>967</v>
      </c>
      <c r="V7" s="1183"/>
      <c r="W7" s="1183"/>
      <c r="X7" s="1183"/>
      <c r="Y7" s="1183"/>
      <c r="Z7" s="1183"/>
      <c r="AA7" s="1190" t="s">
        <v>968</v>
      </c>
      <c r="AB7" s="1191"/>
      <c r="AC7" s="1191"/>
      <c r="AD7" s="1191"/>
      <c r="AE7" s="1192"/>
      <c r="AF7" s="1193" t="s">
        <v>969</v>
      </c>
      <c r="AG7" s="1194"/>
      <c r="AH7" s="1193" t="s">
        <v>970</v>
      </c>
      <c r="AI7" s="1195"/>
      <c r="AJ7" s="1194"/>
      <c r="AK7" s="1193" t="s">
        <v>971</v>
      </c>
      <c r="AL7" s="1195"/>
      <c r="AM7" s="1194"/>
      <c r="AN7" s="1193" t="s">
        <v>972</v>
      </c>
      <c r="AO7" s="1195"/>
      <c r="AP7" s="1194"/>
    </row>
    <row r="8" spans="4:42" ht="20" customHeight="1" x14ac:dyDescent="0.2">
      <c r="D8" s="1184"/>
      <c r="E8" s="1184"/>
      <c r="F8" s="1184"/>
      <c r="G8" s="1184"/>
      <c r="H8" s="1186"/>
      <c r="I8" s="1184"/>
      <c r="J8" s="344" t="s">
        <v>973</v>
      </c>
      <c r="K8" s="344" t="s">
        <v>974</v>
      </c>
      <c r="L8" s="344" t="s">
        <v>975</v>
      </c>
      <c r="M8" s="344" t="s">
        <v>976</v>
      </c>
      <c r="N8" s="344" t="s">
        <v>930</v>
      </c>
      <c r="O8" s="612" t="s">
        <v>977</v>
      </c>
      <c r="P8" s="613" t="s">
        <v>978</v>
      </c>
      <c r="Q8" s="613" t="s">
        <v>165</v>
      </c>
      <c r="R8" s="613" t="s">
        <v>294</v>
      </c>
      <c r="S8" s="614"/>
      <c r="T8" s="609"/>
      <c r="U8" s="609" t="s">
        <v>979</v>
      </c>
      <c r="V8" s="609" t="s">
        <v>980</v>
      </c>
      <c r="W8" s="609" t="s">
        <v>981</v>
      </c>
      <c r="X8" s="609" t="s">
        <v>982</v>
      </c>
      <c r="Y8" s="609" t="s">
        <v>983</v>
      </c>
      <c r="Z8" s="610" t="s">
        <v>984</v>
      </c>
      <c r="AA8" s="615"/>
      <c r="AB8" s="609" t="s">
        <v>980</v>
      </c>
      <c r="AC8" s="609" t="s">
        <v>981</v>
      </c>
      <c r="AD8" s="609" t="s">
        <v>982</v>
      </c>
      <c r="AE8" s="616" t="s">
        <v>983</v>
      </c>
      <c r="AF8" s="615" t="s">
        <v>985</v>
      </c>
      <c r="AG8" s="616" t="s">
        <v>986</v>
      </c>
      <c r="AH8" s="615" t="s">
        <v>987</v>
      </c>
      <c r="AI8" s="609" t="s">
        <v>988</v>
      </c>
      <c r="AJ8" s="616" t="s">
        <v>989</v>
      </c>
      <c r="AK8" s="615" t="s">
        <v>987</v>
      </c>
      <c r="AL8" s="609" t="s">
        <v>988</v>
      </c>
      <c r="AM8" s="616" t="s">
        <v>989</v>
      </c>
      <c r="AN8" s="615" t="s">
        <v>987</v>
      </c>
      <c r="AO8" s="609" t="s">
        <v>988</v>
      </c>
      <c r="AP8" s="616" t="s">
        <v>989</v>
      </c>
    </row>
    <row r="9" spans="4:42" ht="20" customHeight="1" x14ac:dyDescent="0.2">
      <c r="D9" s="604"/>
      <c r="E9" s="617"/>
      <c r="F9" s="618"/>
      <c r="G9" s="619"/>
      <c r="H9" s="611"/>
      <c r="I9" s="604"/>
      <c r="J9" s="344"/>
      <c r="K9" s="344"/>
      <c r="L9" s="344"/>
      <c r="M9" s="344"/>
      <c r="N9" s="344"/>
      <c r="O9" s="344"/>
      <c r="P9" s="344"/>
      <c r="Q9" s="344"/>
      <c r="R9" s="344"/>
      <c r="S9" s="620"/>
      <c r="T9" s="609">
        <v>1.05</v>
      </c>
      <c r="U9" s="609">
        <f>7500000</f>
        <v>7500000</v>
      </c>
      <c r="V9" s="609">
        <f>3000000</f>
        <v>3000000</v>
      </c>
      <c r="W9" s="609">
        <f>1500000</f>
        <v>1500000</v>
      </c>
      <c r="X9" s="609">
        <f>1400000</f>
        <v>1400000</v>
      </c>
      <c r="Y9" s="609">
        <f>1300000</f>
        <v>1300000</v>
      </c>
      <c r="Z9" s="610">
        <f>700000</f>
        <v>700000</v>
      </c>
      <c r="AA9" s="621" t="s">
        <v>990</v>
      </c>
      <c r="AB9" s="609">
        <v>1400000</v>
      </c>
      <c r="AC9" s="609">
        <v>950000</v>
      </c>
      <c r="AD9" s="609">
        <v>900000</v>
      </c>
      <c r="AE9" s="616">
        <v>800000</v>
      </c>
      <c r="AF9" s="615">
        <v>1200000</v>
      </c>
      <c r="AG9" s="616">
        <v>700000</v>
      </c>
      <c r="AH9" s="615">
        <f>((360000/6)*1.2)</f>
        <v>72000</v>
      </c>
      <c r="AI9" s="609">
        <f>AH9*1.2</f>
        <v>86400</v>
      </c>
      <c r="AJ9" s="616">
        <f>AI9*1.2</f>
        <v>103680</v>
      </c>
      <c r="AK9" s="615">
        <f>((240000/6)*1.2)</f>
        <v>48000</v>
      </c>
      <c r="AL9" s="609">
        <f>AK9*1.2</f>
        <v>57600</v>
      </c>
      <c r="AM9" s="616">
        <f>AL9*1.2</f>
        <v>69120</v>
      </c>
      <c r="AN9" s="615">
        <f>((240000/6)*1.1)</f>
        <v>44000</v>
      </c>
      <c r="AO9" s="609">
        <f>AN9*1.2</f>
        <v>52800</v>
      </c>
      <c r="AP9" s="616">
        <f>AO9*1.2</f>
        <v>63360</v>
      </c>
    </row>
    <row r="10" spans="4:42" ht="20" customHeight="1" thickBot="1" x14ac:dyDescent="0.25">
      <c r="D10" s="604"/>
      <c r="E10" s="617"/>
      <c r="F10" s="618"/>
      <c r="G10" s="619"/>
      <c r="H10" s="611"/>
      <c r="I10" s="604"/>
      <c r="J10" s="344"/>
      <c r="K10" s="344"/>
      <c r="L10" s="344"/>
      <c r="M10" s="344"/>
      <c r="N10" s="344"/>
      <c r="O10" s="344"/>
      <c r="P10" s="344"/>
      <c r="Q10" s="344"/>
      <c r="R10" s="344"/>
      <c r="S10" s="620"/>
      <c r="T10" s="609"/>
      <c r="U10" s="609"/>
      <c r="V10" s="609"/>
      <c r="W10" s="609"/>
      <c r="X10" s="609"/>
      <c r="Y10" s="609"/>
      <c r="Z10" s="610"/>
      <c r="AA10" s="622" t="s">
        <v>991</v>
      </c>
      <c r="AB10" s="623">
        <v>900000</v>
      </c>
      <c r="AC10" s="623">
        <v>700000</v>
      </c>
      <c r="AD10" s="623">
        <v>600000</v>
      </c>
      <c r="AE10" s="624">
        <v>600000</v>
      </c>
      <c r="AF10" s="625"/>
      <c r="AG10" s="624"/>
      <c r="AH10" s="625"/>
      <c r="AI10" s="623"/>
      <c r="AJ10" s="624"/>
      <c r="AK10" s="625"/>
      <c r="AL10" s="623"/>
      <c r="AM10" s="624"/>
      <c r="AN10" s="625"/>
      <c r="AO10" s="623"/>
      <c r="AP10" s="624"/>
    </row>
    <row r="11" spans="4:42" ht="20" customHeight="1" x14ac:dyDescent="0.2">
      <c r="D11" s="604"/>
      <c r="E11" s="617"/>
      <c r="F11" s="618"/>
      <c r="G11" s="619"/>
      <c r="H11" s="611"/>
      <c r="I11" s="604"/>
      <c r="J11" s="344"/>
      <c r="K11" s="344"/>
      <c r="L11" s="344"/>
      <c r="M11" s="344"/>
      <c r="N11" s="344"/>
      <c r="O11" s="344"/>
      <c r="P11" s="344"/>
      <c r="Q11" s="344"/>
      <c r="R11" s="344"/>
      <c r="S11" s="620"/>
      <c r="T11" s="609"/>
      <c r="U11" s="609"/>
      <c r="V11" s="609"/>
      <c r="W11" s="609"/>
      <c r="X11" s="609"/>
      <c r="Y11" s="609"/>
      <c r="Z11" s="609"/>
      <c r="AA11" s="626"/>
      <c r="AB11" s="626"/>
      <c r="AC11" s="626"/>
      <c r="AD11" s="626"/>
      <c r="AE11" s="626"/>
      <c r="AF11" s="626"/>
      <c r="AG11" s="626"/>
      <c r="AH11" s="626"/>
      <c r="AI11" s="626"/>
      <c r="AJ11" s="626"/>
      <c r="AK11" s="626"/>
      <c r="AL11" s="626"/>
      <c r="AM11" s="626"/>
      <c r="AN11" s="626"/>
      <c r="AO11" s="626"/>
      <c r="AP11" s="626"/>
    </row>
    <row r="12" spans="4:42" ht="20" customHeight="1" x14ac:dyDescent="0.2">
      <c r="D12" s="604"/>
      <c r="E12" s="617"/>
      <c r="F12" s="618"/>
      <c r="G12" s="619"/>
      <c r="H12" s="611"/>
      <c r="I12" s="604"/>
      <c r="J12" s="344"/>
      <c r="K12" s="344"/>
      <c r="L12" s="344"/>
      <c r="M12" s="344"/>
      <c r="N12" s="344"/>
      <c r="O12" s="344"/>
      <c r="P12" s="344"/>
      <c r="Q12" s="344"/>
      <c r="R12" s="344"/>
      <c r="S12" s="620"/>
      <c r="T12" s="609"/>
      <c r="U12" s="609"/>
      <c r="V12" s="609"/>
      <c r="W12" s="609"/>
      <c r="X12" s="609"/>
      <c r="Y12" s="609"/>
      <c r="Z12" s="609"/>
      <c r="AA12" s="609"/>
      <c r="AB12" s="609"/>
      <c r="AC12" s="609"/>
      <c r="AD12" s="609"/>
      <c r="AE12" s="609"/>
      <c r="AF12" s="609"/>
      <c r="AG12" s="609"/>
      <c r="AH12" s="609"/>
      <c r="AI12" s="609"/>
      <c r="AJ12" s="609"/>
      <c r="AK12" s="609"/>
      <c r="AL12" s="609"/>
      <c r="AM12" s="609"/>
      <c r="AN12" s="609"/>
      <c r="AO12" s="609"/>
      <c r="AP12" s="609"/>
    </row>
    <row r="13" spans="4:42" ht="20" customHeight="1" x14ac:dyDescent="0.2">
      <c r="D13" s="604" t="s">
        <v>22</v>
      </c>
      <c r="E13" s="627" t="s">
        <v>992</v>
      </c>
      <c r="F13" s="628"/>
      <c r="G13" s="629"/>
      <c r="H13" s="630"/>
      <c r="I13" s="630"/>
      <c r="J13" s="344"/>
      <c r="K13" s="344"/>
      <c r="L13" s="344"/>
      <c r="M13" s="344"/>
      <c r="N13" s="344"/>
      <c r="O13" s="344"/>
      <c r="P13" s="344"/>
      <c r="Q13" s="344"/>
      <c r="R13" s="344"/>
      <c r="S13" s="620"/>
      <c r="T13" s="609"/>
      <c r="U13" s="609"/>
      <c r="V13" s="609"/>
      <c r="W13" s="609"/>
      <c r="X13" s="609"/>
      <c r="Y13" s="609"/>
      <c r="Z13" s="609"/>
      <c r="AA13" s="609"/>
      <c r="AB13" s="609"/>
      <c r="AC13" s="609"/>
      <c r="AD13" s="609"/>
      <c r="AE13" s="609"/>
      <c r="AF13" s="609"/>
      <c r="AG13" s="609"/>
      <c r="AH13" s="609"/>
      <c r="AI13" s="609"/>
      <c r="AJ13" s="609"/>
      <c r="AK13" s="609"/>
      <c r="AL13" s="609"/>
      <c r="AM13" s="609"/>
      <c r="AN13" s="609"/>
      <c r="AO13" s="609"/>
      <c r="AP13" s="609"/>
    </row>
    <row r="14" spans="4:42" s="637" customFormat="1" ht="20" customHeight="1" x14ac:dyDescent="0.2">
      <c r="D14" s="631"/>
      <c r="E14" s="632"/>
      <c r="F14" s="633"/>
      <c r="G14" s="634"/>
      <c r="H14" s="631"/>
      <c r="I14" s="631"/>
      <c r="J14" s="348"/>
      <c r="K14" s="348"/>
      <c r="L14" s="348"/>
      <c r="M14" s="348"/>
      <c r="N14" s="348"/>
      <c r="O14" s="348"/>
      <c r="P14" s="348"/>
      <c r="Q14" s="348"/>
      <c r="R14" s="348"/>
      <c r="S14" s="635"/>
      <c r="T14" s="636"/>
      <c r="U14" s="636"/>
      <c r="V14" s="636"/>
      <c r="W14" s="636"/>
      <c r="X14" s="636"/>
      <c r="Y14" s="636"/>
      <c r="Z14" s="636"/>
      <c r="AA14" s="636"/>
      <c r="AB14" s="636"/>
      <c r="AC14" s="636"/>
      <c r="AD14" s="636"/>
      <c r="AE14" s="636"/>
      <c r="AF14" s="636"/>
      <c r="AG14" s="636"/>
      <c r="AH14" s="636"/>
      <c r="AI14" s="636"/>
      <c r="AJ14" s="636"/>
      <c r="AK14" s="636"/>
      <c r="AL14" s="636"/>
      <c r="AM14" s="636"/>
      <c r="AN14" s="636"/>
      <c r="AO14" s="636"/>
      <c r="AP14" s="636"/>
    </row>
    <row r="15" spans="4:42" s="637" customFormat="1" ht="20" customHeight="1" x14ac:dyDescent="0.2">
      <c r="D15" s="638"/>
      <c r="E15" s="639" t="s">
        <v>46</v>
      </c>
      <c r="F15" s="640" t="s">
        <v>993</v>
      </c>
      <c r="G15" s="641"/>
      <c r="H15" s="638" t="s">
        <v>994</v>
      </c>
      <c r="I15" s="638" t="s">
        <v>186</v>
      </c>
      <c r="J15" s="642">
        <v>1</v>
      </c>
      <c r="K15" s="642">
        <v>2.2000000000000002</v>
      </c>
      <c r="L15" s="642">
        <v>0.9</v>
      </c>
      <c r="M15" s="642"/>
      <c r="N15" s="642">
        <f>K15*L15*J15</f>
        <v>1.9800000000000002</v>
      </c>
      <c r="O15" s="643">
        <f>SUM(O22,O38,O48)</f>
        <v>10407385.535714287</v>
      </c>
      <c r="P15" s="644">
        <f>(O15*0.3)</f>
        <v>3122215.6607142859</v>
      </c>
      <c r="Q15" s="644">
        <f t="shared" ref="Q15:Q20" si="0">$Q$22+$Q$38+$Q$49</f>
        <v>1092357.142857143</v>
      </c>
      <c r="R15" s="642">
        <f t="shared" ref="R15:R20" si="1">SUM(O15:Q15)</f>
        <v>14621958.339285716</v>
      </c>
      <c r="S15" s="635"/>
      <c r="T15" s="609">
        <f>1.35-0.8</f>
        <v>0.55000000000000004</v>
      </c>
      <c r="U15" s="609"/>
      <c r="V15" s="609"/>
      <c r="W15" s="609"/>
      <c r="X15" s="609"/>
      <c r="Y15" s="609"/>
      <c r="Z15" s="609"/>
      <c r="AA15" s="609"/>
      <c r="AB15" s="609"/>
      <c r="AC15" s="609"/>
      <c r="AD15" s="609"/>
      <c r="AE15" s="609"/>
      <c r="AF15" s="609"/>
      <c r="AG15" s="609"/>
      <c r="AH15" s="636"/>
      <c r="AI15" s="636"/>
      <c r="AJ15" s="636"/>
      <c r="AK15" s="636"/>
      <c r="AL15" s="636"/>
      <c r="AM15" s="636"/>
      <c r="AN15" s="636"/>
      <c r="AO15" s="636"/>
      <c r="AP15" s="636"/>
    </row>
    <row r="16" spans="4:42" s="637" customFormat="1" ht="20" customHeight="1" x14ac:dyDescent="0.2">
      <c r="D16" s="638"/>
      <c r="E16" s="639"/>
      <c r="F16" s="640"/>
      <c r="G16" s="641"/>
      <c r="H16" s="638" t="s">
        <v>995</v>
      </c>
      <c r="I16" s="638"/>
      <c r="J16" s="642"/>
      <c r="K16" s="642"/>
      <c r="L16" s="642"/>
      <c r="M16" s="642"/>
      <c r="N16" s="642"/>
      <c r="O16" s="643">
        <f>SUM(O23,O38)+(SUM(O50:O51)/3)</f>
        <v>4131233.9357142858</v>
      </c>
      <c r="P16" s="644">
        <f>600000+400000</f>
        <v>1000000</v>
      </c>
      <c r="Q16" s="644">
        <f t="shared" si="0"/>
        <v>1092357.142857143</v>
      </c>
      <c r="R16" s="642">
        <f t="shared" si="1"/>
        <v>6223591.0785714285</v>
      </c>
      <c r="S16" s="635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36"/>
      <c r="AI16" s="636"/>
      <c r="AJ16" s="636"/>
      <c r="AK16" s="636"/>
      <c r="AL16" s="636"/>
      <c r="AM16" s="636"/>
      <c r="AN16" s="636"/>
      <c r="AO16" s="636"/>
      <c r="AP16" s="636"/>
    </row>
    <row r="17" spans="4:42" s="637" customFormat="1" ht="20" customHeight="1" x14ac:dyDescent="0.2">
      <c r="D17" s="638"/>
      <c r="E17" s="639"/>
      <c r="F17" s="640"/>
      <c r="G17" s="641"/>
      <c r="H17" s="638" t="s">
        <v>996</v>
      </c>
      <c r="I17" s="638"/>
      <c r="J17" s="642"/>
      <c r="K17" s="642"/>
      <c r="L17" s="642"/>
      <c r="M17" s="642"/>
      <c r="N17" s="642"/>
      <c r="O17" s="643">
        <f>SUM(O24,O38)+(SUM(O49:O51)/3)</f>
        <v>2408543.9357142858</v>
      </c>
      <c r="P17" s="644">
        <f t="shared" ref="P17:P20" si="2">600000+400000</f>
        <v>1000000</v>
      </c>
      <c r="Q17" s="644">
        <f t="shared" si="0"/>
        <v>1092357.142857143</v>
      </c>
      <c r="R17" s="642">
        <f t="shared" si="1"/>
        <v>4500901.0785714285</v>
      </c>
      <c r="S17" s="635"/>
      <c r="T17" s="609"/>
      <c r="U17" s="609"/>
      <c r="V17" s="609"/>
      <c r="W17" s="609"/>
      <c r="X17" s="609"/>
      <c r="Y17" s="609"/>
      <c r="Z17" s="609"/>
      <c r="AA17" s="609"/>
      <c r="AB17" s="609"/>
      <c r="AC17" s="609"/>
      <c r="AD17" s="609"/>
      <c r="AE17" s="609"/>
      <c r="AF17" s="609"/>
      <c r="AG17" s="609"/>
      <c r="AH17" s="636"/>
      <c r="AI17" s="636"/>
      <c r="AJ17" s="636"/>
      <c r="AK17" s="636"/>
      <c r="AL17" s="636"/>
      <c r="AM17" s="636"/>
      <c r="AN17" s="636"/>
      <c r="AO17" s="636"/>
      <c r="AP17" s="636"/>
    </row>
    <row r="18" spans="4:42" s="637" customFormat="1" ht="20" customHeight="1" x14ac:dyDescent="0.2">
      <c r="D18" s="638"/>
      <c r="E18" s="639"/>
      <c r="F18" s="640"/>
      <c r="G18" s="641"/>
      <c r="H18" s="638" t="s">
        <v>997</v>
      </c>
      <c r="I18" s="638"/>
      <c r="J18" s="642"/>
      <c r="K18" s="642"/>
      <c r="L18" s="642"/>
      <c r="M18" s="642"/>
      <c r="N18" s="642"/>
      <c r="O18" s="643">
        <f>SUM(O25,O38)+(SUM(O49:O51)/3)</f>
        <v>2284793.9357142858</v>
      </c>
      <c r="P18" s="644">
        <f t="shared" si="2"/>
        <v>1000000</v>
      </c>
      <c r="Q18" s="644">
        <f t="shared" si="0"/>
        <v>1092357.142857143</v>
      </c>
      <c r="R18" s="642">
        <f t="shared" si="1"/>
        <v>4377151.0785714285</v>
      </c>
      <c r="S18" s="635"/>
      <c r="T18" s="609"/>
      <c r="U18" s="609"/>
      <c r="V18" s="609"/>
      <c r="W18" s="609"/>
      <c r="X18" s="609"/>
      <c r="Y18" s="609"/>
      <c r="Z18" s="609"/>
      <c r="AA18" s="609"/>
      <c r="AB18" s="609"/>
      <c r="AC18" s="609"/>
      <c r="AD18" s="609"/>
      <c r="AE18" s="609"/>
      <c r="AF18" s="609"/>
      <c r="AG18" s="609"/>
      <c r="AH18" s="636"/>
      <c r="AI18" s="636"/>
      <c r="AJ18" s="636"/>
      <c r="AK18" s="636"/>
      <c r="AL18" s="636"/>
      <c r="AM18" s="636"/>
      <c r="AN18" s="636"/>
      <c r="AO18" s="636"/>
      <c r="AP18" s="636"/>
    </row>
    <row r="19" spans="4:42" s="637" customFormat="1" ht="20" customHeight="1" x14ac:dyDescent="0.2">
      <c r="D19" s="638"/>
      <c r="E19" s="639"/>
      <c r="F19" s="640"/>
      <c r="G19" s="641"/>
      <c r="H19" s="638" t="s">
        <v>998</v>
      </c>
      <c r="I19" s="638"/>
      <c r="J19" s="642"/>
      <c r="K19" s="642"/>
      <c r="L19" s="642"/>
      <c r="M19" s="642"/>
      <c r="N19" s="642"/>
      <c r="O19" s="643">
        <f>SUM(O26,O38)+(SUM(O49:O51)/3)</f>
        <v>2161043.9357142858</v>
      </c>
      <c r="P19" s="644">
        <f t="shared" si="2"/>
        <v>1000000</v>
      </c>
      <c r="Q19" s="644">
        <f t="shared" si="0"/>
        <v>1092357.142857143</v>
      </c>
      <c r="R19" s="642">
        <f t="shared" si="1"/>
        <v>4253401.0785714285</v>
      </c>
      <c r="S19" s="635"/>
      <c r="T19" s="609"/>
      <c r="U19" s="609"/>
      <c r="V19" s="609"/>
      <c r="W19" s="609"/>
      <c r="X19" s="609"/>
      <c r="Y19" s="609"/>
      <c r="Z19" s="609"/>
      <c r="AA19" s="609"/>
      <c r="AB19" s="609"/>
      <c r="AC19" s="609"/>
      <c r="AD19" s="609"/>
      <c r="AE19" s="609"/>
      <c r="AF19" s="609"/>
      <c r="AG19" s="609"/>
      <c r="AH19" s="636"/>
      <c r="AI19" s="636"/>
      <c r="AJ19" s="636"/>
      <c r="AK19" s="636"/>
      <c r="AL19" s="636"/>
      <c r="AM19" s="636"/>
      <c r="AN19" s="636"/>
      <c r="AO19" s="636"/>
      <c r="AP19" s="636"/>
    </row>
    <row r="20" spans="4:42" s="637" customFormat="1" ht="20" customHeight="1" x14ac:dyDescent="0.2">
      <c r="D20" s="638"/>
      <c r="E20" s="639"/>
      <c r="F20" s="640"/>
      <c r="G20" s="641"/>
      <c r="H20" s="638" t="s">
        <v>999</v>
      </c>
      <c r="I20" s="638"/>
      <c r="J20" s="642"/>
      <c r="K20" s="642"/>
      <c r="L20" s="642"/>
      <c r="M20" s="642"/>
      <c r="N20" s="642"/>
      <c r="O20" s="643">
        <f>SUM(O27,O38)+(SUM(O49:O51)/3)</f>
        <v>1418543.9357142861</v>
      </c>
      <c r="P20" s="644">
        <f t="shared" si="2"/>
        <v>1000000</v>
      </c>
      <c r="Q20" s="644">
        <f t="shared" si="0"/>
        <v>1092357.142857143</v>
      </c>
      <c r="R20" s="642">
        <f t="shared" si="1"/>
        <v>3510901.0785714285</v>
      </c>
      <c r="S20" s="635"/>
      <c r="T20" s="609"/>
      <c r="U20" s="609"/>
      <c r="V20" s="609"/>
      <c r="W20" s="609"/>
      <c r="X20" s="609"/>
      <c r="Y20" s="609"/>
      <c r="Z20" s="609"/>
      <c r="AA20" s="609"/>
      <c r="AB20" s="609"/>
      <c r="AC20" s="609"/>
      <c r="AD20" s="609"/>
      <c r="AE20" s="609"/>
      <c r="AF20" s="609"/>
      <c r="AG20" s="609"/>
      <c r="AH20" s="636"/>
      <c r="AI20" s="636"/>
      <c r="AJ20" s="636"/>
      <c r="AK20" s="636"/>
      <c r="AL20" s="636"/>
      <c r="AM20" s="636"/>
      <c r="AN20" s="636"/>
      <c r="AO20" s="636"/>
      <c r="AP20" s="636"/>
    </row>
    <row r="21" spans="4:42" s="651" customFormat="1" ht="20" customHeight="1" x14ac:dyDescent="0.2">
      <c r="D21" s="645"/>
      <c r="E21" s="646" t="s">
        <v>22</v>
      </c>
      <c r="F21" s="647" t="s">
        <v>1000</v>
      </c>
      <c r="G21" s="648"/>
      <c r="H21" s="645"/>
      <c r="I21" s="645"/>
      <c r="J21" s="649"/>
      <c r="K21" s="649"/>
      <c r="L21" s="649"/>
      <c r="M21" s="649"/>
      <c r="N21" s="649"/>
      <c r="O21" s="649"/>
      <c r="P21" s="649"/>
      <c r="Q21" s="649"/>
      <c r="R21" s="649"/>
      <c r="S21" s="650"/>
      <c r="T21" s="609"/>
      <c r="U21" s="609"/>
      <c r="V21" s="609"/>
      <c r="W21" s="609"/>
      <c r="X21" s="609"/>
      <c r="Y21" s="609"/>
      <c r="Z21" s="609"/>
      <c r="AA21" s="609"/>
      <c r="AB21" s="609"/>
      <c r="AC21" s="609"/>
      <c r="AD21" s="609"/>
      <c r="AE21" s="609"/>
      <c r="AF21" s="609"/>
      <c r="AG21" s="609"/>
      <c r="AH21" s="609"/>
      <c r="AI21" s="609"/>
      <c r="AJ21" s="609"/>
      <c r="AK21" s="609"/>
      <c r="AL21" s="609"/>
      <c r="AM21" s="609"/>
      <c r="AN21" s="609"/>
      <c r="AO21" s="609"/>
      <c r="AP21" s="609"/>
    </row>
    <row r="22" spans="4:42" s="651" customFormat="1" ht="20" customHeight="1" x14ac:dyDescent="0.2">
      <c r="D22" s="645"/>
      <c r="E22" s="646"/>
      <c r="F22" s="647" t="s">
        <v>241</v>
      </c>
      <c r="G22" s="652" t="str">
        <f>U8</f>
        <v>Jati Muda</v>
      </c>
      <c r="H22" s="645"/>
      <c r="I22" s="645"/>
      <c r="J22" s="649"/>
      <c r="K22" s="649"/>
      <c r="L22" s="649"/>
      <c r="M22" s="649"/>
      <c r="N22" s="649"/>
      <c r="O22" s="649">
        <f>(($U$9-Q22)/(0.8*2.1))*N15*T9</f>
        <v>8624933.0357142873</v>
      </c>
      <c r="P22" s="649"/>
      <c r="Q22" s="649">
        <f>((150000*3)/(0.8*2.1))*N15</f>
        <v>530357.14285714284</v>
      </c>
      <c r="R22" s="649">
        <f t="shared" ref="R22:R27" si="3">SUM(O22:Q22)</f>
        <v>9155290.178571431</v>
      </c>
      <c r="S22" s="650"/>
      <c r="T22" s="609"/>
      <c r="U22" s="609"/>
      <c r="V22" s="609"/>
      <c r="W22" s="609"/>
      <c r="X22" s="609"/>
      <c r="Y22" s="609"/>
      <c r="Z22" s="609"/>
      <c r="AA22" s="609"/>
      <c r="AB22" s="609"/>
      <c r="AC22" s="609"/>
      <c r="AD22" s="609"/>
      <c r="AE22" s="609"/>
      <c r="AF22" s="609"/>
      <c r="AG22" s="609"/>
      <c r="AH22" s="609"/>
      <c r="AI22" s="609"/>
      <c r="AJ22" s="609"/>
      <c r="AK22" s="609"/>
      <c r="AL22" s="609"/>
      <c r="AM22" s="609"/>
      <c r="AN22" s="609"/>
      <c r="AO22" s="609"/>
      <c r="AP22" s="609"/>
    </row>
    <row r="23" spans="4:42" s="651" customFormat="1" ht="20" customHeight="1" x14ac:dyDescent="0.2">
      <c r="D23" s="645"/>
      <c r="E23" s="646"/>
      <c r="F23" s="653"/>
      <c r="G23" s="652" t="str">
        <f>V8</f>
        <v>Merbau</v>
      </c>
      <c r="H23" s="645"/>
      <c r="I23" s="645"/>
      <c r="J23" s="649"/>
      <c r="K23" s="649"/>
      <c r="L23" s="649"/>
      <c r="M23" s="649"/>
      <c r="N23" s="649"/>
      <c r="O23" s="649">
        <f>(($V$9-Q23)/(0.8*2.1))*N15*T9</f>
        <v>3056183.0357142859</v>
      </c>
      <c r="P23" s="649"/>
      <c r="Q23" s="649">
        <f>((150000*3)/(0.8*2.1))*N15</f>
        <v>530357.14285714284</v>
      </c>
      <c r="R23" s="649">
        <f t="shared" si="3"/>
        <v>3586540.1785714286</v>
      </c>
      <c r="S23" s="650"/>
      <c r="T23" s="609"/>
      <c r="U23" s="609"/>
      <c r="V23" s="609"/>
      <c r="W23" s="609"/>
      <c r="X23" s="609"/>
      <c r="Y23" s="609"/>
      <c r="Z23" s="609"/>
      <c r="AA23" s="609"/>
      <c r="AB23" s="609"/>
      <c r="AC23" s="609"/>
      <c r="AD23" s="609"/>
      <c r="AE23" s="609"/>
      <c r="AF23" s="609"/>
      <c r="AG23" s="609"/>
      <c r="AH23" s="609"/>
      <c r="AI23" s="609"/>
      <c r="AJ23" s="609"/>
      <c r="AK23" s="609"/>
      <c r="AL23" s="609"/>
      <c r="AM23" s="609"/>
      <c r="AN23" s="609"/>
      <c r="AO23" s="609"/>
      <c r="AP23" s="609"/>
    </row>
    <row r="24" spans="4:42" s="651" customFormat="1" ht="20" customHeight="1" x14ac:dyDescent="0.2">
      <c r="D24" s="645"/>
      <c r="E24" s="646"/>
      <c r="F24" s="647"/>
      <c r="G24" s="652" t="str">
        <f>W8</f>
        <v>Kamper</v>
      </c>
      <c r="H24" s="645"/>
      <c r="I24" s="645"/>
      <c r="J24" s="649"/>
      <c r="K24" s="649"/>
      <c r="L24" s="649"/>
      <c r="M24" s="649"/>
      <c r="N24" s="649"/>
      <c r="O24" s="649">
        <f>(($W$9-Q24)/(0.8*2.1))*N15*T9</f>
        <v>1199933.0357142857</v>
      </c>
      <c r="P24" s="649"/>
      <c r="Q24" s="649">
        <f>((150000*3)/(0.8*2.1))*N15</f>
        <v>530357.14285714284</v>
      </c>
      <c r="R24" s="649">
        <f t="shared" si="3"/>
        <v>1730290.1785714286</v>
      </c>
      <c r="S24" s="650"/>
      <c r="T24" s="609"/>
      <c r="U24" s="609"/>
      <c r="V24" s="609"/>
      <c r="W24" s="609"/>
      <c r="X24" s="609"/>
      <c r="Y24" s="609"/>
      <c r="Z24" s="609"/>
      <c r="AA24" s="609"/>
      <c r="AB24" s="609"/>
      <c r="AC24" s="609"/>
      <c r="AD24" s="609"/>
      <c r="AE24" s="609"/>
      <c r="AF24" s="609"/>
      <c r="AG24" s="609"/>
      <c r="AH24" s="609"/>
      <c r="AI24" s="609"/>
      <c r="AJ24" s="609"/>
      <c r="AK24" s="609"/>
      <c r="AL24" s="609"/>
      <c r="AM24" s="609"/>
      <c r="AN24" s="609"/>
      <c r="AO24" s="609"/>
      <c r="AP24" s="609"/>
    </row>
    <row r="25" spans="4:42" s="651" customFormat="1" ht="20" customHeight="1" x14ac:dyDescent="0.2">
      <c r="D25" s="645"/>
      <c r="E25" s="646"/>
      <c r="F25" s="647"/>
      <c r="G25" s="652" t="str">
        <f>X8</f>
        <v>Kruing</v>
      </c>
      <c r="H25" s="645"/>
      <c r="I25" s="645"/>
      <c r="J25" s="649"/>
      <c r="K25" s="649"/>
      <c r="L25" s="649"/>
      <c r="M25" s="649"/>
      <c r="N25" s="649"/>
      <c r="O25" s="649">
        <f>(($X$9-Q25)/(0.8*2.1))*N15*T9</f>
        <v>1076183.0357142859</v>
      </c>
      <c r="P25" s="649"/>
      <c r="Q25" s="649">
        <f>((150000*3)/(0.8*2.1))*N15</f>
        <v>530357.14285714284</v>
      </c>
      <c r="R25" s="649">
        <f t="shared" si="3"/>
        <v>1606540.1785714286</v>
      </c>
      <c r="S25" s="650"/>
      <c r="T25" s="609"/>
      <c r="U25" s="609"/>
      <c r="V25" s="609"/>
      <c r="W25" s="609"/>
      <c r="X25" s="609"/>
      <c r="Y25" s="609"/>
      <c r="Z25" s="609"/>
      <c r="AA25" s="609"/>
      <c r="AB25" s="609"/>
      <c r="AC25" s="609"/>
      <c r="AD25" s="609"/>
      <c r="AE25" s="609"/>
      <c r="AF25" s="609"/>
      <c r="AG25" s="609"/>
      <c r="AH25" s="609"/>
      <c r="AI25" s="609"/>
      <c r="AJ25" s="609"/>
      <c r="AK25" s="609"/>
      <c r="AL25" s="609"/>
      <c r="AM25" s="609"/>
      <c r="AN25" s="609"/>
      <c r="AO25" s="609"/>
      <c r="AP25" s="609"/>
    </row>
    <row r="26" spans="4:42" s="651" customFormat="1" ht="20" customHeight="1" x14ac:dyDescent="0.2">
      <c r="D26" s="645"/>
      <c r="E26" s="646"/>
      <c r="F26" s="647"/>
      <c r="G26" s="652" t="str">
        <f>Y8</f>
        <v>Meranti</v>
      </c>
      <c r="H26" s="645"/>
      <c r="I26" s="645"/>
      <c r="J26" s="649"/>
      <c r="K26" s="649"/>
      <c r="L26" s="649"/>
      <c r="M26" s="649"/>
      <c r="N26" s="649"/>
      <c r="O26" s="649">
        <f>(($Y$9-Q26)/(0.8*2.1))*N15*T9</f>
        <v>952433.0357142858</v>
      </c>
      <c r="P26" s="649"/>
      <c r="Q26" s="649">
        <f>((150000*3)/(0.8*2.1))*N15</f>
        <v>530357.14285714284</v>
      </c>
      <c r="R26" s="649">
        <f t="shared" si="3"/>
        <v>1482790.1785714286</v>
      </c>
      <c r="S26" s="650"/>
      <c r="T26" s="609"/>
      <c r="U26" s="609"/>
      <c r="V26" s="609"/>
      <c r="W26" s="609"/>
      <c r="X26" s="609"/>
      <c r="Y26" s="609"/>
      <c r="Z26" s="609"/>
      <c r="AA26" s="609"/>
      <c r="AB26" s="609"/>
      <c r="AC26" s="609"/>
      <c r="AD26" s="609"/>
      <c r="AE26" s="609"/>
      <c r="AF26" s="609"/>
      <c r="AG26" s="609"/>
      <c r="AH26" s="609"/>
      <c r="AI26" s="609"/>
      <c r="AJ26" s="609"/>
      <c r="AK26" s="609"/>
      <c r="AL26" s="609"/>
      <c r="AM26" s="609"/>
      <c r="AN26" s="609"/>
      <c r="AO26" s="609"/>
      <c r="AP26" s="609"/>
    </row>
    <row r="27" spans="4:42" s="651" customFormat="1" ht="20" customHeight="1" x14ac:dyDescent="0.2">
      <c r="D27" s="645"/>
      <c r="E27" s="646"/>
      <c r="F27" s="647"/>
      <c r="G27" s="652" t="str">
        <f>Z8</f>
        <v>Mahoni</v>
      </c>
      <c r="H27" s="645"/>
      <c r="I27" s="645"/>
      <c r="J27" s="649"/>
      <c r="K27" s="649"/>
      <c r="L27" s="649"/>
      <c r="M27" s="649"/>
      <c r="N27" s="649"/>
      <c r="O27" s="649">
        <f>(($Z$9-Q27)/(0.8*2.1))*N15*T9</f>
        <v>209933.03571428574</v>
      </c>
      <c r="P27" s="649"/>
      <c r="Q27" s="649">
        <f>((150000*3)/(0.8*2.1))*N15</f>
        <v>530357.14285714284</v>
      </c>
      <c r="R27" s="649">
        <f t="shared" si="3"/>
        <v>740290.17857142864</v>
      </c>
      <c r="S27" s="650"/>
      <c r="T27" s="609"/>
      <c r="U27" s="609"/>
      <c r="V27" s="609"/>
      <c r="W27" s="609"/>
      <c r="X27" s="609"/>
      <c r="Y27" s="609"/>
      <c r="Z27" s="609"/>
      <c r="AA27" s="609"/>
      <c r="AB27" s="609"/>
      <c r="AC27" s="609"/>
      <c r="AD27" s="609"/>
      <c r="AE27" s="609"/>
      <c r="AF27" s="609"/>
      <c r="AG27" s="609"/>
      <c r="AH27" s="609"/>
      <c r="AI27" s="609"/>
      <c r="AJ27" s="609"/>
      <c r="AK27" s="609"/>
      <c r="AL27" s="609"/>
      <c r="AM27" s="609"/>
      <c r="AN27" s="609"/>
      <c r="AO27" s="609"/>
      <c r="AP27" s="609"/>
    </row>
    <row r="28" spans="4:42" s="651" customFormat="1" ht="20" customHeight="1" x14ac:dyDescent="0.2">
      <c r="D28" s="645"/>
      <c r="E28" s="646"/>
      <c r="F28" s="647"/>
      <c r="G28" s="654"/>
      <c r="H28" s="645"/>
      <c r="I28" s="645"/>
      <c r="J28" s="649"/>
      <c r="K28" s="649"/>
      <c r="L28" s="649"/>
      <c r="M28" s="649"/>
      <c r="N28" s="649"/>
      <c r="O28" s="649"/>
      <c r="P28" s="649"/>
      <c r="Q28" s="649"/>
      <c r="R28" s="649"/>
      <c r="S28" s="650"/>
      <c r="T28" s="609"/>
      <c r="U28" s="609"/>
      <c r="V28" s="609"/>
      <c r="W28" s="609"/>
      <c r="X28" s="609"/>
      <c r="Y28" s="609"/>
      <c r="Z28" s="609"/>
      <c r="AA28" s="609"/>
      <c r="AB28" s="609"/>
      <c r="AC28" s="609"/>
      <c r="AD28" s="609"/>
      <c r="AE28" s="609"/>
      <c r="AF28" s="609"/>
      <c r="AG28" s="609"/>
      <c r="AH28" s="609"/>
      <c r="AI28" s="609"/>
      <c r="AJ28" s="609"/>
      <c r="AK28" s="609"/>
      <c r="AL28" s="609"/>
      <c r="AM28" s="609"/>
      <c r="AN28" s="609"/>
      <c r="AO28" s="609"/>
      <c r="AP28" s="609"/>
    </row>
    <row r="29" spans="4:42" ht="20" customHeight="1" x14ac:dyDescent="0.2">
      <c r="D29" s="604"/>
      <c r="E29" s="655"/>
      <c r="F29" s="656" t="s">
        <v>241</v>
      </c>
      <c r="G29" s="657" t="str">
        <f>AF8</f>
        <v>Duko</v>
      </c>
      <c r="H29" s="604"/>
      <c r="I29" s="604"/>
      <c r="J29" s="344"/>
      <c r="K29" s="344"/>
      <c r="L29" s="344"/>
      <c r="M29" s="344"/>
      <c r="N29" s="344"/>
      <c r="O29" s="344">
        <f>(SUM(O31:O36))*N15</f>
        <v>1243242.0000000002</v>
      </c>
      <c r="P29" s="344"/>
      <c r="Q29" s="344">
        <f>N15*25000*2*3</f>
        <v>297000.00000000006</v>
      </c>
      <c r="R29" s="344">
        <f>SUM(O29:Q29)</f>
        <v>1540242.0000000002</v>
      </c>
      <c r="S29" s="620"/>
      <c r="T29" s="609"/>
      <c r="U29" s="609"/>
      <c r="V29" s="609"/>
      <c r="W29" s="609"/>
      <c r="X29" s="609"/>
      <c r="Y29" s="609"/>
      <c r="Z29" s="609"/>
      <c r="AA29" s="609"/>
      <c r="AB29" s="609"/>
      <c r="AC29" s="609"/>
      <c r="AD29" s="609"/>
      <c r="AE29" s="609"/>
      <c r="AF29" s="609"/>
      <c r="AG29" s="609"/>
      <c r="AH29" s="609"/>
      <c r="AI29" s="609"/>
      <c r="AJ29" s="609"/>
      <c r="AK29" s="609"/>
      <c r="AL29" s="609"/>
      <c r="AM29" s="609"/>
      <c r="AN29" s="609"/>
      <c r="AO29" s="609"/>
      <c r="AP29" s="609"/>
    </row>
    <row r="30" spans="4:42" ht="20" customHeight="1" x14ac:dyDescent="0.2">
      <c r="D30" s="658"/>
      <c r="E30" s="659"/>
      <c r="F30" s="660"/>
      <c r="G30" s="661" t="s">
        <v>1001</v>
      </c>
      <c r="H30" s="658"/>
      <c r="I30" s="658"/>
      <c r="J30" s="662"/>
      <c r="K30" s="662"/>
      <c r="L30" s="662"/>
      <c r="M30" s="662"/>
      <c r="N30" s="662"/>
      <c r="O30" s="662">
        <f>SUM(O31:O36)</f>
        <v>627900</v>
      </c>
      <c r="P30" s="344"/>
      <c r="Q30" s="344"/>
      <c r="R30" s="344"/>
      <c r="S30" s="620"/>
      <c r="T30" s="609"/>
      <c r="U30" s="609"/>
      <c r="V30" s="609"/>
      <c r="W30" s="609"/>
      <c r="X30" s="609"/>
      <c r="Y30" s="609"/>
      <c r="Z30" s="609"/>
      <c r="AA30" s="609"/>
      <c r="AB30" s="609"/>
      <c r="AC30" s="609"/>
      <c r="AD30" s="609"/>
      <c r="AE30" s="609"/>
      <c r="AF30" s="609"/>
      <c r="AG30" s="609"/>
      <c r="AH30" s="609"/>
      <c r="AI30" s="609"/>
      <c r="AJ30" s="609"/>
      <c r="AK30" s="609"/>
      <c r="AL30" s="609"/>
      <c r="AM30" s="609"/>
      <c r="AN30" s="609"/>
      <c r="AO30" s="609"/>
      <c r="AP30" s="609"/>
    </row>
    <row r="31" spans="4:42" ht="20" customHeight="1" x14ac:dyDescent="0.2">
      <c r="D31" s="604"/>
      <c r="E31" s="655"/>
      <c r="F31" s="656"/>
      <c r="G31" s="657" t="s">
        <v>1002</v>
      </c>
      <c r="H31" s="604"/>
      <c r="I31" s="604" t="s">
        <v>935</v>
      </c>
      <c r="J31" s="344">
        <v>1</v>
      </c>
      <c r="K31" s="344"/>
      <c r="L31" s="344"/>
      <c r="M31" s="344"/>
      <c r="N31" s="344"/>
      <c r="O31" s="344">
        <f>25000*3*$T$9</f>
        <v>78750</v>
      </c>
      <c r="P31" s="344"/>
      <c r="Q31" s="344"/>
      <c r="R31" s="344"/>
      <c r="S31" s="620"/>
      <c r="T31" s="609"/>
      <c r="U31" s="609"/>
      <c r="V31" s="609"/>
      <c r="W31" s="609"/>
      <c r="X31" s="609"/>
      <c r="Y31" s="609"/>
      <c r="Z31" s="609"/>
      <c r="AA31" s="609"/>
      <c r="AB31" s="609"/>
      <c r="AC31" s="609"/>
      <c r="AD31" s="609"/>
      <c r="AE31" s="609"/>
      <c r="AF31" s="609"/>
      <c r="AG31" s="609"/>
      <c r="AH31" s="609"/>
      <c r="AI31" s="609"/>
      <c r="AJ31" s="609"/>
      <c r="AK31" s="609"/>
      <c r="AL31" s="609"/>
      <c r="AM31" s="609"/>
      <c r="AN31" s="609"/>
      <c r="AO31" s="609"/>
      <c r="AP31" s="609"/>
    </row>
    <row r="32" spans="4:42" ht="20" customHeight="1" x14ac:dyDescent="0.2">
      <c r="D32" s="604"/>
      <c r="E32" s="655"/>
      <c r="F32" s="656"/>
      <c r="G32" s="657" t="s">
        <v>1003</v>
      </c>
      <c r="H32" s="604"/>
      <c r="I32" s="604" t="s">
        <v>192</v>
      </c>
      <c r="J32" s="344">
        <v>1</v>
      </c>
      <c r="K32" s="344"/>
      <c r="L32" s="344"/>
      <c r="M32" s="344"/>
      <c r="N32" s="344"/>
      <c r="O32" s="344">
        <f>40000*$T$9</f>
        <v>42000</v>
      </c>
      <c r="P32" s="344"/>
      <c r="Q32" s="344"/>
      <c r="R32" s="344"/>
      <c r="S32" s="620"/>
      <c r="T32" s="609"/>
      <c r="U32" s="609"/>
      <c r="V32" s="609"/>
      <c r="W32" s="609"/>
      <c r="X32" s="609"/>
      <c r="Y32" s="609"/>
      <c r="Z32" s="609"/>
      <c r="AA32" s="609"/>
      <c r="AB32" s="609"/>
      <c r="AC32" s="609"/>
      <c r="AD32" s="609"/>
      <c r="AE32" s="609"/>
      <c r="AF32" s="609"/>
      <c r="AG32" s="609"/>
      <c r="AH32" s="609"/>
      <c r="AI32" s="609"/>
      <c r="AJ32" s="609"/>
      <c r="AK32" s="609"/>
      <c r="AL32" s="609"/>
      <c r="AM32" s="609"/>
      <c r="AN32" s="609"/>
      <c r="AO32" s="609"/>
      <c r="AP32" s="609"/>
    </row>
    <row r="33" spans="4:42" ht="20" customHeight="1" x14ac:dyDescent="0.2">
      <c r="D33" s="604"/>
      <c r="E33" s="655"/>
      <c r="F33" s="656"/>
      <c r="G33" s="657" t="s">
        <v>1004</v>
      </c>
      <c r="H33" s="604"/>
      <c r="I33" s="604" t="s">
        <v>192</v>
      </c>
      <c r="J33" s="344">
        <v>1</v>
      </c>
      <c r="K33" s="344"/>
      <c r="L33" s="344"/>
      <c r="M33" s="344"/>
      <c r="N33" s="344"/>
      <c r="O33" s="344">
        <f>J33*(650000/5)*$T$9</f>
        <v>136500</v>
      </c>
      <c r="P33" s="344"/>
      <c r="Q33" s="344"/>
      <c r="R33" s="344"/>
      <c r="S33" s="620"/>
      <c r="T33" s="609"/>
      <c r="U33" s="609"/>
      <c r="V33" s="609"/>
      <c r="W33" s="609"/>
      <c r="X33" s="609"/>
      <c r="Y33" s="609"/>
      <c r="Z33" s="609"/>
      <c r="AA33" s="609"/>
      <c r="AB33" s="609"/>
      <c r="AC33" s="609"/>
      <c r="AD33" s="609"/>
      <c r="AE33" s="609"/>
      <c r="AF33" s="609"/>
      <c r="AG33" s="609"/>
      <c r="AH33" s="609"/>
      <c r="AI33" s="609"/>
      <c r="AJ33" s="609"/>
      <c r="AK33" s="609"/>
      <c r="AL33" s="609"/>
      <c r="AM33" s="609"/>
      <c r="AN33" s="609"/>
      <c r="AO33" s="609"/>
      <c r="AP33" s="609"/>
    </row>
    <row r="34" spans="4:42" ht="20" customHeight="1" x14ac:dyDescent="0.2">
      <c r="D34" s="604"/>
      <c r="E34" s="655"/>
      <c r="F34" s="656"/>
      <c r="G34" s="657" t="s">
        <v>1005</v>
      </c>
      <c r="H34" s="604"/>
      <c r="I34" s="604" t="s">
        <v>192</v>
      </c>
      <c r="J34" s="344">
        <f>1/5</f>
        <v>0.2</v>
      </c>
      <c r="K34" s="344"/>
      <c r="L34" s="344"/>
      <c r="M34" s="344"/>
      <c r="N34" s="344"/>
      <c r="O34" s="344">
        <f>J34*140000*$T$9</f>
        <v>29400</v>
      </c>
      <c r="P34" s="344"/>
      <c r="Q34" s="344"/>
      <c r="R34" s="344"/>
      <c r="S34" s="620"/>
      <c r="T34" s="609"/>
      <c r="U34" s="609"/>
      <c r="V34" s="609"/>
      <c r="W34" s="609"/>
      <c r="X34" s="609"/>
      <c r="Y34" s="609"/>
      <c r="Z34" s="609"/>
      <c r="AA34" s="609"/>
      <c r="AB34" s="609"/>
      <c r="AC34" s="609"/>
      <c r="AD34" s="609"/>
      <c r="AE34" s="609"/>
      <c r="AF34" s="609"/>
      <c r="AG34" s="609"/>
      <c r="AH34" s="609"/>
      <c r="AI34" s="609"/>
      <c r="AJ34" s="609"/>
      <c r="AK34" s="609"/>
      <c r="AL34" s="609"/>
      <c r="AM34" s="609"/>
      <c r="AN34" s="609"/>
      <c r="AO34" s="609"/>
      <c r="AP34" s="609"/>
    </row>
    <row r="35" spans="4:42" ht="20" customHeight="1" x14ac:dyDescent="0.2">
      <c r="D35" s="604"/>
      <c r="E35" s="655"/>
      <c r="F35" s="656"/>
      <c r="G35" s="657" t="s">
        <v>1006</v>
      </c>
      <c r="H35" s="604"/>
      <c r="I35" s="604" t="s">
        <v>192</v>
      </c>
      <c r="J35" s="344">
        <f>1/2</f>
        <v>0.5</v>
      </c>
      <c r="K35" s="344"/>
      <c r="L35" s="344"/>
      <c r="M35" s="344"/>
      <c r="N35" s="344"/>
      <c r="O35" s="344">
        <f>J35*170000*$T$9</f>
        <v>89250</v>
      </c>
      <c r="P35" s="344"/>
      <c r="Q35" s="344"/>
      <c r="R35" s="344"/>
      <c r="S35" s="620"/>
      <c r="T35" s="609"/>
      <c r="U35" s="609"/>
      <c r="V35" s="609"/>
      <c r="W35" s="609"/>
      <c r="X35" s="609"/>
      <c r="Y35" s="609"/>
      <c r="Z35" s="609"/>
      <c r="AA35" s="609"/>
      <c r="AB35" s="609"/>
      <c r="AC35" s="609"/>
      <c r="AD35" s="609"/>
      <c r="AE35" s="609"/>
      <c r="AF35" s="609"/>
      <c r="AG35" s="609"/>
      <c r="AH35" s="609"/>
      <c r="AI35" s="609"/>
      <c r="AJ35" s="609"/>
      <c r="AK35" s="609"/>
      <c r="AL35" s="609"/>
      <c r="AM35" s="609"/>
      <c r="AN35" s="609"/>
      <c r="AO35" s="609"/>
      <c r="AP35" s="609"/>
    </row>
    <row r="36" spans="4:42" ht="20" customHeight="1" x14ac:dyDescent="0.2">
      <c r="D36" s="604"/>
      <c r="E36" s="655"/>
      <c r="F36" s="656"/>
      <c r="G36" s="657" t="s">
        <v>1007</v>
      </c>
      <c r="H36" s="604"/>
      <c r="I36" s="604" t="s">
        <v>1008</v>
      </c>
      <c r="J36" s="344">
        <v>3</v>
      </c>
      <c r="K36" s="344"/>
      <c r="L36" s="344"/>
      <c r="M36" s="344"/>
      <c r="N36" s="344"/>
      <c r="O36" s="344">
        <f>J36*80000*$T$9</f>
        <v>252000</v>
      </c>
      <c r="P36" s="344"/>
      <c r="Q36" s="344"/>
      <c r="R36" s="344"/>
      <c r="S36" s="620"/>
      <c r="T36" s="609"/>
      <c r="U36" s="609"/>
      <c r="V36" s="609"/>
      <c r="W36" s="609"/>
      <c r="X36" s="609"/>
      <c r="Y36" s="609"/>
      <c r="Z36" s="609"/>
      <c r="AA36" s="609"/>
      <c r="AB36" s="609"/>
      <c r="AC36" s="609"/>
      <c r="AD36" s="609"/>
      <c r="AE36" s="609"/>
      <c r="AF36" s="609"/>
      <c r="AG36" s="609"/>
      <c r="AH36" s="609"/>
      <c r="AI36" s="609"/>
      <c r="AJ36" s="609"/>
      <c r="AK36" s="609"/>
      <c r="AL36" s="609"/>
      <c r="AM36" s="609"/>
      <c r="AN36" s="609"/>
      <c r="AO36" s="609"/>
      <c r="AP36" s="609"/>
    </row>
    <row r="37" spans="4:42" ht="20" customHeight="1" x14ac:dyDescent="0.2">
      <c r="D37" s="604"/>
      <c r="E37" s="655"/>
      <c r="F37" s="656"/>
      <c r="G37" s="657"/>
      <c r="H37" s="604"/>
      <c r="I37" s="604"/>
      <c r="J37" s="344"/>
      <c r="K37" s="344"/>
      <c r="L37" s="344"/>
      <c r="M37" s="344"/>
      <c r="N37" s="344"/>
      <c r="O37" s="344"/>
      <c r="P37" s="344"/>
      <c r="Q37" s="344"/>
      <c r="R37" s="344"/>
      <c r="S37" s="620"/>
      <c r="T37" s="609"/>
      <c r="U37" s="609"/>
      <c r="V37" s="609"/>
      <c r="W37" s="609"/>
      <c r="X37" s="609"/>
      <c r="Y37" s="609"/>
      <c r="Z37" s="609"/>
      <c r="AA37" s="609"/>
      <c r="AB37" s="609"/>
      <c r="AC37" s="609"/>
      <c r="AD37" s="609"/>
      <c r="AE37" s="609"/>
      <c r="AF37" s="609"/>
      <c r="AG37" s="609"/>
      <c r="AH37" s="609"/>
      <c r="AI37" s="609"/>
      <c r="AJ37" s="609"/>
      <c r="AK37" s="609"/>
      <c r="AL37" s="609"/>
      <c r="AM37" s="609"/>
      <c r="AN37" s="609"/>
      <c r="AO37" s="609"/>
      <c r="AP37" s="609"/>
    </row>
    <row r="38" spans="4:42" ht="20" customHeight="1" x14ac:dyDescent="0.2">
      <c r="D38" s="604"/>
      <c r="E38" s="655"/>
      <c r="F38" s="656" t="s">
        <v>241</v>
      </c>
      <c r="G38" s="657" t="str">
        <f>AG8</f>
        <v>Melamic</v>
      </c>
      <c r="H38" s="604" t="s">
        <v>1009</v>
      </c>
      <c r="I38" s="604"/>
      <c r="J38" s="344"/>
      <c r="K38" s="344"/>
      <c r="L38" s="344"/>
      <c r="M38" s="344"/>
      <c r="N38" s="344"/>
      <c r="O38" s="344">
        <f>SUM(O40:O45)*N15</f>
        <v>722452.50000000012</v>
      </c>
      <c r="P38" s="344"/>
      <c r="Q38" s="344">
        <f>N15*25000*2*3</f>
        <v>297000.00000000006</v>
      </c>
      <c r="R38" s="344">
        <f>SUM(O38:Q38)</f>
        <v>1019452.5000000002</v>
      </c>
      <c r="S38" s="620"/>
      <c r="T38" s="609"/>
      <c r="U38" s="609"/>
      <c r="V38" s="609"/>
      <c r="W38" s="609"/>
      <c r="X38" s="609"/>
      <c r="Y38" s="609"/>
      <c r="Z38" s="609"/>
      <c r="AA38" s="609"/>
      <c r="AB38" s="609"/>
      <c r="AC38" s="609"/>
      <c r="AD38" s="609"/>
      <c r="AE38" s="609"/>
      <c r="AF38" s="609"/>
      <c r="AG38" s="609"/>
      <c r="AH38" s="609"/>
      <c r="AI38" s="609"/>
      <c r="AJ38" s="609"/>
      <c r="AK38" s="609"/>
      <c r="AL38" s="609"/>
      <c r="AM38" s="609"/>
      <c r="AN38" s="609"/>
      <c r="AO38" s="609"/>
      <c r="AP38" s="609"/>
    </row>
    <row r="39" spans="4:42" ht="20" customHeight="1" x14ac:dyDescent="0.2">
      <c r="D39" s="658"/>
      <c r="E39" s="659"/>
      <c r="F39" s="660"/>
      <c r="G39" s="661" t="s">
        <v>1001</v>
      </c>
      <c r="H39" s="658"/>
      <c r="I39" s="658"/>
      <c r="J39" s="662"/>
      <c r="K39" s="662"/>
      <c r="L39" s="662"/>
      <c r="M39" s="662"/>
      <c r="N39" s="662"/>
      <c r="O39" s="662">
        <f>SUM(O40:O45)</f>
        <v>364875</v>
      </c>
      <c r="P39" s="344"/>
      <c r="Q39" s="344"/>
      <c r="R39" s="344"/>
      <c r="S39" s="620"/>
      <c r="T39" s="609"/>
      <c r="U39" s="609"/>
      <c r="V39" s="609"/>
      <c r="W39" s="609"/>
      <c r="X39" s="609"/>
      <c r="Y39" s="609"/>
      <c r="Z39" s="609"/>
      <c r="AA39" s="609"/>
      <c r="AB39" s="609"/>
      <c r="AC39" s="609"/>
      <c r="AD39" s="609"/>
      <c r="AE39" s="609"/>
      <c r="AF39" s="609"/>
      <c r="AG39" s="609"/>
      <c r="AH39" s="609"/>
      <c r="AI39" s="609"/>
      <c r="AJ39" s="609"/>
      <c r="AK39" s="609"/>
      <c r="AL39" s="609"/>
      <c r="AM39" s="609"/>
      <c r="AN39" s="609"/>
      <c r="AO39" s="609"/>
      <c r="AP39" s="609"/>
    </row>
    <row r="40" spans="4:42" ht="20" customHeight="1" x14ac:dyDescent="0.2">
      <c r="D40" s="604"/>
      <c r="E40" s="655"/>
      <c r="F40" s="656"/>
      <c r="G40" s="657" t="s">
        <v>1010</v>
      </c>
      <c r="H40" s="604"/>
      <c r="I40" s="604" t="s">
        <v>192</v>
      </c>
      <c r="J40" s="344">
        <f>1/2</f>
        <v>0.5</v>
      </c>
      <c r="K40" s="344"/>
      <c r="L40" s="344"/>
      <c r="M40" s="344"/>
      <c r="N40" s="344"/>
      <c r="O40" s="344">
        <f>(24000/0.4)*J40*$T$9</f>
        <v>31500</v>
      </c>
      <c r="P40" s="344"/>
      <c r="Q40" s="344"/>
      <c r="R40" s="344"/>
      <c r="S40" s="620"/>
      <c r="T40" s="609"/>
      <c r="U40" s="609"/>
      <c r="V40" s="609"/>
      <c r="W40" s="609"/>
      <c r="X40" s="609"/>
      <c r="Y40" s="609"/>
      <c r="Z40" s="609"/>
      <c r="AA40" s="609"/>
      <c r="AB40" s="609"/>
      <c r="AC40" s="609"/>
      <c r="AD40" s="609"/>
      <c r="AE40" s="609"/>
      <c r="AF40" s="609"/>
      <c r="AG40" s="609"/>
      <c r="AH40" s="609"/>
      <c r="AI40" s="609"/>
      <c r="AJ40" s="609"/>
      <c r="AK40" s="609"/>
      <c r="AL40" s="609"/>
      <c r="AM40" s="609"/>
      <c r="AN40" s="609"/>
      <c r="AO40" s="609"/>
      <c r="AP40" s="609"/>
    </row>
    <row r="41" spans="4:42" ht="20" customHeight="1" x14ac:dyDescent="0.2">
      <c r="D41" s="604"/>
      <c r="E41" s="655"/>
      <c r="F41" s="656"/>
      <c r="G41" s="657" t="s">
        <v>1007</v>
      </c>
      <c r="H41" s="604"/>
      <c r="I41" s="604" t="s">
        <v>192</v>
      </c>
      <c r="J41" s="344">
        <v>2</v>
      </c>
      <c r="K41" s="344"/>
      <c r="L41" s="344"/>
      <c r="M41" s="344"/>
      <c r="N41" s="344"/>
      <c r="O41" s="344">
        <f>J41*80000*$T$9</f>
        <v>168000</v>
      </c>
      <c r="P41" s="344"/>
      <c r="Q41" s="344"/>
      <c r="R41" s="344"/>
      <c r="S41" s="620"/>
      <c r="T41" s="609"/>
      <c r="U41" s="609"/>
      <c r="V41" s="609"/>
      <c r="W41" s="609"/>
      <c r="X41" s="609"/>
      <c r="Y41" s="609"/>
      <c r="Z41" s="609"/>
      <c r="AA41" s="609"/>
      <c r="AB41" s="609"/>
      <c r="AC41" s="609"/>
      <c r="AD41" s="609"/>
      <c r="AE41" s="609"/>
      <c r="AF41" s="609"/>
      <c r="AG41" s="609"/>
      <c r="AH41" s="609"/>
      <c r="AI41" s="609"/>
      <c r="AJ41" s="609"/>
      <c r="AK41" s="609"/>
      <c r="AL41" s="609"/>
      <c r="AM41" s="609"/>
      <c r="AN41" s="609"/>
      <c r="AO41" s="609"/>
      <c r="AP41" s="609"/>
    </row>
    <row r="42" spans="4:42" ht="20" customHeight="1" x14ac:dyDescent="0.2">
      <c r="D42" s="604"/>
      <c r="E42" s="655"/>
      <c r="F42" s="656"/>
      <c r="G42" s="657" t="s">
        <v>1011</v>
      </c>
      <c r="H42" s="604"/>
      <c r="I42" s="604" t="s">
        <v>192</v>
      </c>
      <c r="J42" s="344">
        <f>1/2</f>
        <v>0.5</v>
      </c>
      <c r="K42" s="344"/>
      <c r="L42" s="344"/>
      <c r="M42" s="344"/>
      <c r="N42" s="344"/>
      <c r="O42" s="344">
        <f>J42*90000*$T$9</f>
        <v>47250</v>
      </c>
      <c r="P42" s="344"/>
      <c r="Q42" s="344"/>
      <c r="R42" s="344"/>
      <c r="S42" s="620"/>
      <c r="T42" s="609"/>
      <c r="U42" s="609"/>
      <c r="V42" s="609"/>
      <c r="W42" s="609"/>
      <c r="X42" s="609"/>
      <c r="Y42" s="609"/>
      <c r="Z42" s="609"/>
      <c r="AA42" s="609"/>
      <c r="AB42" s="609"/>
      <c r="AC42" s="609"/>
      <c r="AD42" s="609"/>
      <c r="AE42" s="609"/>
      <c r="AF42" s="609"/>
      <c r="AG42" s="609"/>
      <c r="AH42" s="609"/>
      <c r="AI42" s="609"/>
      <c r="AJ42" s="609"/>
      <c r="AK42" s="609"/>
      <c r="AL42" s="609"/>
      <c r="AM42" s="609"/>
      <c r="AN42" s="609"/>
      <c r="AO42" s="609"/>
      <c r="AP42" s="609"/>
    </row>
    <row r="43" spans="4:42" ht="20" customHeight="1" x14ac:dyDescent="0.2">
      <c r="D43" s="604"/>
      <c r="E43" s="655"/>
      <c r="F43" s="656"/>
      <c r="G43" s="657" t="s">
        <v>1012</v>
      </c>
      <c r="H43" s="604"/>
      <c r="I43" s="604" t="s">
        <v>192</v>
      </c>
      <c r="J43" s="344">
        <f>1/2</f>
        <v>0.5</v>
      </c>
      <c r="K43" s="344"/>
      <c r="L43" s="344"/>
      <c r="M43" s="344"/>
      <c r="N43" s="344"/>
      <c r="O43" s="344">
        <f>J43*80000*$T$9</f>
        <v>42000</v>
      </c>
      <c r="P43" s="344"/>
      <c r="Q43" s="344"/>
      <c r="R43" s="344"/>
      <c r="S43" s="620"/>
      <c r="T43" s="609"/>
      <c r="U43" s="609"/>
      <c r="V43" s="609"/>
      <c r="W43" s="609"/>
      <c r="X43" s="609"/>
      <c r="Y43" s="609"/>
      <c r="Z43" s="609"/>
      <c r="AA43" s="609"/>
      <c r="AB43" s="609"/>
      <c r="AC43" s="609"/>
      <c r="AD43" s="609"/>
      <c r="AE43" s="609"/>
      <c r="AF43" s="609"/>
      <c r="AG43" s="609"/>
      <c r="AH43" s="609"/>
      <c r="AI43" s="609"/>
      <c r="AJ43" s="609"/>
      <c r="AK43" s="609"/>
      <c r="AL43" s="609"/>
      <c r="AM43" s="609"/>
      <c r="AN43" s="609"/>
      <c r="AO43" s="609"/>
      <c r="AP43" s="609"/>
    </row>
    <row r="44" spans="4:42" ht="20" customHeight="1" x14ac:dyDescent="0.2">
      <c r="D44" s="604"/>
      <c r="E44" s="655"/>
      <c r="F44" s="656"/>
      <c r="G44" s="657" t="s">
        <v>1013</v>
      </c>
      <c r="H44" s="604"/>
      <c r="I44" s="604" t="s">
        <v>192</v>
      </c>
      <c r="J44" s="344">
        <f>J43/2</f>
        <v>0.25</v>
      </c>
      <c r="K44" s="344"/>
      <c r="L44" s="344"/>
      <c r="M44" s="344"/>
      <c r="N44" s="344"/>
      <c r="O44" s="344">
        <f>J44*90000*$T$9</f>
        <v>23625</v>
      </c>
      <c r="P44" s="344"/>
      <c r="Q44" s="344"/>
      <c r="R44" s="344"/>
      <c r="S44" s="620"/>
      <c r="T44" s="609"/>
      <c r="U44" s="609"/>
      <c r="V44" s="609"/>
      <c r="W44" s="609"/>
      <c r="X44" s="609"/>
      <c r="Y44" s="609"/>
      <c r="Z44" s="609"/>
      <c r="AA44" s="609"/>
      <c r="AB44" s="609"/>
      <c r="AC44" s="609"/>
      <c r="AD44" s="609"/>
      <c r="AE44" s="609"/>
      <c r="AF44" s="609"/>
      <c r="AG44" s="609"/>
      <c r="AH44" s="609"/>
      <c r="AI44" s="609"/>
      <c r="AJ44" s="609"/>
      <c r="AK44" s="609"/>
      <c r="AL44" s="609"/>
      <c r="AM44" s="609"/>
      <c r="AN44" s="609"/>
      <c r="AO44" s="609"/>
      <c r="AP44" s="609"/>
    </row>
    <row r="45" spans="4:42" ht="20" customHeight="1" x14ac:dyDescent="0.2">
      <c r="D45" s="604"/>
      <c r="E45" s="655"/>
      <c r="F45" s="656"/>
      <c r="G45" s="657" t="s">
        <v>1014</v>
      </c>
      <c r="H45" s="604"/>
      <c r="I45" s="604" t="s">
        <v>183</v>
      </c>
      <c r="J45" s="344"/>
      <c r="K45" s="344"/>
      <c r="L45" s="344"/>
      <c r="M45" s="344"/>
      <c r="N45" s="344"/>
      <c r="O45" s="344">
        <f>50000*$T$9</f>
        <v>52500</v>
      </c>
      <c r="P45" s="344"/>
      <c r="Q45" s="344"/>
      <c r="R45" s="344"/>
      <c r="S45" s="620"/>
      <c r="T45" s="609"/>
      <c r="U45" s="609"/>
      <c r="V45" s="609"/>
      <c r="W45" s="609"/>
      <c r="X45" s="609"/>
      <c r="Y45" s="609"/>
      <c r="Z45" s="609"/>
      <c r="AA45" s="609"/>
      <c r="AB45" s="609"/>
      <c r="AC45" s="609"/>
      <c r="AD45" s="609"/>
      <c r="AE45" s="609"/>
      <c r="AF45" s="609"/>
      <c r="AG45" s="609"/>
      <c r="AH45" s="609"/>
      <c r="AI45" s="609"/>
      <c r="AJ45" s="609"/>
      <c r="AK45" s="609"/>
      <c r="AL45" s="609"/>
      <c r="AM45" s="609"/>
      <c r="AN45" s="609"/>
      <c r="AO45" s="609"/>
      <c r="AP45" s="609"/>
    </row>
    <row r="46" spans="4:42" ht="20" customHeight="1" x14ac:dyDescent="0.2">
      <c r="D46" s="604"/>
      <c r="E46" s="655"/>
      <c r="F46" s="656"/>
      <c r="G46" s="657"/>
      <c r="H46" s="604"/>
      <c r="I46" s="604"/>
      <c r="J46" s="344"/>
      <c r="K46" s="344"/>
      <c r="L46" s="344"/>
      <c r="M46" s="344"/>
      <c r="N46" s="344"/>
      <c r="O46" s="344"/>
      <c r="P46" s="344"/>
      <c r="Q46" s="344"/>
      <c r="R46" s="344"/>
      <c r="S46" s="620"/>
      <c r="T46" s="609"/>
      <c r="U46" s="609"/>
      <c r="V46" s="609"/>
      <c r="W46" s="609"/>
      <c r="X46" s="609"/>
      <c r="Y46" s="609"/>
      <c r="Z46" s="609"/>
      <c r="AA46" s="609"/>
      <c r="AB46" s="609"/>
      <c r="AC46" s="609"/>
      <c r="AD46" s="609"/>
      <c r="AE46" s="609"/>
      <c r="AF46" s="609"/>
      <c r="AG46" s="609"/>
      <c r="AH46" s="609"/>
      <c r="AI46" s="609"/>
      <c r="AJ46" s="609"/>
      <c r="AK46" s="609"/>
      <c r="AL46" s="609"/>
      <c r="AM46" s="609"/>
      <c r="AN46" s="609"/>
      <c r="AO46" s="609"/>
      <c r="AP46" s="609"/>
    </row>
    <row r="47" spans="4:42" ht="20" customHeight="1" x14ac:dyDescent="0.2">
      <c r="D47" s="604"/>
      <c r="E47" s="655" t="s">
        <v>27</v>
      </c>
      <c r="F47" s="656" t="s">
        <v>1015</v>
      </c>
      <c r="G47" s="619"/>
      <c r="H47" s="604" t="s">
        <v>1016</v>
      </c>
      <c r="I47" s="604" t="s">
        <v>237</v>
      </c>
      <c r="J47" s="344">
        <f>J15</f>
        <v>1</v>
      </c>
      <c r="K47" s="344">
        <f>K15</f>
        <v>2.2000000000000002</v>
      </c>
      <c r="L47" s="344">
        <f>L15</f>
        <v>0.9</v>
      </c>
      <c r="M47" s="344">
        <f>(K47+K47+L47)*J47</f>
        <v>5.3000000000000007</v>
      </c>
      <c r="N47" s="344"/>
      <c r="O47" s="344"/>
      <c r="P47" s="344"/>
      <c r="Q47" s="344"/>
      <c r="R47" s="344"/>
      <c r="S47" s="620"/>
      <c r="T47" s="609"/>
      <c r="U47" s="609"/>
      <c r="V47" s="609"/>
      <c r="W47" s="609"/>
      <c r="X47" s="609"/>
      <c r="Y47" s="609"/>
      <c r="Z47" s="609"/>
      <c r="AA47" s="609"/>
      <c r="AB47" s="609"/>
      <c r="AC47" s="609"/>
      <c r="AD47" s="609"/>
      <c r="AE47" s="609"/>
      <c r="AF47" s="609"/>
      <c r="AG47" s="609"/>
      <c r="AH47" s="609"/>
      <c r="AI47" s="609"/>
      <c r="AJ47" s="609"/>
      <c r="AK47" s="609"/>
      <c r="AL47" s="609"/>
      <c r="AM47" s="609"/>
      <c r="AN47" s="609"/>
      <c r="AO47" s="609"/>
      <c r="AP47" s="609"/>
    </row>
    <row r="48" spans="4:42" ht="20" customHeight="1" x14ac:dyDescent="0.2">
      <c r="D48" s="604"/>
      <c r="E48" s="655"/>
      <c r="F48" s="656" t="s">
        <v>241</v>
      </c>
      <c r="G48" s="657" t="s">
        <v>1017</v>
      </c>
      <c r="H48" s="604"/>
      <c r="I48" s="604"/>
      <c r="J48" s="344"/>
      <c r="K48" s="344"/>
      <c r="L48" s="344"/>
      <c r="M48" s="344"/>
      <c r="N48" s="344"/>
      <c r="O48" s="344">
        <f>M47*200000</f>
        <v>1060000.0000000002</v>
      </c>
      <c r="P48" s="344"/>
      <c r="Q48" s="344">
        <f>M47*50000</f>
        <v>265000.00000000006</v>
      </c>
      <c r="R48" s="344">
        <f>SUM(O48:Q48)</f>
        <v>1325000.0000000002</v>
      </c>
      <c r="S48" s="620"/>
      <c r="T48" s="609"/>
      <c r="U48" s="609"/>
      <c r="V48" s="609"/>
      <c r="W48" s="609"/>
      <c r="X48" s="609"/>
      <c r="Y48" s="609"/>
      <c r="Z48" s="609"/>
      <c r="AA48" s="609"/>
      <c r="AB48" s="609"/>
      <c r="AC48" s="609"/>
      <c r="AD48" s="609"/>
      <c r="AE48" s="609"/>
      <c r="AF48" s="609"/>
      <c r="AG48" s="609"/>
      <c r="AH48" s="609"/>
      <c r="AI48" s="609"/>
      <c r="AJ48" s="609"/>
      <c r="AK48" s="609"/>
      <c r="AL48" s="609"/>
      <c r="AM48" s="609"/>
      <c r="AN48" s="609"/>
      <c r="AO48" s="609"/>
      <c r="AP48" s="609"/>
    </row>
    <row r="49" spans="4:42" ht="20" customHeight="1" x14ac:dyDescent="0.2">
      <c r="D49" s="604"/>
      <c r="E49" s="655"/>
      <c r="F49" s="656" t="s">
        <v>241</v>
      </c>
      <c r="G49" s="657" t="str">
        <f>AH8</f>
        <v>Standar</v>
      </c>
      <c r="H49" s="604"/>
      <c r="I49" s="604"/>
      <c r="J49" s="344"/>
      <c r="K49" s="344"/>
      <c r="L49" s="344"/>
      <c r="M49" s="344"/>
      <c r="N49" s="344"/>
      <c r="O49" s="344">
        <f>M47*$AH$9*T9</f>
        <v>400680.00000000006</v>
      </c>
      <c r="P49" s="344"/>
      <c r="Q49" s="344">
        <f>M47*50000</f>
        <v>265000.00000000006</v>
      </c>
      <c r="R49" s="344">
        <f>SUM(O49:Q49)</f>
        <v>665680.00000000012</v>
      </c>
      <c r="S49" s="620"/>
      <c r="T49" s="609"/>
      <c r="U49" s="609"/>
      <c r="V49" s="609"/>
      <c r="W49" s="609"/>
      <c r="X49" s="609"/>
      <c r="Y49" s="609"/>
      <c r="Z49" s="609"/>
      <c r="AA49" s="609"/>
      <c r="AB49" s="609"/>
      <c r="AC49" s="609"/>
      <c r="AD49" s="609"/>
      <c r="AE49" s="609"/>
      <c r="AF49" s="609"/>
      <c r="AG49" s="609"/>
      <c r="AH49" s="609"/>
      <c r="AI49" s="609"/>
      <c r="AJ49" s="609"/>
      <c r="AK49" s="609"/>
      <c r="AL49" s="609"/>
      <c r="AM49" s="609"/>
      <c r="AN49" s="609"/>
      <c r="AO49" s="609"/>
      <c r="AP49" s="609"/>
    </row>
    <row r="50" spans="4:42" ht="20" customHeight="1" x14ac:dyDescent="0.2">
      <c r="D50" s="604"/>
      <c r="E50" s="655"/>
      <c r="F50" s="656" t="s">
        <v>241</v>
      </c>
      <c r="G50" s="657" t="str">
        <f>AI8</f>
        <v>Coklat</v>
      </c>
      <c r="H50" s="604"/>
      <c r="I50" s="604"/>
      <c r="J50" s="344"/>
      <c r="K50" s="344"/>
      <c r="L50" s="344"/>
      <c r="M50" s="344"/>
      <c r="N50" s="344"/>
      <c r="O50" s="344">
        <f>M47*$AI$9*T9</f>
        <v>480816.00000000006</v>
      </c>
      <c r="P50" s="344"/>
      <c r="Q50" s="344">
        <f>Q49</f>
        <v>265000.00000000006</v>
      </c>
      <c r="R50" s="344">
        <f>SUM(O50:Q50)</f>
        <v>745816.00000000012</v>
      </c>
      <c r="S50" s="620"/>
      <c r="T50" s="609"/>
      <c r="U50" s="609"/>
      <c r="V50" s="609"/>
      <c r="W50" s="609"/>
      <c r="X50" s="609"/>
      <c r="Y50" s="609"/>
      <c r="Z50" s="609"/>
      <c r="AA50" s="609"/>
      <c r="AB50" s="609"/>
      <c r="AC50" s="609"/>
      <c r="AD50" s="609"/>
      <c r="AE50" s="609"/>
      <c r="AF50" s="609"/>
      <c r="AG50" s="609"/>
      <c r="AH50" s="609"/>
      <c r="AI50" s="609"/>
      <c r="AJ50" s="609"/>
      <c r="AK50" s="609"/>
      <c r="AL50" s="609"/>
      <c r="AM50" s="609"/>
      <c r="AN50" s="609"/>
      <c r="AO50" s="609"/>
      <c r="AP50" s="609"/>
    </row>
    <row r="51" spans="4:42" ht="20" customHeight="1" x14ac:dyDescent="0.2">
      <c r="D51" s="604"/>
      <c r="E51" s="655"/>
      <c r="F51" s="656" t="s">
        <v>241</v>
      </c>
      <c r="G51" s="657" t="str">
        <f>AJ8</f>
        <v>Motif</v>
      </c>
      <c r="H51" s="604"/>
      <c r="I51" s="604"/>
      <c r="J51" s="344"/>
      <c r="K51" s="344"/>
      <c r="L51" s="344"/>
      <c r="M51" s="344"/>
      <c r="N51" s="344"/>
      <c r="O51" s="344">
        <f>M47*$AJ$9*T9</f>
        <v>576979.20000000019</v>
      </c>
      <c r="P51" s="344"/>
      <c r="Q51" s="344">
        <f>Q50</f>
        <v>265000.00000000006</v>
      </c>
      <c r="R51" s="344">
        <f>SUM(O51:Q51)</f>
        <v>841979.20000000019</v>
      </c>
      <c r="S51" s="620"/>
      <c r="T51" s="609"/>
      <c r="U51" s="609"/>
      <c r="V51" s="609"/>
      <c r="W51" s="609"/>
      <c r="X51" s="609"/>
      <c r="Y51" s="609"/>
      <c r="Z51" s="609"/>
      <c r="AA51" s="609"/>
      <c r="AB51" s="609"/>
      <c r="AC51" s="609"/>
      <c r="AD51" s="609"/>
      <c r="AE51" s="609"/>
      <c r="AF51" s="609"/>
      <c r="AG51" s="609"/>
      <c r="AH51" s="609"/>
      <c r="AI51" s="609"/>
      <c r="AJ51" s="609"/>
      <c r="AK51" s="609"/>
      <c r="AL51" s="609"/>
      <c r="AM51" s="609"/>
      <c r="AN51" s="609"/>
      <c r="AO51" s="609"/>
      <c r="AP51" s="609"/>
    </row>
    <row r="52" spans="4:42" ht="20" customHeight="1" x14ac:dyDescent="0.2">
      <c r="D52" s="604"/>
      <c r="E52" s="655" t="s">
        <v>28</v>
      </c>
      <c r="F52" s="656" t="s">
        <v>869</v>
      </c>
      <c r="G52" s="619"/>
      <c r="H52" s="604" t="s">
        <v>1018</v>
      </c>
      <c r="I52" s="604"/>
      <c r="J52" s="344"/>
      <c r="K52" s="344"/>
      <c r="L52" s="344"/>
      <c r="M52" s="344"/>
      <c r="N52" s="344"/>
      <c r="O52" s="344"/>
      <c r="P52" s="344"/>
      <c r="Q52" s="344"/>
      <c r="R52" s="344">
        <f>SUM(O52:Q52)</f>
        <v>0</v>
      </c>
      <c r="S52" s="620"/>
      <c r="T52" s="609"/>
      <c r="U52" s="609"/>
      <c r="V52" s="609"/>
      <c r="W52" s="609"/>
      <c r="X52" s="609"/>
      <c r="Y52" s="609"/>
      <c r="Z52" s="609"/>
      <c r="AA52" s="609"/>
      <c r="AB52" s="609"/>
      <c r="AC52" s="609"/>
      <c r="AD52" s="609"/>
      <c r="AE52" s="609"/>
      <c r="AF52" s="609"/>
      <c r="AG52" s="609"/>
      <c r="AH52" s="609"/>
      <c r="AI52" s="609"/>
      <c r="AJ52" s="609"/>
      <c r="AK52" s="609"/>
      <c r="AL52" s="609"/>
      <c r="AM52" s="609"/>
      <c r="AN52" s="609"/>
      <c r="AO52" s="609"/>
      <c r="AP52" s="609"/>
    </row>
    <row r="53" spans="4:42" ht="20" customHeight="1" x14ac:dyDescent="0.2">
      <c r="D53" s="604"/>
      <c r="E53" s="617"/>
      <c r="F53" s="656" t="s">
        <v>241</v>
      </c>
      <c r="G53" s="629" t="s">
        <v>1019</v>
      </c>
      <c r="H53" s="604"/>
      <c r="I53" s="604"/>
      <c r="J53" s="344"/>
      <c r="K53" s="344"/>
      <c r="L53" s="344"/>
      <c r="M53" s="344"/>
      <c r="N53" s="344"/>
      <c r="O53" s="344"/>
      <c r="P53" s="344"/>
      <c r="Q53" s="344"/>
      <c r="R53" s="344"/>
      <c r="S53" s="620"/>
      <c r="T53" s="609"/>
      <c r="U53" s="609"/>
      <c r="V53" s="609"/>
      <c r="W53" s="609"/>
      <c r="X53" s="609"/>
      <c r="Y53" s="609"/>
      <c r="Z53" s="609"/>
      <c r="AA53" s="609"/>
      <c r="AB53" s="609"/>
      <c r="AC53" s="609"/>
      <c r="AD53" s="609"/>
      <c r="AE53" s="609"/>
      <c r="AF53" s="609"/>
      <c r="AG53" s="609"/>
      <c r="AH53" s="609"/>
      <c r="AI53" s="609"/>
      <c r="AJ53" s="609"/>
      <c r="AK53" s="609"/>
      <c r="AL53" s="609"/>
      <c r="AM53" s="609"/>
      <c r="AN53" s="609"/>
      <c r="AO53" s="609"/>
      <c r="AP53" s="609"/>
    </row>
    <row r="54" spans="4:42" ht="20" customHeight="1" x14ac:dyDescent="0.2">
      <c r="D54" s="604"/>
      <c r="E54" s="617"/>
      <c r="F54" s="628"/>
      <c r="G54" s="619"/>
      <c r="H54" s="604"/>
      <c r="I54" s="604"/>
      <c r="J54" s="344"/>
      <c r="K54" s="344"/>
      <c r="L54" s="344"/>
      <c r="M54" s="344"/>
      <c r="N54" s="344"/>
      <c r="O54" s="344"/>
      <c r="P54" s="344"/>
      <c r="Q54" s="344"/>
      <c r="R54" s="344"/>
      <c r="S54" s="620"/>
      <c r="T54" s="609"/>
      <c r="U54" s="609"/>
      <c r="V54" s="609"/>
      <c r="W54" s="609"/>
      <c r="X54" s="609"/>
      <c r="Y54" s="609"/>
      <c r="Z54" s="609"/>
      <c r="AA54" s="609"/>
      <c r="AB54" s="609"/>
      <c r="AC54" s="609"/>
      <c r="AD54" s="609"/>
      <c r="AE54" s="609"/>
      <c r="AF54" s="609"/>
      <c r="AG54" s="609"/>
      <c r="AH54" s="609"/>
      <c r="AI54" s="609"/>
      <c r="AJ54" s="609"/>
      <c r="AK54" s="609"/>
      <c r="AL54" s="609"/>
      <c r="AM54" s="609"/>
      <c r="AN54" s="609"/>
      <c r="AO54" s="609"/>
      <c r="AP54" s="609"/>
    </row>
    <row r="55" spans="4:42" ht="20" customHeight="1" x14ac:dyDescent="0.2">
      <c r="D55" s="604"/>
      <c r="E55" s="617"/>
      <c r="F55" s="628"/>
      <c r="G55" s="619"/>
      <c r="H55" s="604"/>
      <c r="I55" s="604"/>
      <c r="J55" s="344"/>
      <c r="K55" s="344"/>
      <c r="L55" s="344"/>
      <c r="M55" s="344"/>
      <c r="N55" s="344"/>
      <c r="O55" s="344"/>
      <c r="P55" s="344"/>
      <c r="Q55" s="344"/>
      <c r="R55" s="344"/>
      <c r="S55" s="620"/>
      <c r="T55" s="609"/>
      <c r="U55" s="609"/>
      <c r="V55" s="609"/>
      <c r="W55" s="609"/>
      <c r="X55" s="609"/>
      <c r="Y55" s="609"/>
      <c r="Z55" s="609"/>
      <c r="AA55" s="609"/>
      <c r="AB55" s="609"/>
      <c r="AC55" s="609"/>
      <c r="AD55" s="609"/>
      <c r="AE55" s="609"/>
      <c r="AF55" s="609"/>
      <c r="AG55" s="609"/>
      <c r="AH55" s="609"/>
      <c r="AI55" s="609"/>
      <c r="AJ55" s="609"/>
      <c r="AK55" s="609"/>
      <c r="AL55" s="609"/>
      <c r="AM55" s="609"/>
      <c r="AN55" s="609"/>
      <c r="AO55" s="609"/>
      <c r="AP55" s="609"/>
    </row>
    <row r="56" spans="4:42" s="637" customFormat="1" ht="20" customHeight="1" x14ac:dyDescent="0.2">
      <c r="D56" s="631"/>
      <c r="E56" s="632" t="s">
        <v>46</v>
      </c>
      <c r="F56" s="663" t="s">
        <v>1020</v>
      </c>
      <c r="G56" s="634"/>
      <c r="H56" s="631"/>
      <c r="I56" s="631" t="s">
        <v>186</v>
      </c>
      <c r="J56" s="664">
        <v>1</v>
      </c>
      <c r="K56" s="664">
        <v>2.2000000000000002</v>
      </c>
      <c r="L56" s="664">
        <v>0.8</v>
      </c>
      <c r="M56" s="664"/>
      <c r="N56" s="664">
        <f>K56*L56*J56</f>
        <v>1.7600000000000002</v>
      </c>
      <c r="O56" s="665"/>
      <c r="P56" s="666"/>
      <c r="Q56" s="666"/>
      <c r="R56" s="664"/>
      <c r="S56" s="667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9"/>
      <c r="AI56" s="669"/>
      <c r="AJ56" s="669"/>
      <c r="AK56" s="669"/>
      <c r="AL56" s="669"/>
      <c r="AM56" s="669"/>
      <c r="AN56" s="669"/>
      <c r="AO56" s="669"/>
      <c r="AP56" s="669"/>
    </row>
    <row r="57" spans="4:42" s="637" customFormat="1" ht="20" customHeight="1" x14ac:dyDescent="0.2">
      <c r="D57" s="638"/>
      <c r="E57" s="639"/>
      <c r="F57" s="640"/>
      <c r="G57" s="641"/>
      <c r="H57" s="638" t="s">
        <v>1021</v>
      </c>
      <c r="I57" s="638"/>
      <c r="J57" s="642"/>
      <c r="K57" s="642"/>
      <c r="L57" s="642"/>
      <c r="M57" s="642"/>
      <c r="N57" s="642"/>
      <c r="O57" s="643">
        <f>SUM(O67,O72)+(SUM(O76:O78)/3)</f>
        <v>2862803.8857142865</v>
      </c>
      <c r="P57" s="644">
        <f>(O57+Q57)*0.15</f>
        <v>543377.72571428586</v>
      </c>
      <c r="Q57" s="644">
        <f>SUM(Q67,Q72,Q76)</f>
        <v>759714.2857142858</v>
      </c>
      <c r="R57" s="642">
        <f t="shared" ref="R57:R60" si="4">SUM(O57:Q57)</f>
        <v>4165895.8971428582</v>
      </c>
      <c r="S57" s="635"/>
      <c r="T57" s="609"/>
      <c r="U57" s="609"/>
      <c r="V57" s="609"/>
      <c r="W57" s="609"/>
      <c r="X57" s="609"/>
      <c r="Y57" s="609"/>
      <c r="Z57" s="609"/>
      <c r="AA57" s="609"/>
      <c r="AB57" s="609"/>
      <c r="AC57" s="609"/>
      <c r="AD57" s="609"/>
      <c r="AE57" s="609"/>
      <c r="AF57" s="609"/>
      <c r="AG57" s="609"/>
      <c r="AH57" s="636"/>
      <c r="AI57" s="636"/>
      <c r="AJ57" s="636"/>
      <c r="AK57" s="636"/>
      <c r="AL57" s="636"/>
      <c r="AM57" s="636"/>
      <c r="AN57" s="636"/>
      <c r="AO57" s="636"/>
      <c r="AP57" s="636"/>
    </row>
    <row r="58" spans="4:42" s="637" customFormat="1" ht="19.5" customHeight="1" x14ac:dyDescent="0.2">
      <c r="D58" s="638"/>
      <c r="E58" s="639"/>
      <c r="F58" s="640"/>
      <c r="G58" s="641"/>
      <c r="H58" s="638" t="s">
        <v>1022</v>
      </c>
      <c r="I58" s="638"/>
      <c r="J58" s="642"/>
      <c r="K58" s="642"/>
      <c r="L58" s="642"/>
      <c r="M58" s="642"/>
      <c r="N58" s="642"/>
      <c r="O58" s="643">
        <f>SUM(O68,O72)+(SUM(O76:O78)/3)</f>
        <v>2367803.885714286</v>
      </c>
      <c r="P58" s="644">
        <f>P57</f>
        <v>543377.72571428586</v>
      </c>
      <c r="Q58" s="644">
        <f>SUM(Q67,Q72,Q76)</f>
        <v>759714.2857142858</v>
      </c>
      <c r="R58" s="642">
        <f t="shared" si="4"/>
        <v>3670895.8971428578</v>
      </c>
      <c r="S58" s="635"/>
      <c r="T58" s="609"/>
      <c r="U58" s="609"/>
      <c r="V58" s="609"/>
      <c r="W58" s="609"/>
      <c r="X58" s="609"/>
      <c r="Y58" s="609"/>
      <c r="Z58" s="609"/>
      <c r="AA58" s="609"/>
      <c r="AB58" s="609"/>
      <c r="AC58" s="609"/>
      <c r="AD58" s="609"/>
      <c r="AE58" s="609"/>
      <c r="AF58" s="609"/>
      <c r="AG58" s="609"/>
      <c r="AH58" s="636"/>
      <c r="AI58" s="636"/>
      <c r="AJ58" s="636"/>
      <c r="AK58" s="636"/>
      <c r="AL58" s="636"/>
      <c r="AM58" s="636"/>
      <c r="AN58" s="636"/>
      <c r="AO58" s="636"/>
      <c r="AP58" s="636"/>
    </row>
    <row r="59" spans="4:42" s="637" customFormat="1" ht="20" customHeight="1" x14ac:dyDescent="0.2">
      <c r="D59" s="638"/>
      <c r="E59" s="639"/>
      <c r="F59" s="640"/>
      <c r="G59" s="641"/>
      <c r="H59" s="638" t="s">
        <v>1023</v>
      </c>
      <c r="I59" s="638"/>
      <c r="J59" s="642"/>
      <c r="K59" s="642"/>
      <c r="L59" s="642"/>
      <c r="M59" s="642"/>
      <c r="N59" s="642"/>
      <c r="O59" s="643">
        <f>SUM(O69,O72)+(SUM(O76:O78)/3)</f>
        <v>2312803.885714286</v>
      </c>
      <c r="P59" s="644">
        <f t="shared" ref="P59:P60" si="5">P58</f>
        <v>543377.72571428586</v>
      </c>
      <c r="Q59" s="644">
        <f>SUM(Q67,Q72,Q76)</f>
        <v>759714.2857142858</v>
      </c>
      <c r="R59" s="642">
        <f t="shared" si="4"/>
        <v>3615895.8971428578</v>
      </c>
      <c r="S59" s="635"/>
      <c r="T59" s="609"/>
      <c r="U59" s="609"/>
      <c r="V59" s="609"/>
      <c r="W59" s="609"/>
      <c r="X59" s="609"/>
      <c r="Y59" s="609"/>
      <c r="Z59" s="609"/>
      <c r="AA59" s="609"/>
      <c r="AB59" s="609"/>
      <c r="AC59" s="609"/>
      <c r="AD59" s="609"/>
      <c r="AE59" s="609"/>
      <c r="AF59" s="609"/>
      <c r="AG59" s="609"/>
      <c r="AH59" s="636"/>
      <c r="AI59" s="636"/>
      <c r="AJ59" s="636"/>
      <c r="AK59" s="636"/>
      <c r="AL59" s="636"/>
      <c r="AM59" s="636"/>
      <c r="AN59" s="636"/>
      <c r="AO59" s="636"/>
      <c r="AP59" s="636"/>
    </row>
    <row r="60" spans="4:42" s="637" customFormat="1" ht="20" customHeight="1" x14ac:dyDescent="0.2">
      <c r="D60" s="638"/>
      <c r="E60" s="639"/>
      <c r="F60" s="640"/>
      <c r="G60" s="641"/>
      <c r="H60" s="638" t="s">
        <v>1024</v>
      </c>
      <c r="I60" s="638"/>
      <c r="J60" s="642"/>
      <c r="K60" s="642"/>
      <c r="L60" s="642"/>
      <c r="M60" s="642"/>
      <c r="N60" s="642"/>
      <c r="O60" s="643">
        <f>SUM(O70,O72)+(SUM(O76:O78)/3)</f>
        <v>2202803.885714286</v>
      </c>
      <c r="P60" s="644">
        <f t="shared" si="5"/>
        <v>543377.72571428586</v>
      </c>
      <c r="Q60" s="644">
        <f>SUM(Q67,Q72,Q76)</f>
        <v>759714.2857142858</v>
      </c>
      <c r="R60" s="642">
        <f t="shared" si="4"/>
        <v>3505895.8971428578</v>
      </c>
      <c r="S60" s="635"/>
      <c r="T60" s="609">
        <f>SUM(O60,P60)</f>
        <v>2746181.6114285719</v>
      </c>
      <c r="U60" s="609"/>
      <c r="V60" s="609"/>
      <c r="W60" s="609"/>
      <c r="X60" s="609"/>
      <c r="Y60" s="609"/>
      <c r="Z60" s="609"/>
      <c r="AA60" s="609">
        <f>Q60</f>
        <v>759714.2857142858</v>
      </c>
      <c r="AB60" s="609"/>
      <c r="AC60" s="609"/>
      <c r="AD60" s="609"/>
      <c r="AE60" s="609"/>
      <c r="AF60" s="609"/>
      <c r="AG60" s="609"/>
      <c r="AH60" s="636"/>
      <c r="AI60" s="636"/>
      <c r="AJ60" s="636"/>
      <c r="AK60" s="636"/>
      <c r="AL60" s="636"/>
      <c r="AM60" s="636"/>
      <c r="AN60" s="636"/>
      <c r="AO60" s="636"/>
      <c r="AP60" s="636"/>
    </row>
    <row r="61" spans="4:42" s="637" customFormat="1" ht="20" customHeight="1" x14ac:dyDescent="0.2">
      <c r="D61" s="631"/>
      <c r="E61" s="632" t="s">
        <v>46</v>
      </c>
      <c r="F61" s="663" t="s">
        <v>1025</v>
      </c>
      <c r="G61" s="634"/>
      <c r="H61" s="631"/>
      <c r="I61" s="631" t="s">
        <v>186</v>
      </c>
      <c r="J61" s="664">
        <f>J56</f>
        <v>1</v>
      </c>
      <c r="K61" s="664">
        <v>2.2000000000000002</v>
      </c>
      <c r="L61" s="664">
        <f>L56</f>
        <v>0.8</v>
      </c>
      <c r="M61" s="664"/>
      <c r="N61" s="664">
        <f>K61*L61*J61</f>
        <v>1.7600000000000002</v>
      </c>
      <c r="O61" s="665"/>
      <c r="P61" s="666"/>
      <c r="Q61" s="666"/>
      <c r="R61" s="664"/>
      <c r="S61" s="667"/>
      <c r="T61" s="668"/>
      <c r="U61" s="668"/>
      <c r="V61" s="668"/>
      <c r="W61" s="668"/>
      <c r="X61" s="668"/>
      <c r="Y61" s="668"/>
      <c r="Z61" s="668"/>
      <c r="AA61" s="668"/>
      <c r="AB61" s="668"/>
      <c r="AC61" s="668"/>
      <c r="AD61" s="668"/>
      <c r="AE61" s="668"/>
      <c r="AF61" s="668"/>
      <c r="AG61" s="668"/>
      <c r="AH61" s="669"/>
      <c r="AI61" s="669"/>
      <c r="AJ61" s="669"/>
      <c r="AK61" s="669"/>
      <c r="AL61" s="669"/>
      <c r="AM61" s="669"/>
      <c r="AN61" s="669"/>
      <c r="AO61" s="669"/>
      <c r="AP61" s="669"/>
    </row>
    <row r="62" spans="4:42" s="637" customFormat="1" ht="20" customHeight="1" x14ac:dyDescent="0.2">
      <c r="D62" s="638"/>
      <c r="E62" s="639"/>
      <c r="F62" s="640"/>
      <c r="G62" s="641"/>
      <c r="H62" s="638" t="s">
        <v>1021</v>
      </c>
      <c r="I62" s="638"/>
      <c r="J62" s="642"/>
      <c r="K62" s="642"/>
      <c r="L62" s="642"/>
      <c r="M62" s="642"/>
      <c r="N62" s="642"/>
      <c r="O62" s="643">
        <f>SUM(O67,O73)+(SUM(O76:O78)/3)</f>
        <v>2399879.885714286</v>
      </c>
      <c r="P62" s="644">
        <f>P60</f>
        <v>543377.72571428586</v>
      </c>
      <c r="Q62" s="644">
        <f>SUM(Q67,Q72,Q76)</f>
        <v>759714.2857142858</v>
      </c>
      <c r="R62" s="642">
        <f t="shared" ref="R62:R64" si="6">SUM(O62:Q62)</f>
        <v>3702971.8971428578</v>
      </c>
      <c r="S62" s="635"/>
      <c r="T62" s="609"/>
      <c r="U62" s="609"/>
      <c r="V62" s="609"/>
      <c r="W62" s="609"/>
      <c r="X62" s="609"/>
      <c r="Y62" s="609"/>
      <c r="Z62" s="609"/>
      <c r="AA62" s="609"/>
      <c r="AB62" s="609"/>
      <c r="AC62" s="609"/>
      <c r="AD62" s="609"/>
      <c r="AE62" s="609"/>
      <c r="AF62" s="609"/>
      <c r="AG62" s="609"/>
      <c r="AH62" s="636"/>
      <c r="AI62" s="636"/>
      <c r="AJ62" s="636"/>
      <c r="AK62" s="636"/>
      <c r="AL62" s="636"/>
      <c r="AM62" s="636"/>
      <c r="AN62" s="636"/>
      <c r="AO62" s="636"/>
      <c r="AP62" s="636"/>
    </row>
    <row r="63" spans="4:42" s="637" customFormat="1" ht="19.5" customHeight="1" x14ac:dyDescent="0.2">
      <c r="D63" s="638"/>
      <c r="E63" s="639"/>
      <c r="F63" s="640"/>
      <c r="G63" s="641"/>
      <c r="H63" s="638" t="s">
        <v>1022</v>
      </c>
      <c r="I63" s="638"/>
      <c r="J63" s="642"/>
      <c r="K63" s="642"/>
      <c r="L63" s="642"/>
      <c r="M63" s="642"/>
      <c r="N63" s="642"/>
      <c r="O63" s="643">
        <f>SUM(O68,O73)+(SUM(O76:O78)/3)</f>
        <v>1904879.885714286</v>
      </c>
      <c r="P63" s="644">
        <f>P62</f>
        <v>543377.72571428586</v>
      </c>
      <c r="Q63" s="644">
        <f>Q62</f>
        <v>759714.2857142858</v>
      </c>
      <c r="R63" s="642">
        <f t="shared" si="6"/>
        <v>3207971.8971428578</v>
      </c>
      <c r="S63" s="635"/>
      <c r="T63" s="609"/>
      <c r="U63" s="609"/>
      <c r="V63" s="609"/>
      <c r="W63" s="609"/>
      <c r="X63" s="609"/>
      <c r="Y63" s="609"/>
      <c r="Z63" s="609"/>
      <c r="AA63" s="609"/>
      <c r="AB63" s="609"/>
      <c r="AC63" s="609"/>
      <c r="AD63" s="609"/>
      <c r="AE63" s="609"/>
      <c r="AF63" s="609"/>
      <c r="AG63" s="609"/>
      <c r="AH63" s="636"/>
      <c r="AI63" s="636"/>
      <c r="AJ63" s="636"/>
      <c r="AK63" s="636"/>
      <c r="AL63" s="636"/>
      <c r="AM63" s="636"/>
      <c r="AN63" s="636"/>
      <c r="AO63" s="636"/>
      <c r="AP63" s="636"/>
    </row>
    <row r="64" spans="4:42" s="637" customFormat="1" ht="20" customHeight="1" x14ac:dyDescent="0.2">
      <c r="D64" s="638"/>
      <c r="E64" s="639"/>
      <c r="F64" s="640"/>
      <c r="G64" s="641"/>
      <c r="H64" s="638" t="s">
        <v>1023</v>
      </c>
      <c r="I64" s="638"/>
      <c r="J64" s="642"/>
      <c r="K64" s="642"/>
      <c r="L64" s="642"/>
      <c r="M64" s="642"/>
      <c r="N64" s="642"/>
      <c r="O64" s="643">
        <f>SUM(O69,O73)+(SUM(O76:O78)/3)</f>
        <v>1849879.885714286</v>
      </c>
      <c r="P64" s="644">
        <f t="shared" ref="P64:P65" si="7">P62</f>
        <v>543377.72571428586</v>
      </c>
      <c r="Q64" s="644">
        <f t="shared" ref="Q64:Q65" si="8">Q63</f>
        <v>759714.2857142858</v>
      </c>
      <c r="R64" s="642">
        <f t="shared" si="6"/>
        <v>3152971.8971428578</v>
      </c>
      <c r="S64" s="635"/>
      <c r="T64" s="609"/>
      <c r="U64" s="609"/>
      <c r="V64" s="609"/>
      <c r="W64" s="609"/>
      <c r="X64" s="609"/>
      <c r="Y64" s="609"/>
      <c r="Z64" s="609"/>
      <c r="AA64" s="609"/>
      <c r="AB64" s="609"/>
      <c r="AC64" s="609"/>
      <c r="AD64" s="609"/>
      <c r="AE64" s="609"/>
      <c r="AF64" s="609"/>
      <c r="AG64" s="609"/>
      <c r="AH64" s="636"/>
      <c r="AI64" s="636"/>
      <c r="AJ64" s="636"/>
      <c r="AK64" s="636"/>
      <c r="AL64" s="636"/>
      <c r="AM64" s="636"/>
      <c r="AN64" s="636"/>
      <c r="AO64" s="636"/>
      <c r="AP64" s="636"/>
    </row>
    <row r="65" spans="4:42" s="637" customFormat="1" ht="20" customHeight="1" x14ac:dyDescent="0.2">
      <c r="D65" s="638"/>
      <c r="E65" s="639"/>
      <c r="F65" s="640"/>
      <c r="G65" s="641"/>
      <c r="H65" s="638" t="s">
        <v>1024</v>
      </c>
      <c r="I65" s="638"/>
      <c r="J65" s="642"/>
      <c r="K65" s="642"/>
      <c r="L65" s="642"/>
      <c r="M65" s="642"/>
      <c r="N65" s="642"/>
      <c r="O65" s="643">
        <f>SUM(O70,O73)+(SUM(O76:O78)/3)</f>
        <v>1739879.885714286</v>
      </c>
      <c r="P65" s="644">
        <f t="shared" si="7"/>
        <v>543377.72571428586</v>
      </c>
      <c r="Q65" s="644">
        <f t="shared" si="8"/>
        <v>759714.2857142858</v>
      </c>
      <c r="R65" s="642">
        <f>SUM(O65:Q65)</f>
        <v>3042971.8971428578</v>
      </c>
      <c r="S65" s="635"/>
      <c r="T65" s="609"/>
      <c r="U65" s="609"/>
      <c r="V65" s="609"/>
      <c r="W65" s="609"/>
      <c r="X65" s="609"/>
      <c r="Y65" s="609"/>
      <c r="Z65" s="609"/>
      <c r="AA65" s="609"/>
      <c r="AB65" s="609"/>
      <c r="AC65" s="609"/>
      <c r="AD65" s="609"/>
      <c r="AE65" s="609"/>
      <c r="AF65" s="609"/>
      <c r="AG65" s="609"/>
      <c r="AH65" s="636"/>
      <c r="AI65" s="636"/>
      <c r="AJ65" s="636"/>
      <c r="AK65" s="636"/>
      <c r="AL65" s="636"/>
      <c r="AM65" s="636"/>
      <c r="AN65" s="636"/>
      <c r="AO65" s="636"/>
      <c r="AP65" s="636"/>
    </row>
    <row r="66" spans="4:42" s="651" customFormat="1" ht="20" customHeight="1" x14ac:dyDescent="0.2">
      <c r="D66" s="645"/>
      <c r="E66" s="646" t="s">
        <v>22</v>
      </c>
      <c r="F66" s="647" t="s">
        <v>1000</v>
      </c>
      <c r="G66" s="648"/>
      <c r="H66" s="645"/>
      <c r="I66" s="645"/>
      <c r="J66" s="649"/>
      <c r="K66" s="649"/>
      <c r="L66" s="649"/>
      <c r="M66" s="649"/>
      <c r="N66" s="649"/>
      <c r="O66" s="649"/>
      <c r="P66" s="649"/>
      <c r="Q66" s="649"/>
      <c r="R66" s="649"/>
      <c r="S66" s="650"/>
      <c r="T66" s="609"/>
      <c r="U66" s="609"/>
      <c r="V66" s="609"/>
      <c r="W66" s="609"/>
      <c r="X66" s="609"/>
      <c r="Y66" s="609"/>
      <c r="Z66" s="609"/>
      <c r="AA66" s="609"/>
      <c r="AB66" s="609"/>
      <c r="AC66" s="609"/>
      <c r="AD66" s="609"/>
      <c r="AE66" s="609"/>
      <c r="AF66" s="609"/>
      <c r="AG66" s="609"/>
      <c r="AH66" s="609"/>
      <c r="AI66" s="609"/>
      <c r="AJ66" s="609"/>
      <c r="AK66" s="609"/>
      <c r="AL66" s="609"/>
      <c r="AM66" s="609"/>
      <c r="AN66" s="609"/>
      <c r="AO66" s="609"/>
      <c r="AP66" s="609"/>
    </row>
    <row r="67" spans="4:42" s="651" customFormat="1" ht="20" customHeight="1" x14ac:dyDescent="0.2">
      <c r="D67" s="645"/>
      <c r="E67" s="646"/>
      <c r="F67" s="653"/>
      <c r="G67" s="652" t="s">
        <v>980</v>
      </c>
      <c r="H67" s="645"/>
      <c r="I67" s="645"/>
      <c r="J67" s="649"/>
      <c r="K67" s="649"/>
      <c r="L67" s="649"/>
      <c r="M67" s="649"/>
      <c r="N67" s="649"/>
      <c r="O67" s="649">
        <f>(($AB$9-Q67)/(0.8*2.1))*N56*T9</f>
        <v>1280714.2857142859</v>
      </c>
      <c r="P67" s="649"/>
      <c r="Q67" s="649">
        <f>((150000*1.5)/(0.8*2.1))*N56</f>
        <v>235714.28571428574</v>
      </c>
      <c r="R67" s="649">
        <f>SUM(O67:Q67)</f>
        <v>1516428.5714285716</v>
      </c>
      <c r="S67" s="650"/>
      <c r="T67" s="609"/>
      <c r="U67" s="609"/>
      <c r="V67" s="609"/>
      <c r="W67" s="609"/>
      <c r="X67" s="609"/>
      <c r="Y67" s="609"/>
      <c r="Z67" s="609"/>
      <c r="AA67" s="609"/>
      <c r="AB67" s="609"/>
      <c r="AC67" s="609"/>
      <c r="AD67" s="609"/>
      <c r="AE67" s="609"/>
      <c r="AF67" s="609"/>
      <c r="AG67" s="609"/>
      <c r="AH67" s="609"/>
      <c r="AI67" s="609"/>
      <c r="AJ67" s="609"/>
      <c r="AK67" s="609"/>
      <c r="AL67" s="609"/>
      <c r="AM67" s="609"/>
      <c r="AN67" s="609"/>
      <c r="AO67" s="609"/>
      <c r="AP67" s="609"/>
    </row>
    <row r="68" spans="4:42" s="651" customFormat="1" ht="20" customHeight="1" x14ac:dyDescent="0.2">
      <c r="D68" s="645"/>
      <c r="E68" s="646"/>
      <c r="F68" s="647"/>
      <c r="G68" s="652" t="s">
        <v>981</v>
      </c>
      <c r="H68" s="645"/>
      <c r="I68" s="645"/>
      <c r="J68" s="649"/>
      <c r="K68" s="649"/>
      <c r="L68" s="649"/>
      <c r="M68" s="649"/>
      <c r="N68" s="649"/>
      <c r="O68" s="649">
        <f>(($AC$9-Q68)/(0.8*2.1))*N56*T9</f>
        <v>785714.2857142858</v>
      </c>
      <c r="P68" s="649"/>
      <c r="Q68" s="649">
        <f>Q67</f>
        <v>235714.28571428574</v>
      </c>
      <c r="R68" s="649">
        <f>SUM(O68:Q68)</f>
        <v>1021428.5714285716</v>
      </c>
      <c r="S68" s="650"/>
      <c r="T68" s="609"/>
      <c r="U68" s="609"/>
      <c r="V68" s="609"/>
      <c r="W68" s="609"/>
      <c r="X68" s="609"/>
      <c r="Y68" s="609"/>
      <c r="Z68" s="609"/>
      <c r="AA68" s="609"/>
      <c r="AB68" s="609"/>
      <c r="AC68" s="609"/>
      <c r="AD68" s="609"/>
      <c r="AE68" s="609"/>
      <c r="AF68" s="609"/>
      <c r="AG68" s="609"/>
      <c r="AH68" s="609"/>
      <c r="AI68" s="609"/>
      <c r="AJ68" s="609"/>
      <c r="AK68" s="609"/>
      <c r="AL68" s="609"/>
      <c r="AM68" s="609"/>
      <c r="AN68" s="609"/>
      <c r="AO68" s="609"/>
      <c r="AP68" s="609"/>
    </row>
    <row r="69" spans="4:42" s="651" customFormat="1" ht="20" customHeight="1" x14ac:dyDescent="0.2">
      <c r="D69" s="645"/>
      <c r="E69" s="646"/>
      <c r="F69" s="647"/>
      <c r="G69" s="652" t="s">
        <v>982</v>
      </c>
      <c r="H69" s="645"/>
      <c r="I69" s="645"/>
      <c r="J69" s="649"/>
      <c r="K69" s="649"/>
      <c r="L69" s="649"/>
      <c r="M69" s="649"/>
      <c r="N69" s="649"/>
      <c r="O69" s="649">
        <f>(($AD$9-Q69)/(0.8*2.1))*N56*T9</f>
        <v>730714.2857142858</v>
      </c>
      <c r="P69" s="649"/>
      <c r="Q69" s="649">
        <f t="shared" ref="Q69:Q70" si="9">Q68</f>
        <v>235714.28571428574</v>
      </c>
      <c r="R69" s="649">
        <f>SUM(O69:Q69)</f>
        <v>966428.57142857159</v>
      </c>
      <c r="S69" s="650"/>
      <c r="T69" s="609"/>
      <c r="U69" s="609"/>
      <c r="V69" s="609"/>
      <c r="W69" s="609"/>
      <c r="X69" s="609"/>
      <c r="Y69" s="609"/>
      <c r="Z69" s="609"/>
      <c r="AA69" s="609"/>
      <c r="AB69" s="609"/>
      <c r="AC69" s="609"/>
      <c r="AD69" s="609"/>
      <c r="AE69" s="609"/>
      <c r="AF69" s="609"/>
      <c r="AG69" s="609"/>
      <c r="AH69" s="609"/>
      <c r="AI69" s="609"/>
      <c r="AJ69" s="609"/>
      <c r="AK69" s="609"/>
      <c r="AL69" s="609"/>
      <c r="AM69" s="609"/>
      <c r="AN69" s="609"/>
      <c r="AO69" s="609"/>
      <c r="AP69" s="609"/>
    </row>
    <row r="70" spans="4:42" s="651" customFormat="1" ht="20" customHeight="1" x14ac:dyDescent="0.2">
      <c r="D70" s="645"/>
      <c r="E70" s="646"/>
      <c r="F70" s="647"/>
      <c r="G70" s="652" t="s">
        <v>983</v>
      </c>
      <c r="H70" s="645"/>
      <c r="I70" s="645"/>
      <c r="J70" s="649"/>
      <c r="K70" s="649"/>
      <c r="L70" s="649"/>
      <c r="M70" s="649"/>
      <c r="N70" s="649"/>
      <c r="O70" s="649">
        <f>(($AE$9-Q70)/(0.8*2.1))*N56*T9</f>
        <v>620714.2857142858</v>
      </c>
      <c r="P70" s="649"/>
      <c r="Q70" s="649">
        <f t="shared" si="9"/>
        <v>235714.28571428574</v>
      </c>
      <c r="R70" s="649">
        <f>SUM(O70:Q70)</f>
        <v>856428.57142857159</v>
      </c>
      <c r="S70" s="650"/>
      <c r="T70" s="609"/>
      <c r="U70" s="609"/>
      <c r="V70" s="609"/>
      <c r="W70" s="609"/>
      <c r="X70" s="609"/>
      <c r="Y70" s="609"/>
      <c r="Z70" s="609"/>
      <c r="AA70" s="609"/>
      <c r="AB70" s="609"/>
      <c r="AC70" s="609"/>
      <c r="AD70" s="609"/>
      <c r="AE70" s="609"/>
      <c r="AF70" s="609"/>
      <c r="AG70" s="609"/>
      <c r="AH70" s="609"/>
      <c r="AI70" s="609"/>
      <c r="AJ70" s="609"/>
      <c r="AK70" s="609"/>
      <c r="AL70" s="609"/>
      <c r="AM70" s="609"/>
      <c r="AN70" s="609"/>
      <c r="AO70" s="609"/>
      <c r="AP70" s="609"/>
    </row>
    <row r="71" spans="4:42" s="651" customFormat="1" ht="20" customHeight="1" x14ac:dyDescent="0.2">
      <c r="D71" s="645"/>
      <c r="E71" s="646"/>
      <c r="F71" s="647"/>
      <c r="G71" s="654"/>
      <c r="H71" s="645"/>
      <c r="I71" s="645"/>
      <c r="J71" s="649"/>
      <c r="K71" s="649"/>
      <c r="L71" s="649"/>
      <c r="M71" s="649"/>
      <c r="N71" s="649"/>
      <c r="O71" s="649"/>
      <c r="P71" s="649"/>
      <c r="Q71" s="649"/>
      <c r="R71" s="649"/>
      <c r="S71" s="650"/>
      <c r="T71" s="609"/>
      <c r="U71" s="609"/>
      <c r="V71" s="609"/>
      <c r="W71" s="609"/>
      <c r="X71" s="609"/>
      <c r="Y71" s="609"/>
      <c r="Z71" s="609"/>
      <c r="AA71" s="609"/>
      <c r="AB71" s="609"/>
      <c r="AC71" s="609"/>
      <c r="AD71" s="609"/>
      <c r="AE71" s="609"/>
      <c r="AF71" s="609"/>
      <c r="AG71" s="609"/>
      <c r="AH71" s="609"/>
      <c r="AI71" s="609"/>
      <c r="AJ71" s="609"/>
      <c r="AK71" s="609"/>
      <c r="AL71" s="609"/>
      <c r="AM71" s="609"/>
      <c r="AN71" s="609"/>
      <c r="AO71" s="609"/>
      <c r="AP71" s="609"/>
    </row>
    <row r="72" spans="4:42" ht="20" customHeight="1" x14ac:dyDescent="0.2">
      <c r="D72" s="604"/>
      <c r="E72" s="655"/>
      <c r="F72" s="656" t="s">
        <v>241</v>
      </c>
      <c r="G72" s="657" t="s">
        <v>985</v>
      </c>
      <c r="H72" s="604" t="s">
        <v>1009</v>
      </c>
      <c r="I72" s="604"/>
      <c r="J72" s="344"/>
      <c r="K72" s="344"/>
      <c r="L72" s="344"/>
      <c r="M72" s="344"/>
      <c r="N72" s="344"/>
      <c r="O72" s="344">
        <f>$O$30*N56</f>
        <v>1105104.0000000002</v>
      </c>
      <c r="P72" s="344"/>
      <c r="Q72" s="344">
        <f>N56*25000*2*3</f>
        <v>264000.00000000006</v>
      </c>
      <c r="R72" s="344">
        <f>SUM(O72:Q72)</f>
        <v>1369104.0000000002</v>
      </c>
      <c r="S72" s="620"/>
      <c r="T72" s="609"/>
      <c r="U72" s="609"/>
      <c r="V72" s="609"/>
      <c r="W72" s="609"/>
      <c r="X72" s="609"/>
      <c r="Y72" s="609"/>
      <c r="Z72" s="609"/>
      <c r="AA72" s="609"/>
      <c r="AB72" s="609"/>
      <c r="AC72" s="609"/>
      <c r="AD72" s="609"/>
      <c r="AE72" s="609"/>
      <c r="AF72" s="609"/>
      <c r="AG72" s="609"/>
      <c r="AH72" s="609"/>
      <c r="AI72" s="609"/>
      <c r="AJ72" s="609"/>
      <c r="AK72" s="609"/>
      <c r="AL72" s="609"/>
      <c r="AM72" s="609"/>
      <c r="AN72" s="609"/>
      <c r="AO72" s="609"/>
      <c r="AP72" s="609"/>
    </row>
    <row r="73" spans="4:42" ht="20" customHeight="1" x14ac:dyDescent="0.2">
      <c r="D73" s="604"/>
      <c r="E73" s="655"/>
      <c r="F73" s="656" t="s">
        <v>241</v>
      </c>
      <c r="G73" s="657" t="s">
        <v>986</v>
      </c>
      <c r="H73" s="604" t="s">
        <v>1009</v>
      </c>
      <c r="I73" s="604"/>
      <c r="J73" s="344"/>
      <c r="K73" s="344"/>
      <c r="L73" s="344"/>
      <c r="M73" s="344"/>
      <c r="N73" s="344"/>
      <c r="O73" s="344">
        <f>O39*N56</f>
        <v>642180.00000000012</v>
      </c>
      <c r="P73" s="344"/>
      <c r="Q73" s="344">
        <f>N56*25000*2*3</f>
        <v>264000.00000000006</v>
      </c>
      <c r="R73" s="344">
        <f>SUM(O73:Q73)</f>
        <v>906180.00000000023</v>
      </c>
      <c r="S73" s="620"/>
      <c r="T73" s="609"/>
      <c r="U73" s="609"/>
      <c r="V73" s="609"/>
      <c r="W73" s="609"/>
      <c r="X73" s="609"/>
      <c r="Y73" s="609"/>
      <c r="Z73" s="609"/>
      <c r="AA73" s="609"/>
      <c r="AB73" s="609"/>
      <c r="AC73" s="609"/>
      <c r="AD73" s="609"/>
      <c r="AE73" s="609"/>
      <c r="AF73" s="609"/>
      <c r="AG73" s="609"/>
      <c r="AH73" s="609"/>
      <c r="AI73" s="609"/>
      <c r="AJ73" s="609"/>
      <c r="AK73" s="609"/>
      <c r="AL73" s="609"/>
      <c r="AM73" s="609"/>
      <c r="AN73" s="609"/>
      <c r="AO73" s="609"/>
      <c r="AP73" s="609"/>
    </row>
    <row r="74" spans="4:42" ht="20" customHeight="1" x14ac:dyDescent="0.2">
      <c r="D74" s="604"/>
      <c r="E74" s="655"/>
      <c r="F74" s="656"/>
      <c r="G74" s="657"/>
      <c r="H74" s="604"/>
      <c r="I74" s="604"/>
      <c r="J74" s="344"/>
      <c r="K74" s="344"/>
      <c r="L74" s="344"/>
      <c r="M74" s="344"/>
      <c r="N74" s="344"/>
      <c r="O74" s="344"/>
      <c r="P74" s="344"/>
      <c r="Q74" s="344"/>
      <c r="R74" s="344"/>
      <c r="S74" s="620"/>
      <c r="T74" s="609"/>
      <c r="U74" s="609"/>
      <c r="V74" s="609"/>
      <c r="W74" s="609"/>
      <c r="X74" s="609"/>
      <c r="Y74" s="609"/>
      <c r="Z74" s="609"/>
      <c r="AA74" s="609"/>
      <c r="AB74" s="609"/>
      <c r="AC74" s="609"/>
      <c r="AD74" s="609"/>
      <c r="AE74" s="609"/>
      <c r="AF74" s="609"/>
      <c r="AG74" s="609"/>
      <c r="AH74" s="609"/>
      <c r="AI74" s="609"/>
      <c r="AJ74" s="609"/>
      <c r="AK74" s="609"/>
      <c r="AL74" s="609"/>
      <c r="AM74" s="609"/>
      <c r="AN74" s="609"/>
      <c r="AO74" s="609"/>
      <c r="AP74" s="609"/>
    </row>
    <row r="75" spans="4:42" ht="20" customHeight="1" x14ac:dyDescent="0.2">
      <c r="D75" s="604"/>
      <c r="E75" s="655" t="s">
        <v>27</v>
      </c>
      <c r="F75" s="656" t="s">
        <v>1015</v>
      </c>
      <c r="G75" s="619"/>
      <c r="H75" s="604" t="s">
        <v>1016</v>
      </c>
      <c r="I75" s="604" t="s">
        <v>237</v>
      </c>
      <c r="J75" s="344">
        <f>J56</f>
        <v>1</v>
      </c>
      <c r="K75" s="344">
        <f>K56</f>
        <v>2.2000000000000002</v>
      </c>
      <c r="L75" s="344">
        <f>L56</f>
        <v>0.8</v>
      </c>
      <c r="M75" s="344">
        <f>(K75+K75+L75)*J75</f>
        <v>5.2</v>
      </c>
      <c r="N75" s="344"/>
      <c r="O75" s="344"/>
      <c r="P75" s="344"/>
      <c r="Q75" s="344"/>
      <c r="R75" s="344"/>
      <c r="S75" s="620"/>
      <c r="T75" s="609"/>
      <c r="U75" s="609"/>
      <c r="V75" s="609"/>
      <c r="W75" s="609"/>
      <c r="X75" s="609"/>
      <c r="Y75" s="609"/>
      <c r="Z75" s="609"/>
      <c r="AA75" s="609"/>
      <c r="AB75" s="609"/>
      <c r="AC75" s="609"/>
      <c r="AD75" s="609"/>
      <c r="AE75" s="609"/>
      <c r="AF75" s="609"/>
      <c r="AG75" s="609"/>
      <c r="AH75" s="609"/>
      <c r="AI75" s="609"/>
      <c r="AJ75" s="609"/>
      <c r="AK75" s="609"/>
      <c r="AL75" s="609"/>
      <c r="AM75" s="609"/>
      <c r="AN75" s="609"/>
      <c r="AO75" s="609"/>
      <c r="AP75" s="609"/>
    </row>
    <row r="76" spans="4:42" ht="20" customHeight="1" x14ac:dyDescent="0.2">
      <c r="D76" s="604"/>
      <c r="E76" s="655"/>
      <c r="F76" s="656" t="s">
        <v>241</v>
      </c>
      <c r="G76" s="657" t="s">
        <v>987</v>
      </c>
      <c r="H76" s="604"/>
      <c r="I76" s="604"/>
      <c r="J76" s="344"/>
      <c r="K76" s="344"/>
      <c r="L76" s="344"/>
      <c r="M76" s="344"/>
      <c r="N76" s="344"/>
      <c r="O76" s="344">
        <f>M75*$AH$9*T9</f>
        <v>393120</v>
      </c>
      <c r="P76" s="344"/>
      <c r="Q76" s="344">
        <f>M75*50000</f>
        <v>260000</v>
      </c>
      <c r="R76" s="344">
        <f>SUM(O76:Q76)</f>
        <v>653120</v>
      </c>
      <c r="S76" s="620"/>
      <c r="T76" s="609"/>
      <c r="U76" s="609"/>
      <c r="V76" s="609"/>
      <c r="W76" s="609"/>
      <c r="X76" s="609"/>
      <c r="Y76" s="609"/>
      <c r="Z76" s="609"/>
      <c r="AA76" s="609"/>
      <c r="AB76" s="609"/>
      <c r="AC76" s="609"/>
      <c r="AD76" s="609"/>
      <c r="AE76" s="609"/>
      <c r="AF76" s="609"/>
      <c r="AG76" s="609"/>
      <c r="AH76" s="609"/>
      <c r="AI76" s="609"/>
      <c r="AJ76" s="609"/>
      <c r="AK76" s="609"/>
      <c r="AL76" s="609"/>
      <c r="AM76" s="609"/>
      <c r="AN76" s="609"/>
      <c r="AO76" s="609"/>
      <c r="AP76" s="609"/>
    </row>
    <row r="77" spans="4:42" ht="20" customHeight="1" x14ac:dyDescent="0.2">
      <c r="D77" s="604"/>
      <c r="E77" s="655"/>
      <c r="F77" s="656" t="s">
        <v>241</v>
      </c>
      <c r="G77" s="657" t="s">
        <v>988</v>
      </c>
      <c r="H77" s="604"/>
      <c r="I77" s="604"/>
      <c r="J77" s="344"/>
      <c r="K77" s="344"/>
      <c r="L77" s="344"/>
      <c r="M77" s="344"/>
      <c r="N77" s="344"/>
      <c r="O77" s="344">
        <f>M75*$AI$9*T9</f>
        <v>471744</v>
      </c>
      <c r="P77" s="344"/>
      <c r="Q77" s="344">
        <f>Q76</f>
        <v>260000</v>
      </c>
      <c r="R77" s="344">
        <f>SUM(O77:Q77)</f>
        <v>731744</v>
      </c>
      <c r="S77" s="620"/>
      <c r="T77" s="609"/>
      <c r="U77" s="609"/>
      <c r="V77" s="609"/>
      <c r="W77" s="609"/>
      <c r="X77" s="609"/>
      <c r="Y77" s="609"/>
      <c r="Z77" s="609"/>
      <c r="AA77" s="609"/>
      <c r="AB77" s="609"/>
      <c r="AC77" s="609"/>
      <c r="AD77" s="609"/>
      <c r="AE77" s="609"/>
      <c r="AF77" s="609"/>
      <c r="AG77" s="609"/>
      <c r="AH77" s="609"/>
      <c r="AI77" s="609"/>
      <c r="AJ77" s="609"/>
      <c r="AK77" s="609"/>
      <c r="AL77" s="609"/>
      <c r="AM77" s="609"/>
      <c r="AN77" s="609"/>
      <c r="AO77" s="609"/>
      <c r="AP77" s="609"/>
    </row>
    <row r="78" spans="4:42" ht="20" customHeight="1" x14ac:dyDescent="0.2">
      <c r="D78" s="604"/>
      <c r="E78" s="655"/>
      <c r="F78" s="656" t="s">
        <v>241</v>
      </c>
      <c r="G78" s="657" t="s">
        <v>989</v>
      </c>
      <c r="H78" s="604"/>
      <c r="I78" s="604"/>
      <c r="J78" s="344"/>
      <c r="K78" s="344"/>
      <c r="L78" s="344"/>
      <c r="M78" s="344"/>
      <c r="N78" s="344"/>
      <c r="O78" s="344">
        <f>M75*$AJ$9*T9</f>
        <v>566092.80000000005</v>
      </c>
      <c r="P78" s="344"/>
      <c r="Q78" s="344">
        <f>Q77</f>
        <v>260000</v>
      </c>
      <c r="R78" s="344">
        <f>SUM(O78:Q78)</f>
        <v>826092.8</v>
      </c>
      <c r="S78" s="620"/>
      <c r="T78" s="609"/>
      <c r="U78" s="609"/>
      <c r="V78" s="609"/>
      <c r="W78" s="609"/>
      <c r="X78" s="609"/>
      <c r="Y78" s="609"/>
      <c r="Z78" s="609"/>
      <c r="AA78" s="609"/>
      <c r="AB78" s="609"/>
      <c r="AC78" s="609"/>
      <c r="AD78" s="609"/>
      <c r="AE78" s="609"/>
      <c r="AF78" s="609"/>
      <c r="AG78" s="609"/>
      <c r="AH78" s="609"/>
      <c r="AI78" s="609"/>
      <c r="AJ78" s="609"/>
      <c r="AK78" s="609"/>
      <c r="AL78" s="609"/>
      <c r="AM78" s="609"/>
      <c r="AN78" s="609"/>
      <c r="AO78" s="609"/>
      <c r="AP78" s="609"/>
    </row>
    <row r="79" spans="4:42" ht="20" customHeight="1" x14ac:dyDescent="0.2">
      <c r="D79" s="604"/>
      <c r="E79" s="617"/>
      <c r="F79" s="628"/>
      <c r="G79" s="619"/>
      <c r="H79" s="604"/>
      <c r="I79" s="604"/>
      <c r="J79" s="344"/>
      <c r="K79" s="344"/>
      <c r="L79" s="344"/>
      <c r="M79" s="344"/>
      <c r="N79" s="344"/>
      <c r="O79" s="344"/>
      <c r="P79" s="344"/>
      <c r="Q79" s="344"/>
      <c r="R79" s="344"/>
      <c r="S79" s="620"/>
      <c r="T79" s="609"/>
      <c r="U79" s="609"/>
      <c r="V79" s="609"/>
      <c r="W79" s="609"/>
      <c r="X79" s="609"/>
      <c r="Y79" s="609"/>
      <c r="Z79" s="609"/>
      <c r="AA79" s="609"/>
      <c r="AB79" s="609"/>
      <c r="AC79" s="609"/>
      <c r="AD79" s="609"/>
      <c r="AE79" s="609"/>
      <c r="AF79" s="609"/>
      <c r="AG79" s="609"/>
      <c r="AH79" s="609"/>
      <c r="AI79" s="609"/>
      <c r="AJ79" s="609"/>
      <c r="AK79" s="609"/>
      <c r="AL79" s="609"/>
      <c r="AM79" s="609"/>
      <c r="AN79" s="609"/>
      <c r="AO79" s="609"/>
      <c r="AP79" s="609"/>
    </row>
    <row r="80" spans="4:42" s="637" customFormat="1" ht="20" customHeight="1" x14ac:dyDescent="0.2">
      <c r="D80" s="631"/>
      <c r="E80" s="632"/>
      <c r="F80" s="633"/>
      <c r="G80" s="634"/>
      <c r="H80" s="631"/>
      <c r="I80" s="631"/>
      <c r="J80" s="348"/>
      <c r="K80" s="348"/>
      <c r="L80" s="348"/>
      <c r="M80" s="348"/>
      <c r="N80" s="348"/>
      <c r="O80" s="348"/>
      <c r="P80" s="348"/>
      <c r="Q80" s="348"/>
      <c r="R80" s="348"/>
      <c r="S80" s="635"/>
      <c r="T80" s="636"/>
      <c r="U80" s="636"/>
      <c r="V80" s="636"/>
      <c r="W80" s="636"/>
      <c r="X80" s="636"/>
      <c r="Y80" s="636"/>
      <c r="Z80" s="636"/>
      <c r="AA80" s="636"/>
      <c r="AB80" s="636"/>
      <c r="AC80" s="636"/>
      <c r="AD80" s="636"/>
      <c r="AE80" s="636"/>
      <c r="AF80" s="636"/>
      <c r="AG80" s="636"/>
      <c r="AH80" s="636"/>
      <c r="AI80" s="636"/>
      <c r="AJ80" s="636"/>
      <c r="AK80" s="636"/>
      <c r="AL80" s="636"/>
      <c r="AM80" s="636"/>
      <c r="AN80" s="636"/>
      <c r="AO80" s="636"/>
      <c r="AP80" s="636"/>
    </row>
    <row r="81" spans="4:42" s="637" customFormat="1" ht="20" customHeight="1" x14ac:dyDescent="0.2">
      <c r="D81" s="638"/>
      <c r="E81" s="639"/>
      <c r="F81" s="640" t="s">
        <v>1026</v>
      </c>
      <c r="G81" s="641"/>
      <c r="H81" s="638" t="s">
        <v>1027</v>
      </c>
      <c r="I81" s="638" t="s">
        <v>186</v>
      </c>
      <c r="J81" s="642">
        <v>1</v>
      </c>
      <c r="K81" s="642">
        <v>1.9</v>
      </c>
      <c r="L81" s="642">
        <v>1.3</v>
      </c>
      <c r="M81" s="642"/>
      <c r="N81" s="642">
        <f>K81*L81*J81</f>
        <v>2.4699999999999998</v>
      </c>
      <c r="O81" s="644">
        <f>SUM(O84:O89)</f>
        <v>2611811</v>
      </c>
      <c r="P81" s="644">
        <f>((180000*4)+((60000+40000)*2))*1.1</f>
        <v>1012000.0000000001</v>
      </c>
      <c r="Q81" s="670">
        <f>SUM(Q84:Q92)</f>
        <v>180000</v>
      </c>
      <c r="R81" s="642">
        <f>SUM(O81:Q81)</f>
        <v>3803811</v>
      </c>
      <c r="S81" s="635"/>
      <c r="T81" s="609"/>
      <c r="U81" s="609"/>
      <c r="V81" s="609"/>
      <c r="W81" s="609"/>
      <c r="X81" s="609"/>
      <c r="Y81" s="609"/>
      <c r="Z81" s="609"/>
      <c r="AA81" s="609"/>
      <c r="AB81" s="609"/>
      <c r="AC81" s="609"/>
      <c r="AD81" s="609"/>
      <c r="AE81" s="609"/>
      <c r="AF81" s="609"/>
      <c r="AG81" s="609"/>
      <c r="AH81" s="636"/>
      <c r="AI81" s="636"/>
      <c r="AJ81" s="636"/>
      <c r="AK81" s="636"/>
      <c r="AL81" s="636"/>
      <c r="AM81" s="636"/>
      <c r="AN81" s="636"/>
      <c r="AO81" s="636"/>
      <c r="AP81" s="636"/>
    </row>
    <row r="82" spans="4:42" s="637" customFormat="1" ht="20" customHeight="1" x14ac:dyDescent="0.2">
      <c r="D82" s="638"/>
      <c r="E82" s="671"/>
      <c r="F82" s="640"/>
      <c r="G82" s="641"/>
      <c r="H82" s="638"/>
      <c r="I82" s="638"/>
      <c r="J82" s="642"/>
      <c r="K82" s="642"/>
      <c r="L82" s="642"/>
      <c r="M82" s="642"/>
      <c r="N82" s="642"/>
      <c r="O82" s="644"/>
      <c r="P82" s="644"/>
      <c r="Q82" s="670"/>
      <c r="R82" s="642"/>
      <c r="S82" s="635"/>
      <c r="T82" s="609"/>
      <c r="U82" s="609"/>
      <c r="V82" s="609"/>
      <c r="W82" s="609"/>
      <c r="X82" s="609"/>
      <c r="Y82" s="609"/>
      <c r="Z82" s="609"/>
      <c r="AA82" s="609"/>
      <c r="AB82" s="609"/>
      <c r="AC82" s="609"/>
      <c r="AD82" s="609"/>
      <c r="AE82" s="609"/>
      <c r="AF82" s="609"/>
      <c r="AG82" s="609"/>
      <c r="AH82" s="636"/>
      <c r="AI82" s="636"/>
      <c r="AJ82" s="636"/>
      <c r="AK82" s="636"/>
      <c r="AL82" s="636"/>
      <c r="AM82" s="636"/>
      <c r="AN82" s="636"/>
      <c r="AO82" s="636"/>
      <c r="AP82" s="636"/>
    </row>
    <row r="83" spans="4:42" s="651" customFormat="1" ht="20" customHeight="1" x14ac:dyDescent="0.2">
      <c r="D83" s="645"/>
      <c r="E83" s="646" t="s">
        <v>22</v>
      </c>
      <c r="F83" s="647" t="s">
        <v>1028</v>
      </c>
      <c r="G83" s="648"/>
      <c r="H83" s="645"/>
      <c r="I83" s="645"/>
      <c r="J83" s="649"/>
      <c r="K83" s="649"/>
      <c r="L83" s="649"/>
      <c r="M83" s="649"/>
      <c r="N83" s="649"/>
      <c r="O83" s="649"/>
      <c r="P83" s="649"/>
      <c r="Q83" s="649"/>
      <c r="R83" s="649"/>
      <c r="S83" s="650"/>
      <c r="T83" s="609"/>
      <c r="U83" s="609"/>
      <c r="V83" s="609"/>
      <c r="W83" s="609"/>
      <c r="X83" s="609"/>
      <c r="Y83" s="609"/>
      <c r="Z83" s="609"/>
      <c r="AA83" s="609"/>
      <c r="AB83" s="609"/>
      <c r="AC83" s="609"/>
      <c r="AD83" s="609"/>
      <c r="AE83" s="609"/>
      <c r="AF83" s="609"/>
      <c r="AG83" s="609"/>
      <c r="AH83" s="609"/>
      <c r="AI83" s="609"/>
      <c r="AJ83" s="609"/>
      <c r="AK83" s="609"/>
      <c r="AL83" s="609"/>
      <c r="AM83" s="609"/>
      <c r="AN83" s="609"/>
      <c r="AO83" s="609"/>
      <c r="AP83" s="609"/>
    </row>
    <row r="84" spans="4:42" ht="20" customHeight="1" x14ac:dyDescent="0.2">
      <c r="D84" s="604"/>
      <c r="E84" s="655"/>
      <c r="F84" s="656" t="s">
        <v>241</v>
      </c>
      <c r="G84" s="657" t="s">
        <v>1029</v>
      </c>
      <c r="H84" s="604"/>
      <c r="I84" s="645" t="s">
        <v>186</v>
      </c>
      <c r="J84" s="344">
        <v>2</v>
      </c>
      <c r="K84" s="344">
        <f>K81</f>
        <v>1.9</v>
      </c>
      <c r="L84" s="344">
        <f>L81/2</f>
        <v>0.65</v>
      </c>
      <c r="M84" s="344">
        <f>(2*(K84+L84))*J84</f>
        <v>10.199999999999999</v>
      </c>
      <c r="N84" s="344"/>
      <c r="O84" s="344">
        <f>('[3]Daftar Harga'!$M$349/6)*M84</f>
        <v>637330</v>
      </c>
      <c r="P84" s="344"/>
      <c r="Q84" s="344">
        <f>80000+100000</f>
        <v>180000</v>
      </c>
      <c r="R84" s="344">
        <f>SUM(O84:Q84)</f>
        <v>817330</v>
      </c>
      <c r="S84" s="620"/>
      <c r="T84" s="609"/>
      <c r="U84" s="609"/>
      <c r="V84" s="609"/>
      <c r="W84" s="609"/>
      <c r="X84" s="609"/>
      <c r="Y84" s="609"/>
      <c r="Z84" s="609"/>
      <c r="AA84" s="609"/>
      <c r="AB84" s="609"/>
      <c r="AC84" s="609"/>
      <c r="AD84" s="609"/>
      <c r="AE84" s="609"/>
      <c r="AF84" s="609"/>
      <c r="AG84" s="609"/>
      <c r="AH84" s="609"/>
      <c r="AI84" s="609"/>
      <c r="AJ84" s="609"/>
      <c r="AK84" s="609"/>
      <c r="AL84" s="609"/>
      <c r="AM84" s="609"/>
      <c r="AN84" s="609"/>
      <c r="AO84" s="609"/>
      <c r="AP84" s="609"/>
    </row>
    <row r="85" spans="4:42" ht="20" customHeight="1" x14ac:dyDescent="0.2">
      <c r="D85" s="604"/>
      <c r="E85" s="655"/>
      <c r="F85" s="656" t="s">
        <v>241</v>
      </c>
      <c r="G85" s="657" t="s">
        <v>1030</v>
      </c>
      <c r="H85" s="604"/>
      <c r="I85" s="645" t="s">
        <v>186</v>
      </c>
      <c r="J85" s="344">
        <f>J84</f>
        <v>2</v>
      </c>
      <c r="K85" s="344">
        <f t="shared" ref="K85:L85" si="10">K84</f>
        <v>1.9</v>
      </c>
      <c r="L85" s="344">
        <f t="shared" si="10"/>
        <v>0.65</v>
      </c>
      <c r="M85" s="344">
        <f>(2*(K85+L85))*J85</f>
        <v>10.199999999999999</v>
      </c>
      <c r="N85" s="344"/>
      <c r="O85" s="344">
        <f>('[3]Daftar Harga'!$M$354/6)*M85</f>
        <v>312800</v>
      </c>
      <c r="P85" s="344"/>
      <c r="Q85" s="344"/>
      <c r="R85" s="344">
        <f>SUM(O85:Q85)</f>
        <v>312800</v>
      </c>
      <c r="S85" s="620"/>
      <c r="T85" s="609"/>
      <c r="U85" s="609"/>
      <c r="V85" s="609"/>
      <c r="W85" s="609"/>
      <c r="X85" s="609"/>
      <c r="Y85" s="609"/>
      <c r="Z85" s="609"/>
      <c r="AA85" s="609"/>
      <c r="AB85" s="609"/>
      <c r="AC85" s="609"/>
      <c r="AD85" s="609"/>
      <c r="AE85" s="609"/>
      <c r="AF85" s="609"/>
      <c r="AG85" s="609"/>
      <c r="AH85" s="609"/>
      <c r="AI85" s="609"/>
      <c r="AJ85" s="609"/>
      <c r="AK85" s="609"/>
      <c r="AL85" s="609"/>
      <c r="AM85" s="609"/>
      <c r="AN85" s="609"/>
      <c r="AO85" s="609"/>
      <c r="AP85" s="609"/>
    </row>
    <row r="86" spans="4:42" ht="20" customHeight="1" x14ac:dyDescent="0.2">
      <c r="D86" s="604"/>
      <c r="E86" s="655"/>
      <c r="F86" s="656" t="s">
        <v>241</v>
      </c>
      <c r="G86" s="657" t="s">
        <v>608</v>
      </c>
      <c r="H86" s="604" t="s">
        <v>1031</v>
      </c>
      <c r="I86" s="604" t="s">
        <v>184</v>
      </c>
      <c r="J86" s="344">
        <f>J84</f>
        <v>2</v>
      </c>
      <c r="K86" s="344">
        <f>K81+0.01</f>
        <v>1.91</v>
      </c>
      <c r="L86" s="344">
        <f>L81/2</f>
        <v>0.65</v>
      </c>
      <c r="M86" s="344"/>
      <c r="N86" s="344">
        <f>J86*K86*L86</f>
        <v>2.4830000000000001</v>
      </c>
      <c r="O86" s="344">
        <f>'[3]Daftar Harga'!$M$357*N86</f>
        <v>856635</v>
      </c>
      <c r="P86" s="344"/>
      <c r="Q86" s="344"/>
      <c r="R86" s="344">
        <f>SUM(O86:Q86)</f>
        <v>856635</v>
      </c>
      <c r="S86" s="620"/>
      <c r="T86" s="609"/>
      <c r="U86" s="609"/>
      <c r="V86" s="609"/>
      <c r="W86" s="609"/>
      <c r="X86" s="609"/>
      <c r="Y86" s="609"/>
      <c r="Z86" s="609"/>
      <c r="AA86" s="609"/>
      <c r="AB86" s="609"/>
      <c r="AC86" s="609"/>
      <c r="AD86" s="609"/>
      <c r="AE86" s="609"/>
      <c r="AF86" s="609"/>
      <c r="AG86" s="609"/>
      <c r="AH86" s="609"/>
      <c r="AI86" s="609"/>
      <c r="AJ86" s="609"/>
      <c r="AK86" s="609"/>
      <c r="AL86" s="609"/>
      <c r="AM86" s="609"/>
      <c r="AN86" s="609"/>
      <c r="AO86" s="609"/>
      <c r="AP86" s="609"/>
    </row>
    <row r="87" spans="4:42" ht="20" customHeight="1" x14ac:dyDescent="0.2">
      <c r="D87" s="604"/>
      <c r="E87" s="655"/>
      <c r="F87" s="656"/>
      <c r="G87" s="657"/>
      <c r="H87" s="604"/>
      <c r="I87" s="604"/>
      <c r="J87" s="344"/>
      <c r="K87" s="344"/>
      <c r="L87" s="344"/>
      <c r="M87" s="344"/>
      <c r="N87" s="344"/>
      <c r="O87" s="344"/>
      <c r="P87" s="344"/>
      <c r="Q87" s="344"/>
      <c r="R87" s="344"/>
      <c r="S87" s="620"/>
      <c r="T87" s="609"/>
      <c r="U87" s="609"/>
      <c r="V87" s="609"/>
      <c r="W87" s="609"/>
      <c r="X87" s="609"/>
      <c r="Y87" s="609"/>
      <c r="Z87" s="609"/>
      <c r="AA87" s="609"/>
      <c r="AB87" s="609"/>
      <c r="AC87" s="609"/>
      <c r="AD87" s="609"/>
      <c r="AE87" s="609"/>
      <c r="AF87" s="609"/>
      <c r="AG87" s="609"/>
      <c r="AH87" s="609"/>
      <c r="AI87" s="609"/>
      <c r="AJ87" s="609"/>
      <c r="AK87" s="609"/>
      <c r="AL87" s="609"/>
      <c r="AM87" s="609"/>
      <c r="AN87" s="609"/>
      <c r="AO87" s="609"/>
      <c r="AP87" s="609"/>
    </row>
    <row r="88" spans="4:42" ht="20" customHeight="1" x14ac:dyDescent="0.2">
      <c r="D88" s="604"/>
      <c r="E88" s="655" t="s">
        <v>27</v>
      </c>
      <c r="F88" s="656" t="s">
        <v>1015</v>
      </c>
      <c r="G88" s="619"/>
      <c r="H88" s="604" t="s">
        <v>1016</v>
      </c>
      <c r="I88" s="604" t="s">
        <v>237</v>
      </c>
      <c r="J88" s="344">
        <f>J81</f>
        <v>1</v>
      </c>
      <c r="K88" s="344">
        <f>K81</f>
        <v>1.9</v>
      </c>
      <c r="L88" s="344">
        <f>L81</f>
        <v>1.3</v>
      </c>
      <c r="M88" s="344">
        <f>(2*(K88*L88))+(K88+L88)</f>
        <v>8.14</v>
      </c>
      <c r="N88" s="344"/>
      <c r="O88" s="344"/>
      <c r="P88" s="344"/>
      <c r="Q88" s="344"/>
      <c r="R88" s="344"/>
      <c r="S88" s="620"/>
      <c r="T88" s="609"/>
      <c r="U88" s="609"/>
      <c r="V88" s="609"/>
      <c r="W88" s="609"/>
      <c r="X88" s="609"/>
      <c r="Y88" s="609"/>
      <c r="Z88" s="609"/>
      <c r="AA88" s="609"/>
      <c r="AB88" s="609"/>
      <c r="AC88" s="609"/>
      <c r="AD88" s="609"/>
      <c r="AE88" s="609"/>
      <c r="AF88" s="609"/>
      <c r="AG88" s="609"/>
      <c r="AH88" s="609"/>
      <c r="AI88" s="609"/>
      <c r="AJ88" s="609"/>
      <c r="AK88" s="609"/>
      <c r="AL88" s="609"/>
      <c r="AM88" s="609"/>
      <c r="AN88" s="609"/>
      <c r="AO88" s="609"/>
      <c r="AP88" s="609"/>
    </row>
    <row r="89" spans="4:42" ht="20" customHeight="1" x14ac:dyDescent="0.2">
      <c r="D89" s="604"/>
      <c r="E89" s="655"/>
      <c r="F89" s="656" t="s">
        <v>241</v>
      </c>
      <c r="G89" s="657" t="s">
        <v>987</v>
      </c>
      <c r="H89" s="604"/>
      <c r="I89" s="604"/>
      <c r="J89" s="344"/>
      <c r="K89" s="344"/>
      <c r="L89" s="344"/>
      <c r="M89" s="344"/>
      <c r="N89" s="344"/>
      <c r="O89" s="344">
        <f>('[3]Daftar Harga'!$M$341/6)*M88</f>
        <v>805046</v>
      </c>
      <c r="P89" s="344"/>
      <c r="Q89" s="344"/>
      <c r="R89" s="344">
        <f>SUM(O89:Q89)</f>
        <v>805046</v>
      </c>
      <c r="S89" s="620"/>
      <c r="T89" s="609"/>
      <c r="U89" s="609"/>
      <c r="V89" s="609"/>
      <c r="W89" s="609"/>
      <c r="X89" s="609"/>
      <c r="Y89" s="609"/>
      <c r="Z89" s="609"/>
      <c r="AA89" s="609"/>
      <c r="AB89" s="609"/>
      <c r="AC89" s="609"/>
      <c r="AD89" s="609"/>
      <c r="AE89" s="609"/>
      <c r="AF89" s="609"/>
      <c r="AG89" s="609"/>
      <c r="AH89" s="609"/>
      <c r="AI89" s="609"/>
      <c r="AJ89" s="609"/>
      <c r="AK89" s="609"/>
      <c r="AL89" s="609"/>
      <c r="AM89" s="609"/>
      <c r="AN89" s="609"/>
      <c r="AO89" s="609"/>
      <c r="AP89" s="609"/>
    </row>
    <row r="90" spans="4:42" ht="20" customHeight="1" x14ac:dyDescent="0.2">
      <c r="D90" s="604"/>
      <c r="E90" s="655"/>
      <c r="F90" s="656" t="s">
        <v>241</v>
      </c>
      <c r="G90" s="657" t="s">
        <v>988</v>
      </c>
      <c r="H90" s="604"/>
      <c r="I90" s="604"/>
      <c r="J90" s="344"/>
      <c r="K90" s="344"/>
      <c r="L90" s="344"/>
      <c r="M90" s="344"/>
      <c r="N90" s="344"/>
      <c r="O90" s="344"/>
      <c r="P90" s="344"/>
      <c r="Q90" s="344"/>
      <c r="R90" s="344">
        <f>SUM(O90:Q90)</f>
        <v>0</v>
      </c>
      <c r="S90" s="620"/>
      <c r="T90" s="609"/>
      <c r="U90" s="609"/>
      <c r="V90" s="609"/>
      <c r="W90" s="609"/>
      <c r="X90" s="609"/>
      <c r="Y90" s="609"/>
      <c r="Z90" s="609"/>
      <c r="AA90" s="609"/>
      <c r="AB90" s="609"/>
      <c r="AC90" s="609"/>
      <c r="AD90" s="609"/>
      <c r="AE90" s="609"/>
      <c r="AF90" s="609"/>
      <c r="AG90" s="609"/>
      <c r="AH90" s="609"/>
      <c r="AI90" s="609"/>
      <c r="AJ90" s="609"/>
      <c r="AK90" s="609"/>
      <c r="AL90" s="609"/>
      <c r="AM90" s="609"/>
      <c r="AN90" s="609"/>
      <c r="AO90" s="609"/>
      <c r="AP90" s="609"/>
    </row>
    <row r="91" spans="4:42" ht="20" customHeight="1" x14ac:dyDescent="0.2">
      <c r="D91" s="604"/>
      <c r="E91" s="655"/>
      <c r="F91" s="656" t="s">
        <v>241</v>
      </c>
      <c r="G91" s="657" t="s">
        <v>989</v>
      </c>
      <c r="H91" s="604"/>
      <c r="I91" s="604"/>
      <c r="J91" s="344"/>
      <c r="K91" s="344"/>
      <c r="L91" s="344"/>
      <c r="M91" s="344"/>
      <c r="N91" s="344"/>
      <c r="O91" s="344"/>
      <c r="P91" s="344"/>
      <c r="Q91" s="344"/>
      <c r="R91" s="344">
        <f>SUM(O91:Q91)</f>
        <v>0</v>
      </c>
      <c r="S91" s="620"/>
      <c r="T91" s="609"/>
      <c r="U91" s="609"/>
      <c r="V91" s="609"/>
      <c r="W91" s="609"/>
      <c r="X91" s="609"/>
      <c r="Y91" s="609"/>
      <c r="Z91" s="609"/>
      <c r="AA91" s="609"/>
      <c r="AB91" s="609"/>
      <c r="AC91" s="609"/>
      <c r="AD91" s="609"/>
      <c r="AE91" s="609"/>
      <c r="AF91" s="609"/>
      <c r="AG91" s="609"/>
      <c r="AH91" s="609"/>
      <c r="AI91" s="609"/>
      <c r="AJ91" s="609"/>
      <c r="AK91" s="609"/>
      <c r="AL91" s="609"/>
      <c r="AM91" s="609"/>
      <c r="AN91" s="609"/>
      <c r="AO91" s="609"/>
      <c r="AP91" s="609"/>
    </row>
    <row r="92" spans="4:42" ht="20" customHeight="1" x14ac:dyDescent="0.2">
      <c r="D92" s="604"/>
      <c r="E92" s="655"/>
      <c r="F92" s="656"/>
      <c r="G92" s="619"/>
      <c r="H92" s="604"/>
      <c r="I92" s="604"/>
      <c r="J92" s="344"/>
      <c r="K92" s="344"/>
      <c r="L92" s="344"/>
      <c r="M92" s="344"/>
      <c r="N92" s="344"/>
      <c r="O92" s="344"/>
      <c r="P92" s="344"/>
      <c r="Q92" s="344"/>
      <c r="R92" s="344"/>
      <c r="S92" s="620"/>
      <c r="T92" s="609"/>
      <c r="U92" s="609"/>
      <c r="V92" s="609"/>
      <c r="W92" s="609"/>
      <c r="X92" s="609"/>
      <c r="Y92" s="609"/>
      <c r="Z92" s="609"/>
      <c r="AA92" s="609"/>
      <c r="AB92" s="609"/>
      <c r="AC92" s="609"/>
      <c r="AD92" s="609"/>
      <c r="AE92" s="609"/>
      <c r="AF92" s="609"/>
      <c r="AG92" s="609"/>
      <c r="AH92" s="609"/>
      <c r="AI92" s="609"/>
      <c r="AJ92" s="609"/>
      <c r="AK92" s="609"/>
      <c r="AL92" s="609"/>
      <c r="AM92" s="609"/>
      <c r="AN92" s="609"/>
      <c r="AO92" s="609"/>
      <c r="AP92" s="609"/>
    </row>
    <row r="93" spans="4:42" s="637" customFormat="1" ht="20" customHeight="1" x14ac:dyDescent="0.2">
      <c r="D93" s="638"/>
      <c r="E93" s="639"/>
      <c r="F93" s="640" t="s">
        <v>1026</v>
      </c>
      <c r="G93" s="641"/>
      <c r="H93" s="638" t="s">
        <v>1032</v>
      </c>
      <c r="I93" s="638" t="s">
        <v>186</v>
      </c>
      <c r="J93" s="642">
        <v>1</v>
      </c>
      <c r="K93" s="642">
        <v>1</v>
      </c>
      <c r="L93" s="642">
        <v>0.5</v>
      </c>
      <c r="M93" s="642"/>
      <c r="N93" s="642">
        <f>K93*L93*J93</f>
        <v>0.5</v>
      </c>
      <c r="O93" s="644">
        <f>SUM(O96:O101)</f>
        <v>700925</v>
      </c>
      <c r="P93" s="644">
        <f>((180000*2)+(60000+40000))*1.1</f>
        <v>506000.00000000006</v>
      </c>
      <c r="Q93" s="670">
        <f>SUM(Q96:Q104)</f>
        <v>180000</v>
      </c>
      <c r="R93" s="642">
        <f>SUM(O93:Q93)</f>
        <v>1386925</v>
      </c>
      <c r="S93" s="635"/>
      <c r="T93" s="609"/>
      <c r="U93" s="609"/>
      <c r="V93" s="609"/>
      <c r="W93" s="609"/>
      <c r="X93" s="609"/>
      <c r="Y93" s="609"/>
      <c r="Z93" s="609"/>
      <c r="AA93" s="609"/>
      <c r="AB93" s="609"/>
      <c r="AC93" s="609"/>
      <c r="AD93" s="609"/>
      <c r="AE93" s="609"/>
      <c r="AF93" s="609"/>
      <c r="AG93" s="609"/>
      <c r="AH93" s="636"/>
      <c r="AI93" s="636"/>
      <c r="AJ93" s="636"/>
      <c r="AK93" s="636"/>
      <c r="AL93" s="636"/>
      <c r="AM93" s="636"/>
      <c r="AN93" s="636"/>
      <c r="AO93" s="636"/>
      <c r="AP93" s="636"/>
    </row>
    <row r="94" spans="4:42" s="637" customFormat="1" ht="20" customHeight="1" x14ac:dyDescent="0.2">
      <c r="D94" s="638"/>
      <c r="E94" s="671"/>
      <c r="F94" s="640"/>
      <c r="G94" s="641"/>
      <c r="H94" s="638"/>
      <c r="I94" s="638"/>
      <c r="J94" s="642"/>
      <c r="K94" s="642"/>
      <c r="L94" s="642"/>
      <c r="M94" s="642"/>
      <c r="N94" s="642"/>
      <c r="O94" s="644"/>
      <c r="P94" s="644"/>
      <c r="Q94" s="670"/>
      <c r="R94" s="642"/>
      <c r="S94" s="635"/>
      <c r="T94" s="609"/>
      <c r="U94" s="609"/>
      <c r="V94" s="609"/>
      <c r="W94" s="609"/>
      <c r="X94" s="609"/>
      <c r="Y94" s="609"/>
      <c r="Z94" s="609"/>
      <c r="AA94" s="609"/>
      <c r="AB94" s="609"/>
      <c r="AC94" s="609"/>
      <c r="AD94" s="609"/>
      <c r="AE94" s="609"/>
      <c r="AF94" s="609"/>
      <c r="AG94" s="609"/>
      <c r="AH94" s="636"/>
      <c r="AI94" s="636"/>
      <c r="AJ94" s="636"/>
      <c r="AK94" s="636"/>
      <c r="AL94" s="636"/>
      <c r="AM94" s="636"/>
      <c r="AN94" s="636"/>
      <c r="AO94" s="636"/>
      <c r="AP94" s="636"/>
    </row>
    <row r="95" spans="4:42" s="651" customFormat="1" ht="20" customHeight="1" x14ac:dyDescent="0.2">
      <c r="D95" s="645"/>
      <c r="E95" s="646" t="s">
        <v>22</v>
      </c>
      <c r="F95" s="647" t="s">
        <v>1028</v>
      </c>
      <c r="G95" s="648"/>
      <c r="H95" s="645"/>
      <c r="I95" s="645"/>
      <c r="J95" s="649"/>
      <c r="K95" s="649"/>
      <c r="L95" s="649"/>
      <c r="M95" s="649"/>
      <c r="N95" s="649"/>
      <c r="O95" s="649"/>
      <c r="P95" s="649"/>
      <c r="Q95" s="649"/>
      <c r="R95" s="649"/>
      <c r="S95" s="650"/>
      <c r="T95" s="609"/>
      <c r="U95" s="609"/>
      <c r="V95" s="609"/>
      <c r="W95" s="609"/>
      <c r="X95" s="609"/>
      <c r="Y95" s="609"/>
      <c r="Z95" s="609"/>
      <c r="AA95" s="609"/>
      <c r="AB95" s="609"/>
      <c r="AC95" s="609"/>
      <c r="AD95" s="609"/>
      <c r="AE95" s="609"/>
      <c r="AF95" s="609"/>
      <c r="AG95" s="609"/>
      <c r="AH95" s="609"/>
      <c r="AI95" s="609"/>
      <c r="AJ95" s="609"/>
      <c r="AK95" s="609"/>
      <c r="AL95" s="609"/>
      <c r="AM95" s="609"/>
      <c r="AN95" s="609"/>
      <c r="AO95" s="609"/>
      <c r="AP95" s="609"/>
    </row>
    <row r="96" spans="4:42" ht="20" customHeight="1" x14ac:dyDescent="0.2">
      <c r="D96" s="604"/>
      <c r="E96" s="655"/>
      <c r="F96" s="656" t="s">
        <v>241</v>
      </c>
      <c r="G96" s="657" t="s">
        <v>1029</v>
      </c>
      <c r="H96" s="604"/>
      <c r="I96" s="645" t="s">
        <v>186</v>
      </c>
      <c r="J96" s="344">
        <v>1</v>
      </c>
      <c r="K96" s="344">
        <f>K93</f>
        <v>1</v>
      </c>
      <c r="L96" s="344">
        <f>L93</f>
        <v>0.5</v>
      </c>
      <c r="M96" s="344">
        <f>(2*(K96+L96))*J96</f>
        <v>3</v>
      </c>
      <c r="N96" s="344"/>
      <c r="O96" s="344">
        <f>('[3]Daftar Harga'!$M$349/6)*M96</f>
        <v>187450</v>
      </c>
      <c r="P96" s="344"/>
      <c r="Q96" s="344">
        <f>80000+100000</f>
        <v>180000</v>
      </c>
      <c r="R96" s="344">
        <f>SUM(O96:Q96)</f>
        <v>367450</v>
      </c>
      <c r="S96" s="620"/>
      <c r="T96" s="609"/>
      <c r="U96" s="609"/>
      <c r="V96" s="609"/>
      <c r="W96" s="609"/>
      <c r="X96" s="609"/>
      <c r="Y96" s="609"/>
      <c r="Z96" s="609"/>
      <c r="AA96" s="609"/>
      <c r="AB96" s="609"/>
      <c r="AC96" s="609"/>
      <c r="AD96" s="609"/>
      <c r="AE96" s="609"/>
      <c r="AF96" s="609"/>
      <c r="AG96" s="609"/>
      <c r="AH96" s="609"/>
      <c r="AI96" s="609"/>
      <c r="AJ96" s="609"/>
      <c r="AK96" s="609"/>
      <c r="AL96" s="609"/>
      <c r="AM96" s="609"/>
      <c r="AN96" s="609"/>
      <c r="AO96" s="609"/>
      <c r="AP96" s="609"/>
    </row>
    <row r="97" spans="4:42" ht="20" customHeight="1" x14ac:dyDescent="0.2">
      <c r="D97" s="604"/>
      <c r="E97" s="655"/>
      <c r="F97" s="656" t="s">
        <v>241</v>
      </c>
      <c r="G97" s="657" t="s">
        <v>1030</v>
      </c>
      <c r="H97" s="604"/>
      <c r="I97" s="645" t="s">
        <v>186</v>
      </c>
      <c r="J97" s="344">
        <f>J96</f>
        <v>1</v>
      </c>
      <c r="K97" s="344">
        <f t="shared" ref="K97" si="11">K96</f>
        <v>1</v>
      </c>
      <c r="L97" s="344">
        <f>L96</f>
        <v>0.5</v>
      </c>
      <c r="M97" s="344">
        <f>(2*(K97+L97))*J97</f>
        <v>3</v>
      </c>
      <c r="N97" s="344"/>
      <c r="O97" s="344">
        <f>('[3]Daftar Harga'!$M$354/6)*M97</f>
        <v>92000</v>
      </c>
      <c r="P97" s="344"/>
      <c r="Q97" s="344"/>
      <c r="R97" s="344">
        <f>SUM(O97:Q97)</f>
        <v>92000</v>
      </c>
      <c r="S97" s="620"/>
      <c r="T97" s="609"/>
      <c r="U97" s="609"/>
      <c r="V97" s="609"/>
      <c r="W97" s="609"/>
      <c r="X97" s="609"/>
      <c r="Y97" s="609"/>
      <c r="Z97" s="609"/>
      <c r="AA97" s="609"/>
      <c r="AB97" s="609"/>
      <c r="AC97" s="609"/>
      <c r="AD97" s="609"/>
      <c r="AE97" s="609"/>
      <c r="AF97" s="609"/>
      <c r="AG97" s="609"/>
      <c r="AH97" s="609"/>
      <c r="AI97" s="609"/>
      <c r="AJ97" s="609"/>
      <c r="AK97" s="609"/>
      <c r="AL97" s="609"/>
      <c r="AM97" s="609"/>
      <c r="AN97" s="609"/>
      <c r="AO97" s="609"/>
      <c r="AP97" s="609"/>
    </row>
    <row r="98" spans="4:42" ht="20" customHeight="1" x14ac:dyDescent="0.2">
      <c r="D98" s="604"/>
      <c r="E98" s="655"/>
      <c r="F98" s="656" t="s">
        <v>241</v>
      </c>
      <c r="G98" s="657" t="s">
        <v>608</v>
      </c>
      <c r="H98" s="604" t="s">
        <v>1031</v>
      </c>
      <c r="I98" s="604" t="s">
        <v>184</v>
      </c>
      <c r="J98" s="344">
        <f>J96</f>
        <v>1</v>
      </c>
      <c r="K98" s="344">
        <f>K93+0.01</f>
        <v>1.01</v>
      </c>
      <c r="L98" s="344">
        <f>L93</f>
        <v>0.5</v>
      </c>
      <c r="M98" s="344"/>
      <c r="N98" s="344">
        <f>J98*K98*L98</f>
        <v>0.505</v>
      </c>
      <c r="O98" s="344">
        <f>'[3]Daftar Harga'!$M$357*N98</f>
        <v>174225</v>
      </c>
      <c r="P98" s="344"/>
      <c r="Q98" s="344"/>
      <c r="R98" s="344">
        <f>SUM(O98:Q98)</f>
        <v>174225</v>
      </c>
      <c r="S98" s="620"/>
      <c r="T98" s="609"/>
      <c r="U98" s="609"/>
      <c r="V98" s="609"/>
      <c r="W98" s="609"/>
      <c r="X98" s="609"/>
      <c r="Y98" s="609"/>
      <c r="Z98" s="609"/>
      <c r="AA98" s="609"/>
      <c r="AB98" s="609"/>
      <c r="AC98" s="609"/>
      <c r="AD98" s="609"/>
      <c r="AE98" s="609"/>
      <c r="AF98" s="609"/>
      <c r="AG98" s="609"/>
      <c r="AH98" s="609"/>
      <c r="AI98" s="609"/>
      <c r="AJ98" s="609"/>
      <c r="AK98" s="609"/>
      <c r="AL98" s="609"/>
      <c r="AM98" s="609"/>
      <c r="AN98" s="609"/>
      <c r="AO98" s="609"/>
      <c r="AP98" s="609"/>
    </row>
    <row r="99" spans="4:42" ht="20" customHeight="1" x14ac:dyDescent="0.2">
      <c r="D99" s="604"/>
      <c r="E99" s="655"/>
      <c r="F99" s="656"/>
      <c r="G99" s="657"/>
      <c r="H99" s="604"/>
      <c r="I99" s="604"/>
      <c r="J99" s="344"/>
      <c r="K99" s="344"/>
      <c r="L99" s="344"/>
      <c r="M99" s="344"/>
      <c r="N99" s="344"/>
      <c r="O99" s="344"/>
      <c r="P99" s="344"/>
      <c r="Q99" s="344"/>
      <c r="R99" s="344"/>
      <c r="S99" s="620"/>
      <c r="T99" s="609"/>
      <c r="U99" s="609"/>
      <c r="V99" s="609"/>
      <c r="W99" s="609"/>
      <c r="X99" s="609"/>
      <c r="Y99" s="609"/>
      <c r="Z99" s="609"/>
      <c r="AA99" s="609"/>
      <c r="AB99" s="609"/>
      <c r="AC99" s="609"/>
      <c r="AD99" s="609"/>
      <c r="AE99" s="609"/>
      <c r="AF99" s="609"/>
      <c r="AG99" s="609"/>
      <c r="AH99" s="609"/>
      <c r="AI99" s="609"/>
      <c r="AJ99" s="609"/>
      <c r="AK99" s="609"/>
      <c r="AL99" s="609"/>
      <c r="AM99" s="609"/>
      <c r="AN99" s="609"/>
      <c r="AO99" s="609"/>
      <c r="AP99" s="609"/>
    </row>
    <row r="100" spans="4:42" ht="20" customHeight="1" x14ac:dyDescent="0.2">
      <c r="D100" s="604"/>
      <c r="E100" s="655" t="s">
        <v>27</v>
      </c>
      <c r="F100" s="656" t="s">
        <v>1015</v>
      </c>
      <c r="G100" s="619"/>
      <c r="H100" s="604" t="s">
        <v>1016</v>
      </c>
      <c r="I100" s="604" t="s">
        <v>237</v>
      </c>
      <c r="J100" s="344">
        <f>J93</f>
        <v>1</v>
      </c>
      <c r="K100" s="344">
        <f>K93</f>
        <v>1</v>
      </c>
      <c r="L100" s="344">
        <f>L93</f>
        <v>0.5</v>
      </c>
      <c r="M100" s="344">
        <f>(2*(K100*L100))+(K100+L100)</f>
        <v>2.5</v>
      </c>
      <c r="N100" s="344"/>
      <c r="O100" s="344"/>
      <c r="P100" s="344"/>
      <c r="Q100" s="344"/>
      <c r="R100" s="344"/>
      <c r="S100" s="620"/>
      <c r="T100" s="609"/>
      <c r="U100" s="609"/>
      <c r="V100" s="609"/>
      <c r="W100" s="609"/>
      <c r="X100" s="609"/>
      <c r="Y100" s="609"/>
      <c r="Z100" s="609"/>
      <c r="AA100" s="609"/>
      <c r="AB100" s="609"/>
      <c r="AC100" s="609"/>
      <c r="AD100" s="609"/>
      <c r="AE100" s="609"/>
      <c r="AF100" s="609"/>
      <c r="AG100" s="609"/>
      <c r="AH100" s="609"/>
      <c r="AI100" s="609"/>
      <c r="AJ100" s="609"/>
      <c r="AK100" s="609"/>
      <c r="AL100" s="609"/>
      <c r="AM100" s="609"/>
      <c r="AN100" s="609"/>
      <c r="AO100" s="609"/>
      <c r="AP100" s="609"/>
    </row>
    <row r="101" spans="4:42" ht="20" customHeight="1" x14ac:dyDescent="0.2">
      <c r="D101" s="604"/>
      <c r="E101" s="655"/>
      <c r="F101" s="656" t="s">
        <v>241</v>
      </c>
      <c r="G101" s="657" t="s">
        <v>987</v>
      </c>
      <c r="H101" s="604"/>
      <c r="I101" s="604"/>
      <c r="J101" s="344"/>
      <c r="K101" s="344"/>
      <c r="L101" s="344"/>
      <c r="M101" s="344"/>
      <c r="N101" s="344"/>
      <c r="O101" s="344">
        <f>('[3]Daftar Harga'!$M$341/6)*M100</f>
        <v>247250</v>
      </c>
      <c r="P101" s="344"/>
      <c r="Q101" s="344"/>
      <c r="R101" s="344">
        <f>SUM(O101:Q101)</f>
        <v>247250</v>
      </c>
      <c r="S101" s="620"/>
      <c r="T101" s="609"/>
      <c r="U101" s="609"/>
      <c r="V101" s="609"/>
      <c r="W101" s="609"/>
      <c r="X101" s="609"/>
      <c r="Y101" s="609"/>
      <c r="Z101" s="609"/>
      <c r="AA101" s="609"/>
      <c r="AB101" s="609"/>
      <c r="AC101" s="609"/>
      <c r="AD101" s="609"/>
      <c r="AE101" s="609"/>
      <c r="AF101" s="609"/>
      <c r="AG101" s="609"/>
      <c r="AH101" s="609"/>
      <c r="AI101" s="609"/>
      <c r="AJ101" s="609"/>
      <c r="AK101" s="609"/>
      <c r="AL101" s="609"/>
      <c r="AM101" s="609"/>
      <c r="AN101" s="609"/>
      <c r="AO101" s="609"/>
      <c r="AP101" s="609"/>
    </row>
    <row r="102" spans="4:42" ht="20" customHeight="1" x14ac:dyDescent="0.2">
      <c r="D102" s="604"/>
      <c r="E102" s="655"/>
      <c r="F102" s="656" t="s">
        <v>241</v>
      </c>
      <c r="G102" s="657" t="s">
        <v>988</v>
      </c>
      <c r="H102" s="604"/>
      <c r="I102" s="604"/>
      <c r="J102" s="344"/>
      <c r="K102" s="344"/>
      <c r="L102" s="344"/>
      <c r="M102" s="344"/>
      <c r="N102" s="344"/>
      <c r="O102" s="344"/>
      <c r="P102" s="344"/>
      <c r="Q102" s="344"/>
      <c r="R102" s="344">
        <f>SUM(O102:Q102)</f>
        <v>0</v>
      </c>
      <c r="S102" s="620"/>
      <c r="T102" s="609"/>
      <c r="U102" s="609"/>
      <c r="V102" s="609"/>
      <c r="W102" s="609"/>
      <c r="X102" s="609"/>
      <c r="Y102" s="609"/>
      <c r="Z102" s="609"/>
      <c r="AA102" s="609"/>
      <c r="AB102" s="609"/>
      <c r="AC102" s="609"/>
      <c r="AD102" s="609"/>
      <c r="AE102" s="609"/>
      <c r="AF102" s="609"/>
      <c r="AG102" s="609"/>
      <c r="AH102" s="609"/>
      <c r="AI102" s="609"/>
      <c r="AJ102" s="609"/>
      <c r="AK102" s="609"/>
      <c r="AL102" s="609"/>
      <c r="AM102" s="609"/>
      <c r="AN102" s="609"/>
      <c r="AO102" s="609"/>
      <c r="AP102" s="609"/>
    </row>
    <row r="103" spans="4:42" ht="20" customHeight="1" x14ac:dyDescent="0.2">
      <c r="D103" s="604"/>
      <c r="E103" s="655"/>
      <c r="F103" s="656" t="s">
        <v>241</v>
      </c>
      <c r="G103" s="657" t="s">
        <v>989</v>
      </c>
      <c r="H103" s="604"/>
      <c r="I103" s="604"/>
      <c r="J103" s="344"/>
      <c r="K103" s="344"/>
      <c r="L103" s="344"/>
      <c r="M103" s="344"/>
      <c r="N103" s="344"/>
      <c r="O103" s="344"/>
      <c r="P103" s="344"/>
      <c r="Q103" s="344"/>
      <c r="R103" s="344">
        <f>SUM(O103:Q103)</f>
        <v>0</v>
      </c>
      <c r="S103" s="620"/>
      <c r="T103" s="609"/>
      <c r="U103" s="609"/>
      <c r="V103" s="609"/>
      <c r="W103" s="609"/>
      <c r="X103" s="609"/>
      <c r="Y103" s="609"/>
      <c r="Z103" s="609"/>
      <c r="AA103" s="609"/>
      <c r="AB103" s="609"/>
      <c r="AC103" s="609"/>
      <c r="AD103" s="609"/>
      <c r="AE103" s="609"/>
      <c r="AF103" s="609"/>
      <c r="AG103" s="609"/>
      <c r="AH103" s="609"/>
      <c r="AI103" s="609"/>
      <c r="AJ103" s="609"/>
      <c r="AK103" s="609"/>
      <c r="AL103" s="609"/>
      <c r="AM103" s="609"/>
      <c r="AN103" s="609"/>
      <c r="AO103" s="609"/>
      <c r="AP103" s="609"/>
    </row>
    <row r="104" spans="4:42" ht="20" customHeight="1" x14ac:dyDescent="0.2">
      <c r="D104" s="604"/>
      <c r="E104" s="655"/>
      <c r="F104" s="656"/>
      <c r="G104" s="619"/>
      <c r="H104" s="604"/>
      <c r="I104" s="604"/>
      <c r="J104" s="344"/>
      <c r="K104" s="344"/>
      <c r="L104" s="344"/>
      <c r="M104" s="344"/>
      <c r="N104" s="344"/>
      <c r="O104" s="344"/>
      <c r="P104" s="344"/>
      <c r="Q104" s="344"/>
      <c r="R104" s="344"/>
      <c r="S104" s="620"/>
      <c r="T104" s="609"/>
      <c r="U104" s="609"/>
      <c r="V104" s="609"/>
      <c r="W104" s="609"/>
      <c r="X104" s="609"/>
      <c r="Y104" s="609"/>
      <c r="Z104" s="609"/>
      <c r="AA104" s="609"/>
      <c r="AB104" s="609"/>
      <c r="AC104" s="609"/>
      <c r="AD104" s="609"/>
      <c r="AE104" s="609"/>
      <c r="AF104" s="609"/>
      <c r="AG104" s="609"/>
      <c r="AH104" s="609"/>
      <c r="AI104" s="609"/>
      <c r="AJ104" s="609"/>
      <c r="AK104" s="609"/>
      <c r="AL104" s="609"/>
      <c r="AM104" s="609"/>
      <c r="AN104" s="609"/>
      <c r="AO104" s="609"/>
      <c r="AP104" s="609"/>
    </row>
    <row r="105" spans="4:42" ht="20" customHeight="1" x14ac:dyDescent="0.2">
      <c r="D105" s="604"/>
      <c r="E105" s="617"/>
      <c r="F105" s="628"/>
      <c r="G105" s="619"/>
      <c r="H105" s="604"/>
      <c r="I105" s="604"/>
      <c r="J105" s="344"/>
      <c r="K105" s="344"/>
      <c r="L105" s="344"/>
      <c r="M105" s="344"/>
      <c r="N105" s="344"/>
      <c r="O105" s="344"/>
      <c r="P105" s="344"/>
      <c r="Q105" s="344"/>
      <c r="R105" s="344"/>
      <c r="S105" s="620"/>
      <c r="T105" s="609"/>
      <c r="U105" s="609"/>
      <c r="V105" s="609"/>
      <c r="W105" s="609"/>
      <c r="X105" s="609"/>
      <c r="Y105" s="609"/>
      <c r="Z105" s="609"/>
      <c r="AA105" s="609"/>
      <c r="AB105" s="609"/>
      <c r="AC105" s="609"/>
      <c r="AD105" s="609"/>
      <c r="AE105" s="609"/>
      <c r="AF105" s="609"/>
      <c r="AG105" s="609"/>
      <c r="AH105" s="609"/>
      <c r="AI105" s="609"/>
      <c r="AJ105" s="609"/>
      <c r="AK105" s="609"/>
      <c r="AL105" s="609"/>
      <c r="AM105" s="609"/>
      <c r="AN105" s="609"/>
      <c r="AO105" s="609"/>
      <c r="AP105" s="609"/>
    </row>
    <row r="106" spans="4:42" s="682" customFormat="1" ht="20" customHeight="1" x14ac:dyDescent="0.2">
      <c r="D106" s="672"/>
      <c r="E106" s="673"/>
      <c r="F106" s="674" t="s">
        <v>1033</v>
      </c>
      <c r="G106" s="675"/>
      <c r="H106" s="672" t="s">
        <v>1034</v>
      </c>
      <c r="I106" s="672" t="s">
        <v>186</v>
      </c>
      <c r="J106" s="676">
        <v>0</v>
      </c>
      <c r="K106" s="676">
        <v>0</v>
      </c>
      <c r="L106" s="676">
        <v>0</v>
      </c>
      <c r="M106" s="676"/>
      <c r="N106" s="676">
        <f>K106*L106*J106</f>
        <v>0</v>
      </c>
      <c r="O106" s="677">
        <f>SUM(O109:O114)</f>
        <v>0</v>
      </c>
      <c r="P106" s="677">
        <f>((180000*2)+(60000+40000))*1.1</f>
        <v>506000.00000000006</v>
      </c>
      <c r="Q106" s="678">
        <f>SUM(Q109:Q117)</f>
        <v>180000</v>
      </c>
      <c r="R106" s="676">
        <f>SUM(O106:Q106)</f>
        <v>686000</v>
      </c>
      <c r="S106" s="679"/>
      <c r="T106" s="680"/>
      <c r="U106" s="680"/>
      <c r="V106" s="680"/>
      <c r="W106" s="680"/>
      <c r="X106" s="680"/>
      <c r="Y106" s="680"/>
      <c r="Z106" s="680"/>
      <c r="AA106" s="680"/>
      <c r="AB106" s="680"/>
      <c r="AC106" s="680"/>
      <c r="AD106" s="680"/>
      <c r="AE106" s="680"/>
      <c r="AF106" s="680"/>
      <c r="AG106" s="680"/>
      <c r="AH106" s="681"/>
      <c r="AI106" s="681"/>
      <c r="AJ106" s="681"/>
      <c r="AK106" s="681"/>
      <c r="AL106" s="681"/>
      <c r="AM106" s="681"/>
      <c r="AN106" s="681"/>
      <c r="AO106" s="681"/>
      <c r="AP106" s="681"/>
    </row>
    <row r="107" spans="4:42" s="637" customFormat="1" ht="20" customHeight="1" x14ac:dyDescent="0.2">
      <c r="D107" s="638"/>
      <c r="E107" s="671"/>
      <c r="F107" s="640"/>
      <c r="G107" s="641"/>
      <c r="H107" s="638"/>
      <c r="I107" s="638"/>
      <c r="J107" s="642"/>
      <c r="K107" s="642"/>
      <c r="L107" s="642"/>
      <c r="M107" s="642"/>
      <c r="N107" s="642"/>
      <c r="O107" s="644"/>
      <c r="P107" s="644"/>
      <c r="Q107" s="670"/>
      <c r="R107" s="642"/>
      <c r="S107" s="635"/>
      <c r="T107" s="609"/>
      <c r="U107" s="609"/>
      <c r="V107" s="609"/>
      <c r="W107" s="609"/>
      <c r="X107" s="609"/>
      <c r="Y107" s="609"/>
      <c r="Z107" s="609"/>
      <c r="AA107" s="609"/>
      <c r="AB107" s="609"/>
      <c r="AC107" s="609"/>
      <c r="AD107" s="609"/>
      <c r="AE107" s="609"/>
      <c r="AF107" s="609"/>
      <c r="AG107" s="609"/>
      <c r="AH107" s="636"/>
      <c r="AI107" s="636"/>
      <c r="AJ107" s="636"/>
      <c r="AK107" s="636"/>
      <c r="AL107" s="636"/>
      <c r="AM107" s="636"/>
      <c r="AN107" s="636"/>
      <c r="AO107" s="636"/>
      <c r="AP107" s="636"/>
    </row>
    <row r="108" spans="4:42" s="651" customFormat="1" ht="20" customHeight="1" x14ac:dyDescent="0.2">
      <c r="D108" s="645"/>
      <c r="E108" s="646" t="s">
        <v>22</v>
      </c>
      <c r="F108" s="647" t="s">
        <v>1028</v>
      </c>
      <c r="G108" s="648"/>
      <c r="H108" s="645"/>
      <c r="I108" s="645"/>
      <c r="J108" s="649"/>
      <c r="K108" s="649"/>
      <c r="L108" s="649"/>
      <c r="M108" s="649"/>
      <c r="N108" s="649"/>
      <c r="O108" s="649"/>
      <c r="P108" s="649"/>
      <c r="Q108" s="649"/>
      <c r="R108" s="649"/>
      <c r="S108" s="650"/>
      <c r="T108" s="609"/>
      <c r="U108" s="609"/>
      <c r="V108" s="609"/>
      <c r="W108" s="609"/>
      <c r="X108" s="609"/>
      <c r="Y108" s="609"/>
      <c r="Z108" s="609"/>
      <c r="AA108" s="609"/>
      <c r="AB108" s="609"/>
      <c r="AC108" s="609"/>
      <c r="AD108" s="609"/>
      <c r="AE108" s="609"/>
      <c r="AF108" s="609"/>
      <c r="AG108" s="609"/>
      <c r="AH108" s="609"/>
      <c r="AI108" s="609"/>
      <c r="AJ108" s="609"/>
      <c r="AK108" s="609"/>
      <c r="AL108" s="609"/>
      <c r="AM108" s="609"/>
      <c r="AN108" s="609"/>
      <c r="AO108" s="609"/>
      <c r="AP108" s="609"/>
    </row>
    <row r="109" spans="4:42" ht="20" customHeight="1" x14ac:dyDescent="0.2">
      <c r="D109" s="604"/>
      <c r="E109" s="655"/>
      <c r="F109" s="656" t="s">
        <v>241</v>
      </c>
      <c r="G109" s="657" t="s">
        <v>1029</v>
      </c>
      <c r="H109" s="604"/>
      <c r="I109" s="645" t="s">
        <v>186</v>
      </c>
      <c r="J109" s="344">
        <v>1</v>
      </c>
      <c r="K109" s="344">
        <f>K106</f>
        <v>0</v>
      </c>
      <c r="L109" s="344">
        <f>L106</f>
        <v>0</v>
      </c>
      <c r="M109" s="344">
        <f>(2*(K109+L109))*J109</f>
        <v>0</v>
      </c>
      <c r="N109" s="344"/>
      <c r="O109" s="344">
        <f>('[3]Daftar Harga'!$M$349/6)*M109</f>
        <v>0</v>
      </c>
      <c r="P109" s="344"/>
      <c r="Q109" s="344">
        <f>80000+100000</f>
        <v>180000</v>
      </c>
      <c r="R109" s="344">
        <f>SUM(O109:Q109)</f>
        <v>180000</v>
      </c>
      <c r="S109" s="620"/>
      <c r="T109" s="609"/>
      <c r="U109" s="609"/>
      <c r="V109" s="609"/>
      <c r="W109" s="609"/>
      <c r="X109" s="609"/>
      <c r="Y109" s="609"/>
      <c r="Z109" s="609"/>
      <c r="AA109" s="609"/>
      <c r="AB109" s="609"/>
      <c r="AC109" s="609"/>
      <c r="AD109" s="609"/>
      <c r="AE109" s="609"/>
      <c r="AF109" s="609"/>
      <c r="AG109" s="609"/>
      <c r="AH109" s="609"/>
      <c r="AI109" s="609"/>
      <c r="AJ109" s="609"/>
      <c r="AK109" s="609"/>
      <c r="AL109" s="609"/>
      <c r="AM109" s="609"/>
      <c r="AN109" s="609"/>
      <c r="AO109" s="609"/>
      <c r="AP109" s="609"/>
    </row>
    <row r="110" spans="4:42" ht="20" customHeight="1" x14ac:dyDescent="0.2">
      <c r="D110" s="604"/>
      <c r="E110" s="655"/>
      <c r="F110" s="656" t="s">
        <v>241</v>
      </c>
      <c r="G110" s="657" t="s">
        <v>1030</v>
      </c>
      <c r="H110" s="604"/>
      <c r="I110" s="645" t="s">
        <v>186</v>
      </c>
      <c r="J110" s="344">
        <f>J109</f>
        <v>1</v>
      </c>
      <c r="K110" s="344">
        <f t="shared" ref="K110" si="12">K109</f>
        <v>0</v>
      </c>
      <c r="L110" s="344">
        <f>L109</f>
        <v>0</v>
      </c>
      <c r="M110" s="344">
        <f>(2*(K110+L110))*J110</f>
        <v>0</v>
      </c>
      <c r="N110" s="344"/>
      <c r="O110" s="344">
        <f>('[3]Daftar Harga'!$M$354/6)*M110</f>
        <v>0</v>
      </c>
      <c r="P110" s="344"/>
      <c r="Q110" s="344"/>
      <c r="R110" s="344">
        <f>SUM(O110:Q110)</f>
        <v>0</v>
      </c>
      <c r="S110" s="620"/>
      <c r="T110" s="609"/>
      <c r="U110" s="609"/>
      <c r="V110" s="609"/>
      <c r="W110" s="609"/>
      <c r="X110" s="609"/>
      <c r="Y110" s="609"/>
      <c r="Z110" s="609"/>
      <c r="AA110" s="609"/>
      <c r="AB110" s="609"/>
      <c r="AC110" s="609"/>
      <c r="AD110" s="609"/>
      <c r="AE110" s="609"/>
      <c r="AF110" s="609"/>
      <c r="AG110" s="609"/>
      <c r="AH110" s="609"/>
      <c r="AI110" s="609"/>
      <c r="AJ110" s="609"/>
      <c r="AK110" s="609"/>
      <c r="AL110" s="609"/>
      <c r="AM110" s="609"/>
      <c r="AN110" s="609"/>
      <c r="AO110" s="609"/>
      <c r="AP110" s="609"/>
    </row>
    <row r="111" spans="4:42" ht="20" customHeight="1" x14ac:dyDescent="0.2">
      <c r="D111" s="604"/>
      <c r="E111" s="655"/>
      <c r="F111" s="656" t="s">
        <v>241</v>
      </c>
      <c r="G111" s="657" t="s">
        <v>608</v>
      </c>
      <c r="H111" s="604" t="s">
        <v>1031</v>
      </c>
      <c r="I111" s="604" t="s">
        <v>184</v>
      </c>
      <c r="J111" s="344">
        <f>J109</f>
        <v>1</v>
      </c>
      <c r="K111" s="344">
        <f>K106+0.01</f>
        <v>0.01</v>
      </c>
      <c r="L111" s="344">
        <f>L106</f>
        <v>0</v>
      </c>
      <c r="M111" s="344"/>
      <c r="N111" s="344">
        <f>J111*K111*L111</f>
        <v>0</v>
      </c>
      <c r="O111" s="344">
        <f>'[3]Daftar Harga'!$M$357*N111</f>
        <v>0</v>
      </c>
      <c r="P111" s="344"/>
      <c r="Q111" s="344"/>
      <c r="R111" s="344">
        <f>SUM(O111:Q111)</f>
        <v>0</v>
      </c>
      <c r="S111" s="620"/>
      <c r="T111" s="609"/>
      <c r="U111" s="609"/>
      <c r="V111" s="609"/>
      <c r="W111" s="609"/>
      <c r="X111" s="609"/>
      <c r="Y111" s="609"/>
      <c r="Z111" s="609"/>
      <c r="AA111" s="609"/>
      <c r="AB111" s="609"/>
      <c r="AC111" s="609"/>
      <c r="AD111" s="609"/>
      <c r="AE111" s="609"/>
      <c r="AF111" s="609"/>
      <c r="AG111" s="609"/>
      <c r="AH111" s="609"/>
      <c r="AI111" s="609"/>
      <c r="AJ111" s="609"/>
      <c r="AK111" s="609"/>
      <c r="AL111" s="609"/>
      <c r="AM111" s="609"/>
      <c r="AN111" s="609"/>
      <c r="AO111" s="609"/>
      <c r="AP111" s="609"/>
    </row>
    <row r="112" spans="4:42" ht="20" customHeight="1" x14ac:dyDescent="0.2">
      <c r="D112" s="604"/>
      <c r="E112" s="655"/>
      <c r="F112" s="656"/>
      <c r="G112" s="657"/>
      <c r="H112" s="604"/>
      <c r="I112" s="604"/>
      <c r="J112" s="344"/>
      <c r="K112" s="344"/>
      <c r="L112" s="344"/>
      <c r="M112" s="344"/>
      <c r="N112" s="344"/>
      <c r="O112" s="344"/>
      <c r="P112" s="344"/>
      <c r="Q112" s="344"/>
      <c r="R112" s="344"/>
      <c r="S112" s="620"/>
      <c r="T112" s="609"/>
      <c r="U112" s="609"/>
      <c r="V112" s="609"/>
      <c r="W112" s="609"/>
      <c r="X112" s="609"/>
      <c r="Y112" s="609"/>
      <c r="Z112" s="609"/>
      <c r="AA112" s="609"/>
      <c r="AB112" s="609"/>
      <c r="AC112" s="609"/>
      <c r="AD112" s="609"/>
      <c r="AE112" s="609"/>
      <c r="AF112" s="609"/>
      <c r="AG112" s="609"/>
      <c r="AH112" s="609"/>
      <c r="AI112" s="609"/>
      <c r="AJ112" s="609"/>
      <c r="AK112" s="609"/>
      <c r="AL112" s="609"/>
      <c r="AM112" s="609"/>
      <c r="AN112" s="609"/>
      <c r="AO112" s="609"/>
      <c r="AP112" s="609"/>
    </row>
    <row r="113" spans="4:42" ht="20" customHeight="1" x14ac:dyDescent="0.2">
      <c r="D113" s="604"/>
      <c r="E113" s="655" t="s">
        <v>27</v>
      </c>
      <c r="F113" s="656" t="s">
        <v>1015</v>
      </c>
      <c r="G113" s="619"/>
      <c r="H113" s="604" t="s">
        <v>1016</v>
      </c>
      <c r="I113" s="604" t="s">
        <v>237</v>
      </c>
      <c r="J113" s="344">
        <f>J106</f>
        <v>0</v>
      </c>
      <c r="K113" s="344">
        <f>K106</f>
        <v>0</v>
      </c>
      <c r="L113" s="344">
        <f>L106</f>
        <v>0</v>
      </c>
      <c r="M113" s="344">
        <f>(2*(K113*L113))+(K113+L113)</f>
        <v>0</v>
      </c>
      <c r="N113" s="344"/>
      <c r="O113" s="344"/>
      <c r="P113" s="344"/>
      <c r="Q113" s="344"/>
      <c r="R113" s="344"/>
      <c r="S113" s="620"/>
      <c r="T113" s="609"/>
      <c r="U113" s="609"/>
      <c r="V113" s="609"/>
      <c r="W113" s="609"/>
      <c r="X113" s="609"/>
      <c r="Y113" s="609"/>
      <c r="Z113" s="609"/>
      <c r="AA113" s="609"/>
      <c r="AB113" s="609"/>
      <c r="AC113" s="609"/>
      <c r="AD113" s="609"/>
      <c r="AE113" s="609"/>
      <c r="AF113" s="609"/>
      <c r="AG113" s="609"/>
      <c r="AH113" s="609"/>
      <c r="AI113" s="609"/>
      <c r="AJ113" s="609"/>
      <c r="AK113" s="609"/>
      <c r="AL113" s="609"/>
      <c r="AM113" s="609"/>
      <c r="AN113" s="609"/>
      <c r="AO113" s="609"/>
      <c r="AP113" s="609"/>
    </row>
    <row r="114" spans="4:42" ht="20" customHeight="1" x14ac:dyDescent="0.2">
      <c r="D114" s="604"/>
      <c r="E114" s="655"/>
      <c r="F114" s="656" t="s">
        <v>241</v>
      </c>
      <c r="G114" s="657" t="s">
        <v>987</v>
      </c>
      <c r="H114" s="604"/>
      <c r="I114" s="604"/>
      <c r="J114" s="344"/>
      <c r="K114" s="344"/>
      <c r="L114" s="344"/>
      <c r="M114" s="344"/>
      <c r="N114" s="344"/>
      <c r="O114" s="344">
        <f>('[3]Daftar Harga'!$M$341/6)*M113</f>
        <v>0</v>
      </c>
      <c r="P114" s="344"/>
      <c r="Q114" s="344"/>
      <c r="R114" s="344">
        <f>SUM(O114:Q114)</f>
        <v>0</v>
      </c>
      <c r="S114" s="620"/>
      <c r="T114" s="609"/>
      <c r="U114" s="609"/>
      <c r="V114" s="609"/>
      <c r="W114" s="609"/>
      <c r="X114" s="609"/>
      <c r="Y114" s="609"/>
      <c r="Z114" s="609"/>
      <c r="AA114" s="609"/>
      <c r="AB114" s="609"/>
      <c r="AC114" s="609"/>
      <c r="AD114" s="609"/>
      <c r="AE114" s="609"/>
      <c r="AF114" s="609"/>
      <c r="AG114" s="609"/>
      <c r="AH114" s="609"/>
      <c r="AI114" s="609"/>
      <c r="AJ114" s="609"/>
      <c r="AK114" s="609"/>
      <c r="AL114" s="609"/>
      <c r="AM114" s="609"/>
      <c r="AN114" s="609"/>
      <c r="AO114" s="609"/>
      <c r="AP114" s="609"/>
    </row>
    <row r="115" spans="4:42" ht="20" customHeight="1" x14ac:dyDescent="0.2">
      <c r="D115" s="604"/>
      <c r="E115" s="655"/>
      <c r="F115" s="656" t="s">
        <v>241</v>
      </c>
      <c r="G115" s="657" t="s">
        <v>988</v>
      </c>
      <c r="H115" s="604"/>
      <c r="I115" s="604"/>
      <c r="J115" s="344"/>
      <c r="K115" s="344"/>
      <c r="L115" s="344"/>
      <c r="M115" s="344"/>
      <c r="N115" s="344"/>
      <c r="O115" s="344"/>
      <c r="P115" s="344"/>
      <c r="Q115" s="344"/>
      <c r="R115" s="344">
        <f>SUM(O115:Q115)</f>
        <v>0</v>
      </c>
      <c r="S115" s="620"/>
      <c r="T115" s="609"/>
      <c r="U115" s="609"/>
      <c r="V115" s="609"/>
      <c r="W115" s="609"/>
      <c r="X115" s="609"/>
      <c r="Y115" s="609"/>
      <c r="Z115" s="609"/>
      <c r="AA115" s="609"/>
      <c r="AB115" s="609"/>
      <c r="AC115" s="609"/>
      <c r="AD115" s="609"/>
      <c r="AE115" s="609"/>
      <c r="AF115" s="609"/>
      <c r="AG115" s="609"/>
      <c r="AH115" s="609"/>
      <c r="AI115" s="609"/>
      <c r="AJ115" s="609"/>
      <c r="AK115" s="609"/>
      <c r="AL115" s="609"/>
      <c r="AM115" s="609"/>
      <c r="AN115" s="609"/>
      <c r="AO115" s="609"/>
      <c r="AP115" s="609"/>
    </row>
    <row r="116" spans="4:42" ht="20" customHeight="1" x14ac:dyDescent="0.2">
      <c r="D116" s="604"/>
      <c r="E116" s="655"/>
      <c r="F116" s="656" t="s">
        <v>241</v>
      </c>
      <c r="G116" s="657" t="s">
        <v>989</v>
      </c>
      <c r="H116" s="604"/>
      <c r="I116" s="604"/>
      <c r="J116" s="344"/>
      <c r="K116" s="344"/>
      <c r="L116" s="344"/>
      <c r="M116" s="344"/>
      <c r="N116" s="344"/>
      <c r="O116" s="344"/>
      <c r="P116" s="344"/>
      <c r="Q116" s="344"/>
      <c r="R116" s="344">
        <f>SUM(O116:Q116)</f>
        <v>0</v>
      </c>
      <c r="S116" s="620"/>
      <c r="T116" s="609"/>
      <c r="U116" s="609"/>
      <c r="V116" s="609"/>
      <c r="W116" s="609"/>
      <c r="X116" s="609"/>
      <c r="Y116" s="609"/>
      <c r="Z116" s="609"/>
      <c r="AA116" s="609"/>
      <c r="AB116" s="609"/>
      <c r="AC116" s="609"/>
      <c r="AD116" s="609"/>
      <c r="AE116" s="609"/>
      <c r="AF116" s="609"/>
      <c r="AG116" s="609"/>
      <c r="AH116" s="609"/>
      <c r="AI116" s="609"/>
      <c r="AJ116" s="609"/>
      <c r="AK116" s="609"/>
      <c r="AL116" s="609"/>
      <c r="AM116" s="609"/>
      <c r="AN116" s="609"/>
      <c r="AO116" s="609"/>
      <c r="AP116" s="609"/>
    </row>
    <row r="117" spans="4:42" ht="20" customHeight="1" x14ac:dyDescent="0.2">
      <c r="D117" s="604"/>
      <c r="E117" s="617"/>
      <c r="F117" s="628"/>
      <c r="G117" s="619"/>
      <c r="H117" s="604"/>
      <c r="I117" s="604"/>
      <c r="J117" s="344"/>
      <c r="K117" s="344"/>
      <c r="L117" s="344"/>
      <c r="M117" s="344"/>
      <c r="N117" s="344"/>
      <c r="O117" s="344"/>
      <c r="P117" s="344"/>
      <c r="Q117" s="344"/>
      <c r="R117" s="344"/>
      <c r="S117" s="620"/>
      <c r="T117" s="609"/>
      <c r="U117" s="609"/>
      <c r="V117" s="609"/>
      <c r="W117" s="609"/>
      <c r="X117" s="609"/>
      <c r="Y117" s="609"/>
      <c r="Z117" s="609"/>
      <c r="AA117" s="609"/>
      <c r="AB117" s="609"/>
      <c r="AC117" s="609"/>
      <c r="AD117" s="609"/>
      <c r="AE117" s="609"/>
      <c r="AF117" s="609"/>
      <c r="AG117" s="609"/>
      <c r="AH117" s="609"/>
      <c r="AI117" s="609"/>
      <c r="AJ117" s="609"/>
      <c r="AK117" s="609"/>
      <c r="AL117" s="609"/>
      <c r="AM117" s="609"/>
      <c r="AN117" s="609"/>
      <c r="AO117" s="609"/>
      <c r="AP117" s="609"/>
    </row>
    <row r="118" spans="4:42" ht="20" customHeight="1" x14ac:dyDescent="0.2">
      <c r="D118" s="604"/>
      <c r="E118" s="617"/>
      <c r="F118" s="628"/>
      <c r="G118" s="619"/>
      <c r="H118" s="604"/>
      <c r="I118" s="604"/>
      <c r="J118" s="344"/>
      <c r="K118" s="344"/>
      <c r="L118" s="344"/>
      <c r="M118" s="344"/>
      <c r="N118" s="344"/>
      <c r="O118" s="344"/>
      <c r="P118" s="344"/>
      <c r="Q118" s="344"/>
      <c r="R118" s="344"/>
      <c r="S118" s="620"/>
      <c r="T118" s="609"/>
      <c r="U118" s="609"/>
      <c r="V118" s="609"/>
      <c r="W118" s="609"/>
      <c r="X118" s="609"/>
      <c r="Y118" s="609"/>
      <c r="Z118" s="609"/>
      <c r="AA118" s="609"/>
      <c r="AB118" s="609"/>
      <c r="AC118" s="609"/>
      <c r="AD118" s="609"/>
      <c r="AE118" s="609"/>
      <c r="AF118" s="609"/>
      <c r="AG118" s="609"/>
      <c r="AH118" s="609"/>
      <c r="AI118" s="609"/>
      <c r="AJ118" s="609"/>
      <c r="AK118" s="609"/>
      <c r="AL118" s="609"/>
      <c r="AM118" s="609"/>
      <c r="AN118" s="609"/>
      <c r="AO118" s="609"/>
      <c r="AP118" s="609"/>
    </row>
    <row r="119" spans="4:42" ht="20" customHeight="1" x14ac:dyDescent="0.2">
      <c r="D119" s="604"/>
      <c r="E119" s="617"/>
      <c r="F119" s="628"/>
      <c r="G119" s="619"/>
      <c r="H119" s="604"/>
      <c r="I119" s="604"/>
      <c r="J119" s="344"/>
      <c r="K119" s="344"/>
      <c r="L119" s="344"/>
      <c r="M119" s="344"/>
      <c r="N119" s="344"/>
      <c r="O119" s="344"/>
      <c r="P119" s="344"/>
      <c r="Q119" s="344"/>
      <c r="R119" s="344"/>
      <c r="S119" s="620"/>
      <c r="T119" s="609"/>
      <c r="U119" s="609"/>
      <c r="V119" s="609"/>
      <c r="W119" s="609"/>
      <c r="X119" s="609"/>
      <c r="Y119" s="609"/>
      <c r="Z119" s="609"/>
      <c r="AA119" s="609"/>
      <c r="AB119" s="609"/>
      <c r="AC119" s="609"/>
      <c r="AD119" s="609"/>
      <c r="AE119" s="609"/>
      <c r="AF119" s="609"/>
      <c r="AG119" s="609"/>
      <c r="AH119" s="609"/>
      <c r="AI119" s="609"/>
      <c r="AJ119" s="609"/>
      <c r="AK119" s="609"/>
      <c r="AL119" s="609"/>
      <c r="AM119" s="609"/>
      <c r="AN119" s="609"/>
      <c r="AO119" s="609"/>
      <c r="AP119" s="609"/>
    </row>
    <row r="120" spans="4:42" ht="20" customHeight="1" x14ac:dyDescent="0.2">
      <c r="D120" s="604"/>
      <c r="E120" s="617"/>
      <c r="F120" s="628"/>
      <c r="G120" s="619"/>
      <c r="H120" s="604"/>
      <c r="I120" s="604"/>
      <c r="J120" s="344"/>
      <c r="K120" s="344"/>
      <c r="L120" s="344"/>
      <c r="M120" s="344"/>
      <c r="N120" s="344"/>
      <c r="O120" s="344"/>
      <c r="P120" s="344"/>
      <c r="Q120" s="344"/>
      <c r="R120" s="344"/>
      <c r="S120" s="620"/>
      <c r="T120" s="609"/>
      <c r="U120" s="609"/>
      <c r="V120" s="609"/>
      <c r="W120" s="609"/>
      <c r="X120" s="609"/>
      <c r="Y120" s="609"/>
      <c r="Z120" s="609"/>
      <c r="AA120" s="609"/>
      <c r="AB120" s="609"/>
      <c r="AC120" s="609"/>
      <c r="AD120" s="609"/>
      <c r="AE120" s="609"/>
      <c r="AF120" s="609"/>
      <c r="AG120" s="609"/>
      <c r="AH120" s="609"/>
      <c r="AI120" s="609"/>
      <c r="AJ120" s="609"/>
      <c r="AK120" s="609"/>
      <c r="AL120" s="609"/>
      <c r="AM120" s="609"/>
      <c r="AN120" s="609"/>
      <c r="AO120" s="609"/>
      <c r="AP120" s="609"/>
    </row>
    <row r="121" spans="4:42" ht="20" customHeight="1" x14ac:dyDescent="0.2">
      <c r="D121" s="604"/>
      <c r="E121" s="617"/>
      <c r="F121" s="628"/>
      <c r="G121" s="619"/>
      <c r="H121" s="604"/>
      <c r="I121" s="604"/>
      <c r="J121" s="344"/>
      <c r="K121" s="344"/>
      <c r="L121" s="344"/>
      <c r="M121" s="344"/>
      <c r="N121" s="344"/>
      <c r="O121" s="344"/>
      <c r="P121" s="344"/>
      <c r="Q121" s="344"/>
      <c r="R121" s="344"/>
      <c r="S121" s="620"/>
      <c r="T121" s="609"/>
      <c r="U121" s="609"/>
      <c r="V121" s="609"/>
      <c r="W121" s="609"/>
      <c r="X121" s="609"/>
      <c r="Y121" s="609"/>
      <c r="Z121" s="609"/>
      <c r="AA121" s="609"/>
      <c r="AB121" s="609"/>
      <c r="AC121" s="609"/>
      <c r="AD121" s="609"/>
      <c r="AE121" s="609"/>
      <c r="AF121" s="609"/>
      <c r="AG121" s="609"/>
      <c r="AH121" s="609"/>
      <c r="AI121" s="609"/>
      <c r="AJ121" s="609"/>
      <c r="AK121" s="609"/>
      <c r="AL121" s="609"/>
      <c r="AM121" s="609"/>
      <c r="AN121" s="609"/>
      <c r="AO121" s="609"/>
      <c r="AP121" s="609"/>
    </row>
  </sheetData>
  <mergeCells count="11">
    <mergeCell ref="AA7:AE7"/>
    <mergeCell ref="AF7:AG7"/>
    <mergeCell ref="AH7:AJ7"/>
    <mergeCell ref="AK7:AM7"/>
    <mergeCell ref="AN7:AP7"/>
    <mergeCell ref="U7:Z7"/>
    <mergeCell ref="D7:D8"/>
    <mergeCell ref="E7:G8"/>
    <mergeCell ref="H7:H8"/>
    <mergeCell ref="I7:I8"/>
    <mergeCell ref="J7:N7"/>
  </mergeCells>
  <pageMargins left="0.7" right="0.7" top="0.75" bottom="0.75" header="0.3" footer="0.3"/>
  <pageSetup scale="34" orientation="portrait" r:id="rId1"/>
  <colBreaks count="1" manualBreakCount="1">
    <brk id="18" min="4" max="8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2F5C-4282-2F42-AFDC-E480A8D522D9}">
  <sheetPr>
    <tabColor rgb="FF00B050"/>
  </sheetPr>
  <dimension ref="D2:Y235"/>
  <sheetViews>
    <sheetView view="pageBreakPreview" zoomScale="119" zoomScaleNormal="85" workbookViewId="0">
      <pane xSplit="3" ySplit="2" topLeftCell="D41" activePane="bottomRight" state="frozen"/>
      <selection activeCell="F59" sqref="F59"/>
      <selection pane="topRight" activeCell="F59" sqref="F59"/>
      <selection pane="bottomLeft" activeCell="F59" sqref="F59"/>
      <selection pane="bottomRight" activeCell="J27" sqref="J27"/>
    </sheetView>
  </sheetViews>
  <sheetFormatPr baseColWidth="10" defaultColWidth="8.85546875" defaultRowHeight="14" x14ac:dyDescent="0.2"/>
  <cols>
    <col min="1" max="3" width="4" style="686" customWidth="1"/>
    <col min="4" max="4" width="6.42578125" style="688" bestFit="1" customWidth="1"/>
    <col min="5" max="5" width="67.140625" style="686" customWidth="1"/>
    <col min="6" max="6" width="11.140625" style="686" bestFit="1" customWidth="1"/>
    <col min="7" max="7" width="3" style="686" bestFit="1" customWidth="1"/>
    <col min="8" max="8" width="7.7109375" style="686" bestFit="1" customWidth="1"/>
    <col min="9" max="9" width="3.140625" style="686" bestFit="1" customWidth="1"/>
    <col min="10" max="10" width="9.7109375" style="686" bestFit="1" customWidth="1"/>
    <col min="11" max="11" width="6.85546875" style="686" bestFit="1" customWidth="1"/>
    <col min="12" max="12" width="3.140625" style="686" bestFit="1" customWidth="1"/>
    <col min="13" max="13" width="9.7109375" style="686" bestFit="1" customWidth="1"/>
    <col min="14" max="14" width="5" style="686" bestFit="1" customWidth="1"/>
    <col min="15" max="15" width="9.42578125" style="686" bestFit="1" customWidth="1"/>
    <col min="16" max="16" width="9.7109375" style="686" bestFit="1" customWidth="1"/>
    <col min="17" max="17" width="6" style="686" bestFit="1" customWidth="1"/>
    <col min="18" max="18" width="6.5703125" style="686" bestFit="1" customWidth="1"/>
    <col min="19" max="19" width="4.140625" style="686" bestFit="1" customWidth="1"/>
    <col min="20" max="20" width="5.140625" style="686" bestFit="1" customWidth="1"/>
    <col min="21" max="21" width="11.140625" style="686" bestFit="1" customWidth="1"/>
    <col min="22" max="23" width="17.5703125" style="687" customWidth="1"/>
    <col min="24" max="24" width="22.7109375" style="687" customWidth="1"/>
    <col min="25" max="25" width="37.140625" style="688" bestFit="1" customWidth="1"/>
    <col min="26" max="16384" width="8.85546875" style="686"/>
  </cols>
  <sheetData>
    <row r="2" spans="4:25" ht="26.25" customHeight="1" x14ac:dyDescent="0.2">
      <c r="D2" s="1196" t="s">
        <v>1040</v>
      </c>
      <c r="E2" s="1196"/>
      <c r="F2" s="1196"/>
      <c r="G2" s="1196"/>
      <c r="H2" s="1196"/>
      <c r="I2" s="1196"/>
      <c r="J2" s="1196"/>
      <c r="K2" s="1196"/>
      <c r="L2" s="1196"/>
      <c r="M2" s="1196"/>
      <c r="N2" s="1196"/>
      <c r="O2" s="1196"/>
      <c r="P2" s="1196"/>
      <c r="Q2" s="1196"/>
      <c r="R2" s="1196"/>
      <c r="S2" s="1196"/>
    </row>
    <row r="3" spans="4:25" x14ac:dyDescent="0.2">
      <c r="D3" s="1197"/>
      <c r="E3" s="1197"/>
      <c r="F3" s="1197"/>
      <c r="G3" s="1197"/>
      <c r="H3" s="1197"/>
      <c r="I3" s="1197"/>
      <c r="J3" s="1197"/>
      <c r="K3" s="1197"/>
      <c r="L3" s="1197"/>
      <c r="M3" s="1197"/>
      <c r="N3" s="1197"/>
      <c r="O3" s="1197"/>
      <c r="P3" s="1197"/>
      <c r="Q3" s="1197"/>
      <c r="R3" s="1197"/>
      <c r="S3" s="1197"/>
    </row>
    <row r="4" spans="4:25" s="690" customFormat="1" x14ac:dyDescent="0.2">
      <c r="D4" s="689" t="s">
        <v>1041</v>
      </c>
      <c r="V4" s="691"/>
      <c r="W4" s="691"/>
      <c r="X4" s="691"/>
      <c r="Y4" s="692"/>
    </row>
    <row r="5" spans="4:25" ht="15" thickBot="1" x14ac:dyDescent="0.25"/>
    <row r="6" spans="4:25" s="700" customFormat="1" ht="17" customHeight="1" x14ac:dyDescent="0.2">
      <c r="D6" s="693">
        <v>0</v>
      </c>
      <c r="E6" s="694" t="s">
        <v>1042</v>
      </c>
      <c r="F6" s="695"/>
      <c r="G6" s="696"/>
      <c r="H6" s="695"/>
      <c r="I6" s="696"/>
      <c r="J6" s="695"/>
      <c r="K6" s="696"/>
      <c r="L6" s="696"/>
      <c r="M6" s="697"/>
      <c r="N6" s="697"/>
      <c r="O6" s="697"/>
      <c r="P6" s="696"/>
      <c r="Q6" s="696"/>
      <c r="R6" s="696"/>
      <c r="S6" s="698"/>
      <c r="T6" s="699"/>
      <c r="U6" s="699"/>
      <c r="V6" s="699"/>
    </row>
    <row r="7" spans="4:25" s="700" customFormat="1" ht="17" customHeight="1" x14ac:dyDescent="0.2">
      <c r="D7" s="701"/>
      <c r="E7" s="702" t="s">
        <v>1043</v>
      </c>
      <c r="F7" s="703"/>
      <c r="G7" s="699"/>
      <c r="H7" s="699"/>
      <c r="I7" s="699"/>
      <c r="J7" s="704"/>
      <c r="K7" s="699" t="s">
        <v>184</v>
      </c>
      <c r="L7" s="699"/>
      <c r="M7" s="699"/>
      <c r="N7" s="699"/>
      <c r="O7" s="699"/>
      <c r="P7" s="699"/>
      <c r="Q7" s="705"/>
      <c r="R7" s="705"/>
      <c r="S7" s="706"/>
      <c r="U7" s="699"/>
      <c r="V7" s="699"/>
    </row>
    <row r="8" spans="4:25" s="700" customFormat="1" ht="17" customHeight="1" x14ac:dyDescent="0.2">
      <c r="D8" s="701"/>
      <c r="E8" s="702" t="s">
        <v>1044</v>
      </c>
      <c r="F8" s="703"/>
      <c r="G8" s="699"/>
      <c r="H8" s="699"/>
      <c r="I8" s="699"/>
      <c r="J8" s="704"/>
      <c r="K8" s="699" t="s">
        <v>185</v>
      </c>
      <c r="L8" s="699"/>
      <c r="M8" s="699"/>
      <c r="N8" s="699"/>
      <c r="O8" s="699"/>
      <c r="P8" s="699"/>
      <c r="Q8" s="705"/>
      <c r="R8" s="705"/>
      <c r="S8" s="706"/>
      <c r="U8" s="699"/>
      <c r="V8" s="699"/>
    </row>
    <row r="9" spans="4:25" x14ac:dyDescent="0.2">
      <c r="D9" s="707"/>
      <c r="E9" s="708" t="s">
        <v>1045</v>
      </c>
      <c r="J9" s="709">
        <f>SUMIF(T18:T185,"pb",M18:M185)</f>
        <v>2.51085</v>
      </c>
      <c r="K9" s="699" t="s">
        <v>189</v>
      </c>
      <c r="S9" s="710"/>
    </row>
    <row r="10" spans="4:25" x14ac:dyDescent="0.2">
      <c r="D10" s="707"/>
      <c r="E10" s="708" t="s">
        <v>1046</v>
      </c>
      <c r="S10" s="710"/>
    </row>
    <row r="11" spans="4:25" s="700" customFormat="1" ht="17" customHeight="1" x14ac:dyDescent="0.2">
      <c r="D11" s="701"/>
      <c r="E11" s="702" t="s">
        <v>241</v>
      </c>
      <c r="F11" s="703" t="s">
        <v>1047</v>
      </c>
      <c r="G11" s="699"/>
      <c r="H11" s="699"/>
      <c r="I11" s="699"/>
      <c r="J11" s="699"/>
      <c r="K11" s="699"/>
      <c r="L11" s="699" t="s">
        <v>874</v>
      </c>
      <c r="M11" s="709">
        <f>SUMIF(T18:T185,"X",M18:M185)</f>
        <v>3.7002000000000002</v>
      </c>
      <c r="N11" s="699" t="s">
        <v>189</v>
      </c>
      <c r="O11" s="699"/>
      <c r="P11" s="699"/>
      <c r="Q11" s="705"/>
      <c r="R11" s="705"/>
      <c r="S11" s="711"/>
      <c r="U11" s="699"/>
      <c r="V11" s="699"/>
    </row>
    <row r="12" spans="4:25" s="700" customFormat="1" ht="17" customHeight="1" x14ac:dyDescent="0.2">
      <c r="D12" s="701"/>
      <c r="E12" s="712" t="s">
        <v>241</v>
      </c>
      <c r="F12" s="703" t="s">
        <v>1048</v>
      </c>
      <c r="G12" s="703"/>
      <c r="H12" s="699"/>
      <c r="I12" s="699"/>
      <c r="J12" s="699"/>
      <c r="K12" s="699"/>
      <c r="L12" s="699" t="s">
        <v>874</v>
      </c>
      <c r="M12" s="709">
        <f>SUMIF(T18:T185,"Y",M18:M185)</f>
        <v>0.18935000000000013</v>
      </c>
      <c r="N12" s="699" t="s">
        <v>189</v>
      </c>
      <c r="O12" s="699"/>
      <c r="P12" s="699"/>
      <c r="Q12" s="705"/>
      <c r="R12" s="705"/>
      <c r="S12" s="711"/>
      <c r="U12" s="699"/>
      <c r="V12" s="699"/>
    </row>
    <row r="13" spans="4:25" s="699" customFormat="1" ht="17" customHeight="1" x14ac:dyDescent="0.2">
      <c r="D13" s="701"/>
      <c r="E13" s="712" t="s">
        <v>241</v>
      </c>
      <c r="F13" s="703" t="s">
        <v>1049</v>
      </c>
      <c r="G13" s="703"/>
      <c r="L13" s="699" t="s">
        <v>874</v>
      </c>
      <c r="M13" s="709">
        <f>J7*J8-(M11-M12+J9)</f>
        <v>-6.0217000000000001</v>
      </c>
      <c r="N13" s="699" t="s">
        <v>189</v>
      </c>
      <c r="Q13" s="705"/>
      <c r="R13" s="705"/>
      <c r="S13" s="711"/>
    </row>
    <row r="14" spans="4:25" s="700" customFormat="1" ht="17" customHeight="1" thickBot="1" x14ac:dyDescent="0.25">
      <c r="D14" s="713"/>
      <c r="E14" s="714" t="s">
        <v>241</v>
      </c>
      <c r="F14" s="715" t="s">
        <v>1050</v>
      </c>
      <c r="G14" s="715"/>
      <c r="H14" s="716"/>
      <c r="I14" s="716"/>
      <c r="J14" s="716"/>
      <c r="K14" s="716"/>
      <c r="L14" s="717" t="s">
        <v>874</v>
      </c>
      <c r="M14" s="718">
        <f>M13</f>
        <v>-6.0217000000000001</v>
      </c>
      <c r="N14" s="716" t="s">
        <v>189</v>
      </c>
      <c r="O14" s="716"/>
      <c r="P14" s="716"/>
      <c r="Q14" s="719"/>
      <c r="R14" s="719"/>
      <c r="S14" s="720"/>
      <c r="U14" s="699"/>
      <c r="V14" s="699"/>
    </row>
    <row r="16" spans="4:25" s="690" customFormat="1" x14ac:dyDescent="0.2">
      <c r="D16" s="689" t="s">
        <v>1051</v>
      </c>
      <c r="V16" s="691"/>
      <c r="W16" s="691"/>
      <c r="X16" s="691"/>
      <c r="Y16" s="692"/>
    </row>
    <row r="17" spans="4:25" s="699" customFormat="1" ht="17" customHeight="1" thickBot="1" x14ac:dyDescent="0.25">
      <c r="D17" s="721"/>
      <c r="E17" s="714"/>
      <c r="F17" s="715"/>
      <c r="G17" s="715"/>
      <c r="H17" s="716"/>
      <c r="I17" s="716"/>
      <c r="J17" s="716"/>
      <c r="K17" s="716"/>
      <c r="L17" s="716"/>
      <c r="M17" s="718"/>
      <c r="N17" s="716"/>
      <c r="O17" s="716"/>
      <c r="P17" s="716"/>
      <c r="Q17" s="719"/>
      <c r="R17" s="719"/>
      <c r="S17" s="716"/>
    </row>
    <row r="18" spans="4:25" s="700" customFormat="1" ht="17" customHeight="1" x14ac:dyDescent="0.2">
      <c r="D18" s="693">
        <v>1</v>
      </c>
      <c r="E18" s="694" t="s">
        <v>1052</v>
      </c>
      <c r="F18" s="695">
        <v>0.25</v>
      </c>
      <c r="G18" s="696" t="s">
        <v>873</v>
      </c>
      <c r="H18" s="695">
        <v>0.1</v>
      </c>
      <c r="I18" s="696" t="s">
        <v>873</v>
      </c>
      <c r="J18" s="695">
        <v>0.1</v>
      </c>
      <c r="K18" s="696" t="s">
        <v>185</v>
      </c>
      <c r="L18" s="696"/>
      <c r="M18" s="697"/>
      <c r="N18" s="697"/>
      <c r="O18" s="697"/>
      <c r="P18" s="696"/>
      <c r="Q18" s="696"/>
      <c r="R18" s="696"/>
      <c r="S18" s="698"/>
      <c r="T18" s="699"/>
      <c r="U18" s="699"/>
      <c r="V18" s="699"/>
      <c r="W18" s="722"/>
      <c r="Y18" s="722"/>
    </row>
    <row r="19" spans="4:25" s="700" customFormat="1" ht="17" customHeight="1" x14ac:dyDescent="0.2">
      <c r="D19" s="701"/>
      <c r="E19" s="712" t="s">
        <v>241</v>
      </c>
      <c r="F19" s="703" t="s">
        <v>887</v>
      </c>
      <c r="G19" s="699"/>
      <c r="H19" s="699"/>
      <c r="I19" s="699" t="s">
        <v>874</v>
      </c>
      <c r="J19" s="704">
        <v>0</v>
      </c>
      <c r="K19" s="699" t="s">
        <v>185</v>
      </c>
      <c r="L19" s="699"/>
      <c r="M19" s="699"/>
      <c r="N19" s="699"/>
      <c r="O19" s="699"/>
      <c r="P19" s="699"/>
      <c r="Q19" s="705"/>
      <c r="R19" s="705"/>
      <c r="S19" s="706"/>
      <c r="U19" s="699"/>
      <c r="V19" s="699"/>
    </row>
    <row r="20" spans="4:25" s="700" customFormat="1" ht="17" customHeight="1" x14ac:dyDescent="0.2">
      <c r="D20" s="701"/>
      <c r="E20" s="712"/>
      <c r="F20" s="703"/>
      <c r="G20" s="699"/>
      <c r="H20" s="699"/>
      <c r="I20" s="699"/>
      <c r="J20" s="704"/>
      <c r="K20" s="699"/>
      <c r="L20" s="699"/>
      <c r="M20" s="699"/>
      <c r="N20" s="699"/>
      <c r="O20" s="699"/>
      <c r="P20" s="699"/>
      <c r="Q20" s="705"/>
      <c r="R20" s="705"/>
      <c r="S20" s="706"/>
      <c r="U20" s="699"/>
      <c r="V20" s="699"/>
    </row>
    <row r="21" spans="4:25" x14ac:dyDescent="0.2">
      <c r="D21" s="707"/>
      <c r="E21" s="708" t="s">
        <v>306</v>
      </c>
      <c r="S21" s="710"/>
    </row>
    <row r="22" spans="4:25" s="700" customFormat="1" ht="17" customHeight="1" x14ac:dyDescent="0.2">
      <c r="D22" s="701"/>
      <c r="E22" s="702" t="s">
        <v>241</v>
      </c>
      <c r="F22" s="703" t="s">
        <v>1053</v>
      </c>
      <c r="G22" s="699"/>
      <c r="H22" s="699"/>
      <c r="I22" s="699"/>
      <c r="J22" s="699"/>
      <c r="K22" s="699"/>
      <c r="L22" s="699" t="s">
        <v>874</v>
      </c>
      <c r="M22" s="709">
        <f>F18*J19*J18</f>
        <v>0</v>
      </c>
      <c r="N22" s="699" t="s">
        <v>189</v>
      </c>
      <c r="O22" s="699"/>
      <c r="P22" s="699"/>
      <c r="Q22" s="705"/>
      <c r="R22" s="705"/>
      <c r="S22" s="711"/>
      <c r="U22" s="699"/>
      <c r="V22" s="699"/>
    </row>
    <row r="23" spans="4:25" s="700" customFormat="1" ht="17" customHeight="1" x14ac:dyDescent="0.2">
      <c r="D23" s="701"/>
      <c r="E23" s="712" t="s">
        <v>241</v>
      </c>
      <c r="F23" s="703" t="s">
        <v>1054</v>
      </c>
      <c r="G23" s="703"/>
      <c r="H23" s="699"/>
      <c r="I23" s="699"/>
      <c r="J23" s="699"/>
      <c r="K23" s="699"/>
      <c r="L23" s="699" t="s">
        <v>874</v>
      </c>
      <c r="M23" s="709">
        <f>F18*J19*0.05</f>
        <v>0</v>
      </c>
      <c r="N23" s="699" t="s">
        <v>189</v>
      </c>
      <c r="O23" s="699"/>
      <c r="P23" s="699"/>
      <c r="Q23" s="705"/>
      <c r="R23" s="705"/>
      <c r="S23" s="711"/>
      <c r="U23" s="699"/>
      <c r="V23" s="699"/>
    </row>
    <row r="24" spans="4:25" s="699" customFormat="1" ht="17" customHeight="1" thickBot="1" x14ac:dyDescent="0.25">
      <c r="D24" s="701"/>
      <c r="E24" s="712" t="s">
        <v>241</v>
      </c>
      <c r="F24" s="703" t="s">
        <v>885</v>
      </c>
      <c r="G24" s="703"/>
      <c r="L24" s="699" t="s">
        <v>874</v>
      </c>
      <c r="M24" s="709">
        <f>F18*J19*J18</f>
        <v>0</v>
      </c>
      <c r="N24" s="699" t="s">
        <v>189</v>
      </c>
      <c r="Q24" s="705"/>
      <c r="R24" s="705"/>
      <c r="S24" s="711"/>
    </row>
    <row r="25" spans="4:25" ht="15" thickBot="1" x14ac:dyDescent="0.25">
      <c r="D25" s="723"/>
      <c r="E25" s="724"/>
      <c r="F25" s="724"/>
      <c r="G25" s="724"/>
      <c r="H25" s="724"/>
      <c r="I25" s="724"/>
      <c r="J25" s="724"/>
      <c r="K25" s="724"/>
      <c r="L25" s="724"/>
      <c r="M25" s="724"/>
      <c r="N25" s="724"/>
      <c r="O25" s="724"/>
      <c r="P25" s="724"/>
      <c r="Q25" s="724"/>
      <c r="R25" s="724"/>
      <c r="S25" s="724"/>
      <c r="V25" s="725"/>
      <c r="W25" s="726" t="s">
        <v>1055</v>
      </c>
      <c r="X25" s="726" t="s">
        <v>888</v>
      </c>
      <c r="Y25" s="726" t="s">
        <v>1056</v>
      </c>
    </row>
    <row r="26" spans="4:25" s="700" customFormat="1" ht="17" customHeight="1" x14ac:dyDescent="0.2">
      <c r="D26" s="693">
        <f>D18+1</f>
        <v>2</v>
      </c>
      <c r="E26" s="694" t="s">
        <v>1057</v>
      </c>
      <c r="F26" s="695">
        <v>0.7</v>
      </c>
      <c r="G26" s="727" t="s">
        <v>873</v>
      </c>
      <c r="H26" s="695">
        <v>0.6</v>
      </c>
      <c r="I26" s="727" t="s">
        <v>873</v>
      </c>
      <c r="J26" s="695">
        <v>0.25</v>
      </c>
      <c r="K26" s="696" t="s">
        <v>185</v>
      </c>
      <c r="L26" s="696"/>
      <c r="M26" s="697"/>
      <c r="N26" s="697"/>
      <c r="O26" s="697"/>
      <c r="P26" s="696"/>
      <c r="Q26" s="696"/>
      <c r="R26" s="696"/>
      <c r="S26" s="698"/>
      <c r="T26" s="699"/>
      <c r="V26" s="726"/>
      <c r="W26" s="726" t="str">
        <f>"Ø"&amp;" "&amp;O29&amp;" "&amp;P29</f>
        <v>Ø 8 mm</v>
      </c>
      <c r="X26" s="726" t="str">
        <f>IF(J28=0.15,"15 cm",IF(J28=0.175,"15/20 cm",IF(J28=0.2,"20 cm","Check!!")))</f>
        <v>20 cm</v>
      </c>
      <c r="Y26" s="726" t="str">
        <f>"SNI"&amp;" "&amp;W26&amp;" "&amp;"-"&amp;" "&amp;X26</f>
        <v>SNI Ø 8 mm - 20 cm</v>
      </c>
    </row>
    <row r="27" spans="4:25" s="700" customFormat="1" ht="17" customHeight="1" x14ac:dyDescent="0.2">
      <c r="D27" s="701"/>
      <c r="E27" s="712" t="s">
        <v>241</v>
      </c>
      <c r="F27" s="703" t="s">
        <v>887</v>
      </c>
      <c r="G27" s="699"/>
      <c r="H27" s="699"/>
      <c r="I27" s="699" t="s">
        <v>874</v>
      </c>
      <c r="J27" s="704">
        <v>8.81</v>
      </c>
      <c r="K27" s="699" t="s">
        <v>185</v>
      </c>
      <c r="L27" s="699"/>
      <c r="M27" s="699"/>
      <c r="N27" s="699"/>
      <c r="O27" s="699"/>
      <c r="P27" s="699"/>
      <c r="Q27" s="705"/>
      <c r="R27" s="705"/>
      <c r="S27" s="706"/>
      <c r="U27" s="699"/>
      <c r="V27" s="699"/>
    </row>
    <row r="28" spans="4:25" s="700" customFormat="1" ht="17" customHeight="1" x14ac:dyDescent="0.2">
      <c r="D28" s="701"/>
      <c r="E28" s="712" t="s">
        <v>241</v>
      </c>
      <c r="F28" s="703" t="s">
        <v>876</v>
      </c>
      <c r="G28" s="699"/>
      <c r="H28" s="699"/>
      <c r="I28" s="699" t="s">
        <v>874</v>
      </c>
      <c r="J28" s="704">
        <v>0.2</v>
      </c>
      <c r="K28" s="699" t="s">
        <v>185</v>
      </c>
      <c r="L28" s="699"/>
      <c r="M28" s="699"/>
      <c r="N28" s="699"/>
      <c r="O28" s="699"/>
      <c r="P28" s="699"/>
      <c r="Q28" s="705"/>
      <c r="R28" s="705"/>
      <c r="S28" s="706"/>
      <c r="U28" s="699"/>
      <c r="V28" s="699"/>
    </row>
    <row r="29" spans="4:25" s="735" customFormat="1" ht="17" customHeight="1" x14ac:dyDescent="0.2">
      <c r="D29" s="728"/>
      <c r="E29" s="712" t="s">
        <v>241</v>
      </c>
      <c r="F29" s="729" t="s">
        <v>1058</v>
      </c>
      <c r="G29" s="730"/>
      <c r="H29" s="731"/>
      <c r="I29" s="731"/>
      <c r="J29" s="731"/>
      <c r="K29" s="731"/>
      <c r="L29" s="731" t="s">
        <v>874</v>
      </c>
      <c r="M29" s="731">
        <v>1</v>
      </c>
      <c r="N29" s="731" t="s">
        <v>266</v>
      </c>
      <c r="O29" s="732">
        <v>8</v>
      </c>
      <c r="P29" s="705" t="s">
        <v>879</v>
      </c>
      <c r="Q29" s="733" t="s">
        <v>880</v>
      </c>
      <c r="R29" s="734">
        <f>((PI()*(O29/1000)^2)/4)*12*7850</f>
        <v>4.7350084474905358</v>
      </c>
      <c r="S29" s="711" t="s">
        <v>192</v>
      </c>
      <c r="U29" s="731"/>
      <c r="V29" s="731"/>
    </row>
    <row r="30" spans="4:25" s="700" customFormat="1" ht="17" customHeight="1" x14ac:dyDescent="0.2">
      <c r="D30" s="701"/>
      <c r="E30" s="712"/>
      <c r="F30" s="703"/>
      <c r="G30" s="699"/>
      <c r="H30" s="699"/>
      <c r="I30" s="699"/>
      <c r="J30" s="704"/>
      <c r="K30" s="699"/>
      <c r="L30" s="699"/>
      <c r="M30" s="699"/>
      <c r="N30" s="699"/>
      <c r="O30" s="699"/>
      <c r="P30" s="699"/>
      <c r="Q30" s="705"/>
      <c r="R30" s="705"/>
      <c r="S30" s="706"/>
      <c r="U30" s="699"/>
      <c r="V30" s="699"/>
    </row>
    <row r="31" spans="4:25" x14ac:dyDescent="0.2">
      <c r="D31" s="707"/>
      <c r="E31" s="708" t="s">
        <v>306</v>
      </c>
      <c r="S31" s="710"/>
    </row>
    <row r="32" spans="4:25" s="700" customFormat="1" ht="17" hidden="1" customHeight="1" x14ac:dyDescent="0.2">
      <c r="D32" s="701"/>
      <c r="E32" s="702" t="s">
        <v>241</v>
      </c>
      <c r="F32" s="703" t="s">
        <v>1059</v>
      </c>
      <c r="G32" s="699"/>
      <c r="H32" s="699"/>
      <c r="I32" s="699"/>
      <c r="J32" s="699"/>
      <c r="K32" s="699"/>
      <c r="L32" s="699" t="s">
        <v>874</v>
      </c>
      <c r="M32" s="709">
        <f>0.55*J27*0.05</f>
        <v>0.24227500000000002</v>
      </c>
      <c r="N32" s="699" t="s">
        <v>189</v>
      </c>
      <c r="O32" s="699"/>
      <c r="P32" s="699"/>
      <c r="Q32" s="736"/>
      <c r="R32" s="705"/>
      <c r="S32" s="711"/>
      <c r="U32" s="699"/>
      <c r="V32" s="699"/>
    </row>
    <row r="33" spans="4:25" s="700" customFormat="1" ht="17" hidden="1" customHeight="1" x14ac:dyDescent="0.2">
      <c r="D33" s="701"/>
      <c r="E33" s="712" t="s">
        <v>241</v>
      </c>
      <c r="F33" s="703" t="s">
        <v>1054</v>
      </c>
      <c r="G33" s="703"/>
      <c r="H33" s="699"/>
      <c r="I33" s="699"/>
      <c r="J33" s="699"/>
      <c r="K33" s="699"/>
      <c r="L33" s="699" t="s">
        <v>874</v>
      </c>
      <c r="M33" s="709">
        <f>0.55*J27*0.05</f>
        <v>0.24227500000000002</v>
      </c>
      <c r="N33" s="699" t="s">
        <v>189</v>
      </c>
      <c r="O33" s="699"/>
      <c r="P33" s="699"/>
      <c r="Q33" s="736"/>
      <c r="R33" s="705"/>
      <c r="S33" s="711"/>
      <c r="U33" s="699"/>
      <c r="V33" s="699"/>
    </row>
    <row r="34" spans="4:25" s="700" customFormat="1" ht="17" customHeight="1" x14ac:dyDescent="0.2">
      <c r="D34" s="701"/>
      <c r="E34" s="712" t="s">
        <v>241</v>
      </c>
      <c r="F34" s="703" t="s">
        <v>1060</v>
      </c>
      <c r="G34" s="703"/>
      <c r="H34" s="699"/>
      <c r="I34" s="699"/>
      <c r="J34" s="699"/>
      <c r="K34" s="699"/>
      <c r="L34" s="699" t="s">
        <v>874</v>
      </c>
      <c r="M34" s="709">
        <f>(F26+J26)*H26/2*J27</f>
        <v>2.51085</v>
      </c>
      <c r="N34" s="699" t="s">
        <v>189</v>
      </c>
      <c r="O34" s="699"/>
      <c r="P34" s="699"/>
      <c r="Q34" s="705"/>
      <c r="R34" s="705"/>
      <c r="S34" s="711"/>
      <c r="T34" s="700" t="s">
        <v>1061</v>
      </c>
      <c r="U34" s="699"/>
      <c r="V34" s="699"/>
    </row>
    <row r="35" spans="4:25" s="700" customFormat="1" ht="17" hidden="1" customHeight="1" x14ac:dyDescent="0.2">
      <c r="D35" s="701"/>
      <c r="E35" s="712" t="s">
        <v>241</v>
      </c>
      <c r="F35" s="703" t="s">
        <v>1055</v>
      </c>
      <c r="G35" s="703"/>
      <c r="H35" s="699"/>
      <c r="I35" s="699"/>
      <c r="J35" s="699"/>
      <c r="K35" s="699"/>
      <c r="L35" s="699" t="s">
        <v>874</v>
      </c>
      <c r="M35" s="709">
        <f>(R29*0.3/12)*J27/J28</f>
        <v>5.2144280527989526</v>
      </c>
      <c r="N35" s="699" t="s">
        <v>192</v>
      </c>
      <c r="O35" s="699"/>
      <c r="P35" s="699"/>
      <c r="Q35" s="705"/>
      <c r="R35" s="705"/>
      <c r="S35" s="711"/>
      <c r="U35" s="699"/>
      <c r="V35" s="699"/>
    </row>
    <row r="36" spans="4:25" s="700" customFormat="1" ht="17" customHeight="1" x14ac:dyDescent="0.2">
      <c r="D36" s="701"/>
      <c r="E36" s="712" t="s">
        <v>241</v>
      </c>
      <c r="F36" s="703" t="s">
        <v>885</v>
      </c>
      <c r="G36" s="703"/>
      <c r="H36" s="699"/>
      <c r="I36" s="699"/>
      <c r="J36" s="699"/>
      <c r="K36" s="699"/>
      <c r="L36" s="699" t="s">
        <v>874</v>
      </c>
      <c r="M36" s="709">
        <f>F26*H26*J27</f>
        <v>3.7002000000000002</v>
      </c>
      <c r="N36" s="699" t="s">
        <v>189</v>
      </c>
      <c r="O36" s="699"/>
      <c r="P36" s="699"/>
      <c r="Q36" s="705"/>
      <c r="R36" s="705"/>
      <c r="S36" s="711"/>
      <c r="T36" s="700" t="s">
        <v>1062</v>
      </c>
      <c r="U36" s="699"/>
      <c r="V36" s="699"/>
    </row>
    <row r="37" spans="4:25" s="699" customFormat="1" ht="17" customHeight="1" thickBot="1" x14ac:dyDescent="0.25">
      <c r="D37" s="713"/>
      <c r="E37" s="714" t="s">
        <v>241</v>
      </c>
      <c r="F37" s="715" t="s">
        <v>1063</v>
      </c>
      <c r="G37" s="715"/>
      <c r="H37" s="716"/>
      <c r="I37" s="716"/>
      <c r="J37" s="716"/>
      <c r="K37" s="716"/>
      <c r="L37" s="716" t="s">
        <v>874</v>
      </c>
      <c r="M37" s="718">
        <f>M36-M34</f>
        <v>1.1893500000000001</v>
      </c>
      <c r="N37" s="716" t="s">
        <v>189</v>
      </c>
      <c r="O37" s="716"/>
      <c r="P37" s="716"/>
      <c r="Q37" s="719"/>
      <c r="R37" s="719"/>
      <c r="S37" s="720"/>
      <c r="T37" s="699" t="s">
        <v>1064</v>
      </c>
    </row>
    <row r="38" spans="4:25" ht="15" thickBot="1" x14ac:dyDescent="0.25">
      <c r="V38" s="725"/>
      <c r="W38" s="726" t="s">
        <v>1055</v>
      </c>
      <c r="X38" s="726" t="s">
        <v>888</v>
      </c>
      <c r="Y38" s="726" t="s">
        <v>1056</v>
      </c>
    </row>
    <row r="39" spans="4:25" s="700" customFormat="1" ht="17" customHeight="1" x14ac:dyDescent="0.2">
      <c r="D39" s="693">
        <f>D26+1</f>
        <v>3</v>
      </c>
      <c r="E39" s="694" t="s">
        <v>1065</v>
      </c>
      <c r="F39" s="695">
        <v>0.9</v>
      </c>
      <c r="G39" s="696" t="s">
        <v>873</v>
      </c>
      <c r="H39" s="695">
        <v>1.1000000000000001</v>
      </c>
      <c r="I39" s="696" t="s">
        <v>873</v>
      </c>
      <c r="J39" s="695">
        <v>0.25</v>
      </c>
      <c r="K39" s="696" t="s">
        <v>185</v>
      </c>
      <c r="L39" s="696"/>
      <c r="M39" s="697"/>
      <c r="N39" s="697"/>
      <c r="O39" s="697"/>
      <c r="P39" s="696"/>
      <c r="Q39" s="696"/>
      <c r="R39" s="696"/>
      <c r="S39" s="698"/>
      <c r="T39" s="699"/>
      <c r="V39" s="726"/>
      <c r="W39" s="726" t="str">
        <f>"Ø"&amp;" "&amp;O42&amp;" "&amp;P42</f>
        <v>Ø 8 mm</v>
      </c>
      <c r="X39" s="726" t="str">
        <f>IF(J41=0.15,"15 cm",IF(J41=0.175,"15/20 cm",IF(J41=0.2,"20 cm","Check!!")))</f>
        <v>20 cm</v>
      </c>
      <c r="Y39" s="726" t="str">
        <f>"SNI"&amp;" "&amp;W39&amp;" "&amp;"-"&amp;" "&amp;X39</f>
        <v>SNI Ø 8 mm - 20 cm</v>
      </c>
    </row>
    <row r="40" spans="4:25" s="700" customFormat="1" ht="17" customHeight="1" x14ac:dyDescent="0.2">
      <c r="D40" s="701"/>
      <c r="E40" s="712" t="s">
        <v>241</v>
      </c>
      <c r="F40" s="703" t="s">
        <v>887</v>
      </c>
      <c r="G40" s="699"/>
      <c r="H40" s="699"/>
      <c r="I40" s="699" t="s">
        <v>874</v>
      </c>
      <c r="J40" s="704"/>
      <c r="K40" s="699" t="s">
        <v>185</v>
      </c>
      <c r="L40" s="699"/>
      <c r="M40" s="699"/>
      <c r="N40" s="699"/>
      <c r="O40" s="699"/>
      <c r="P40" s="699"/>
      <c r="Q40" s="705"/>
      <c r="R40" s="705"/>
      <c r="S40" s="706"/>
      <c r="U40" s="699"/>
      <c r="V40" s="699"/>
    </row>
    <row r="41" spans="4:25" s="700" customFormat="1" ht="17" customHeight="1" x14ac:dyDescent="0.2">
      <c r="D41" s="701"/>
      <c r="E41" s="712" t="s">
        <v>241</v>
      </c>
      <c r="F41" s="703" t="s">
        <v>876</v>
      </c>
      <c r="G41" s="699"/>
      <c r="H41" s="699"/>
      <c r="I41" s="699" t="s">
        <v>874</v>
      </c>
      <c r="J41" s="704">
        <v>0.2</v>
      </c>
      <c r="K41" s="699" t="s">
        <v>877</v>
      </c>
      <c r="L41" s="699"/>
      <c r="M41" s="699"/>
      <c r="N41" s="699"/>
      <c r="O41" s="699"/>
      <c r="P41" s="699"/>
      <c r="Q41" s="705"/>
      <c r="R41" s="705"/>
      <c r="S41" s="706"/>
      <c r="U41" s="699"/>
      <c r="V41" s="699"/>
    </row>
    <row r="42" spans="4:25" s="735" customFormat="1" ht="17" customHeight="1" x14ac:dyDescent="0.2">
      <c r="D42" s="728"/>
      <c r="E42" s="712" t="s">
        <v>241</v>
      </c>
      <c r="F42" s="729" t="s">
        <v>1058</v>
      </c>
      <c r="G42" s="730"/>
      <c r="H42" s="731"/>
      <c r="I42" s="731"/>
      <c r="J42" s="731"/>
      <c r="K42" s="731"/>
      <c r="L42" s="731" t="s">
        <v>874</v>
      </c>
      <c r="M42" s="731">
        <v>1</v>
      </c>
      <c r="N42" s="731" t="s">
        <v>266</v>
      </c>
      <c r="O42" s="732">
        <v>8</v>
      </c>
      <c r="P42" s="705" t="s">
        <v>879</v>
      </c>
      <c r="Q42" s="733" t="s">
        <v>880</v>
      </c>
      <c r="R42" s="734">
        <f>((PI()*(O42/1000)^2)/4)*12*7850</f>
        <v>4.7350084474905358</v>
      </c>
      <c r="S42" s="711" t="s">
        <v>192</v>
      </c>
      <c r="U42" s="731"/>
      <c r="V42" s="731"/>
    </row>
    <row r="43" spans="4:25" s="700" customFormat="1" ht="17" customHeight="1" x14ac:dyDescent="0.2">
      <c r="D43" s="701"/>
      <c r="E43" s="712"/>
      <c r="F43" s="703"/>
      <c r="G43" s="699"/>
      <c r="H43" s="699"/>
      <c r="I43" s="699"/>
      <c r="J43" s="704"/>
      <c r="K43" s="699"/>
      <c r="L43" s="699"/>
      <c r="M43" s="699"/>
      <c r="N43" s="699"/>
      <c r="O43" s="699"/>
      <c r="P43" s="699"/>
      <c r="Q43" s="705"/>
      <c r="R43" s="705"/>
      <c r="S43" s="706"/>
      <c r="U43" s="699"/>
      <c r="V43" s="699"/>
    </row>
    <row r="44" spans="4:25" x14ac:dyDescent="0.2">
      <c r="D44" s="707"/>
      <c r="E44" s="708" t="s">
        <v>306</v>
      </c>
      <c r="S44" s="710"/>
    </row>
    <row r="45" spans="4:25" s="700" customFormat="1" ht="17" hidden="1" customHeight="1" x14ac:dyDescent="0.2">
      <c r="D45" s="701"/>
      <c r="E45" s="702" t="s">
        <v>241</v>
      </c>
      <c r="F45" s="703" t="s">
        <v>1059</v>
      </c>
      <c r="G45" s="699"/>
      <c r="H45" s="699"/>
      <c r="I45" s="699"/>
      <c r="J45" s="699"/>
      <c r="K45" s="699"/>
      <c r="L45" s="699" t="s">
        <v>874</v>
      </c>
      <c r="M45" s="709">
        <f>0.55*J40*0.05</f>
        <v>0</v>
      </c>
      <c r="N45" s="699" t="s">
        <v>189</v>
      </c>
      <c r="O45" s="699"/>
      <c r="P45" s="699"/>
      <c r="Q45" s="736"/>
      <c r="R45" s="705"/>
      <c r="S45" s="711"/>
      <c r="U45" s="699"/>
      <c r="V45" s="699"/>
    </row>
    <row r="46" spans="4:25" s="700" customFormat="1" ht="17" hidden="1" customHeight="1" x14ac:dyDescent="0.2">
      <c r="D46" s="701"/>
      <c r="E46" s="712" t="s">
        <v>241</v>
      </c>
      <c r="F46" s="703" t="s">
        <v>1054</v>
      </c>
      <c r="G46" s="703"/>
      <c r="H46" s="699"/>
      <c r="I46" s="699"/>
      <c r="J46" s="699"/>
      <c r="K46" s="699"/>
      <c r="L46" s="699" t="s">
        <v>874</v>
      </c>
      <c r="M46" s="709">
        <f>0.55*J40*0.05</f>
        <v>0</v>
      </c>
      <c r="N46" s="699" t="s">
        <v>189</v>
      </c>
      <c r="O46" s="699"/>
      <c r="P46" s="699"/>
      <c r="Q46" s="736"/>
      <c r="R46" s="705"/>
      <c r="S46" s="711"/>
      <c r="U46" s="699"/>
      <c r="V46" s="699"/>
    </row>
    <row r="47" spans="4:25" s="700" customFormat="1" ht="17" customHeight="1" x14ac:dyDescent="0.2">
      <c r="D47" s="701"/>
      <c r="E47" s="712" t="s">
        <v>241</v>
      </c>
      <c r="F47" s="703" t="s">
        <v>1060</v>
      </c>
      <c r="G47" s="703"/>
      <c r="H47" s="699"/>
      <c r="I47" s="699"/>
      <c r="J47" s="699"/>
      <c r="K47" s="699"/>
      <c r="L47" s="699" t="s">
        <v>874</v>
      </c>
      <c r="M47" s="709">
        <f>(F39+J39)*H39/2*J40</f>
        <v>0</v>
      </c>
      <c r="N47" s="699" t="s">
        <v>189</v>
      </c>
      <c r="O47" s="699"/>
      <c r="P47" s="699"/>
      <c r="Q47" s="705"/>
      <c r="R47" s="705"/>
      <c r="S47" s="711"/>
      <c r="T47" s="700" t="s">
        <v>1061</v>
      </c>
      <c r="U47" s="699"/>
      <c r="V47" s="699"/>
    </row>
    <row r="48" spans="4:25" s="700" customFormat="1" ht="17" hidden="1" customHeight="1" x14ac:dyDescent="0.2">
      <c r="D48" s="701"/>
      <c r="E48" s="712" t="s">
        <v>241</v>
      </c>
      <c r="F48" s="703" t="s">
        <v>1055</v>
      </c>
      <c r="G48" s="703"/>
      <c r="H48" s="699"/>
      <c r="I48" s="699"/>
      <c r="J48" s="699"/>
      <c r="K48" s="699"/>
      <c r="L48" s="699" t="s">
        <v>874</v>
      </c>
      <c r="M48" s="709">
        <f>R42*0.3/12*J40/J41</f>
        <v>0</v>
      </c>
      <c r="N48" s="699" t="s">
        <v>192</v>
      </c>
      <c r="O48" s="699"/>
      <c r="P48" s="699"/>
      <c r="Q48" s="705"/>
      <c r="R48" s="705"/>
      <c r="S48" s="711"/>
      <c r="U48" s="699"/>
      <c r="V48" s="699"/>
    </row>
    <row r="49" spans="4:25" s="700" customFormat="1" ht="17" customHeight="1" x14ac:dyDescent="0.2">
      <c r="D49" s="701"/>
      <c r="E49" s="712" t="s">
        <v>241</v>
      </c>
      <c r="F49" s="703" t="s">
        <v>885</v>
      </c>
      <c r="G49" s="703"/>
      <c r="H49" s="699"/>
      <c r="I49" s="699"/>
      <c r="J49" s="699"/>
      <c r="K49" s="699"/>
      <c r="L49" s="699" t="s">
        <v>874</v>
      </c>
      <c r="M49" s="709">
        <f>F39*H39*J40</f>
        <v>0</v>
      </c>
      <c r="N49" s="699" t="s">
        <v>189</v>
      </c>
      <c r="O49" s="699"/>
      <c r="P49" s="699"/>
      <c r="Q49" s="705"/>
      <c r="R49" s="705"/>
      <c r="S49" s="711"/>
      <c r="T49" s="700" t="s">
        <v>1062</v>
      </c>
      <c r="U49" s="699"/>
      <c r="V49" s="699"/>
    </row>
    <row r="50" spans="4:25" s="699" customFormat="1" ht="17" customHeight="1" thickBot="1" x14ac:dyDescent="0.25">
      <c r="D50" s="713"/>
      <c r="E50" s="714" t="s">
        <v>241</v>
      </c>
      <c r="F50" s="715" t="s">
        <v>1063</v>
      </c>
      <c r="G50" s="715"/>
      <c r="H50" s="716"/>
      <c r="I50" s="716"/>
      <c r="J50" s="716"/>
      <c r="K50" s="716"/>
      <c r="L50" s="716" t="s">
        <v>874</v>
      </c>
      <c r="M50" s="718">
        <f>M49-M47</f>
        <v>0</v>
      </c>
      <c r="N50" s="716" t="s">
        <v>189</v>
      </c>
      <c r="O50" s="716"/>
      <c r="P50" s="716"/>
      <c r="Q50" s="719"/>
      <c r="R50" s="719"/>
      <c r="S50" s="720"/>
      <c r="T50" s="699" t="s">
        <v>1064</v>
      </c>
    </row>
    <row r="51" spans="4:25" ht="15" thickBot="1" x14ac:dyDescent="0.25">
      <c r="V51" s="725"/>
      <c r="W51" s="726" t="s">
        <v>1055</v>
      </c>
      <c r="X51" s="726" t="s">
        <v>888</v>
      </c>
      <c r="Y51" s="726" t="s">
        <v>1056</v>
      </c>
    </row>
    <row r="52" spans="4:25" s="700" customFormat="1" ht="17" customHeight="1" x14ac:dyDescent="0.2">
      <c r="D52" s="693">
        <f>D39+1</f>
        <v>4</v>
      </c>
      <c r="E52" s="694" t="s">
        <v>1066</v>
      </c>
      <c r="F52" s="695">
        <v>0.7</v>
      </c>
      <c r="G52" s="696" t="s">
        <v>873</v>
      </c>
      <c r="H52" s="695">
        <v>0.5</v>
      </c>
      <c r="I52" s="696" t="s">
        <v>873</v>
      </c>
      <c r="J52" s="695">
        <v>0.25</v>
      </c>
      <c r="K52" s="696" t="s">
        <v>185</v>
      </c>
      <c r="L52" s="696"/>
      <c r="M52" s="697"/>
      <c r="N52" s="697"/>
      <c r="O52" s="697"/>
      <c r="P52" s="696"/>
      <c r="Q52" s="696"/>
      <c r="R52" s="696"/>
      <c r="S52" s="698"/>
      <c r="T52" s="699"/>
      <c r="V52" s="726"/>
      <c r="W52" s="726" t="str">
        <f>"Ø"&amp;" "&amp;O55&amp;" "&amp;P55</f>
        <v>Ø 8 mm</v>
      </c>
      <c r="X52" s="726" t="str">
        <f>IF(J54=0.15,"15 cm",IF(J54=0.175,"15/20 cm",IF(J54=0.2,"20 cm","Check!!")))</f>
        <v>20 cm</v>
      </c>
      <c r="Y52" s="726" t="str">
        <f>"SNI"&amp;" "&amp;W52&amp;" "&amp;"-"&amp;" "&amp;X52</f>
        <v>SNI Ø 8 mm - 20 cm</v>
      </c>
    </row>
    <row r="53" spans="4:25" s="700" customFormat="1" ht="17" customHeight="1" x14ac:dyDescent="0.2">
      <c r="D53" s="701"/>
      <c r="E53" s="712" t="s">
        <v>241</v>
      </c>
      <c r="F53" s="737" t="s">
        <v>1067</v>
      </c>
      <c r="G53" s="699"/>
      <c r="H53" s="699"/>
      <c r="I53" s="699" t="s">
        <v>874</v>
      </c>
      <c r="J53" s="704"/>
      <c r="K53" s="699" t="s">
        <v>185</v>
      </c>
      <c r="L53" s="699"/>
      <c r="M53" s="699"/>
      <c r="N53" s="699"/>
      <c r="O53" s="699"/>
      <c r="P53" s="699"/>
      <c r="Q53" s="705"/>
      <c r="R53" s="705"/>
      <c r="S53" s="706"/>
      <c r="U53" s="699"/>
      <c r="V53" s="699"/>
    </row>
    <row r="54" spans="4:25" s="700" customFormat="1" ht="17" customHeight="1" x14ac:dyDescent="0.2">
      <c r="D54" s="701"/>
      <c r="E54" s="712" t="s">
        <v>241</v>
      </c>
      <c r="F54" s="703" t="s">
        <v>876</v>
      </c>
      <c r="G54" s="699"/>
      <c r="H54" s="699"/>
      <c r="I54" s="699" t="s">
        <v>874</v>
      </c>
      <c r="J54" s="704">
        <v>0.2</v>
      </c>
      <c r="K54" s="699" t="s">
        <v>185</v>
      </c>
      <c r="L54" s="699"/>
      <c r="M54" s="699"/>
      <c r="N54" s="699"/>
      <c r="O54" s="699"/>
      <c r="P54" s="699"/>
      <c r="Q54" s="705"/>
      <c r="R54" s="705"/>
      <c r="S54" s="706"/>
      <c r="U54" s="699"/>
      <c r="V54" s="699"/>
    </row>
    <row r="55" spans="4:25" s="735" customFormat="1" ht="17" customHeight="1" x14ac:dyDescent="0.2">
      <c r="D55" s="728"/>
      <c r="E55" s="712" t="s">
        <v>241</v>
      </c>
      <c r="F55" s="738" t="s">
        <v>1068</v>
      </c>
      <c r="G55" s="730"/>
      <c r="H55" s="731"/>
      <c r="I55" s="731"/>
      <c r="J55" s="731"/>
      <c r="K55" s="731"/>
      <c r="L55" s="731" t="s">
        <v>874</v>
      </c>
      <c r="M55" s="731">
        <v>1</v>
      </c>
      <c r="N55" s="731" t="s">
        <v>266</v>
      </c>
      <c r="O55" s="732">
        <v>8</v>
      </c>
      <c r="P55" s="705" t="s">
        <v>879</v>
      </c>
      <c r="Q55" s="733" t="s">
        <v>880</v>
      </c>
      <c r="R55" s="734">
        <f>((PI()*(O55/1000)^2)/4)*12*7850</f>
        <v>4.7350084474905358</v>
      </c>
      <c r="S55" s="711" t="s">
        <v>192</v>
      </c>
      <c r="U55" s="731"/>
      <c r="V55" s="731"/>
    </row>
    <row r="56" spans="4:25" s="735" customFormat="1" ht="17" customHeight="1" x14ac:dyDescent="0.2">
      <c r="D56" s="728"/>
      <c r="E56" s="712"/>
      <c r="F56" s="738"/>
      <c r="G56" s="730"/>
      <c r="H56" s="731"/>
      <c r="I56" s="731"/>
      <c r="J56" s="731"/>
      <c r="K56" s="731"/>
      <c r="L56" s="731"/>
      <c r="M56" s="731"/>
      <c r="N56" s="731"/>
      <c r="O56" s="732"/>
      <c r="P56" s="705"/>
      <c r="Q56" s="733"/>
      <c r="R56" s="734"/>
      <c r="S56" s="711"/>
      <c r="U56" s="731"/>
      <c r="V56" s="731"/>
    </row>
    <row r="57" spans="4:25" s="735" customFormat="1" ht="17" customHeight="1" x14ac:dyDescent="0.2">
      <c r="D57" s="728"/>
      <c r="E57" s="708" t="s">
        <v>306</v>
      </c>
      <c r="F57" s="738"/>
      <c r="G57" s="730"/>
      <c r="H57" s="731"/>
      <c r="I57" s="731"/>
      <c r="J57" s="731"/>
      <c r="K57" s="731"/>
      <c r="L57" s="731"/>
      <c r="M57" s="731"/>
      <c r="N57" s="731"/>
      <c r="O57" s="732"/>
      <c r="P57" s="705"/>
      <c r="Q57" s="733"/>
      <c r="R57" s="734"/>
      <c r="S57" s="711"/>
      <c r="U57" s="731"/>
      <c r="V57" s="731"/>
    </row>
    <row r="58" spans="4:25" s="700" customFormat="1" ht="17" hidden="1" customHeight="1" x14ac:dyDescent="0.2">
      <c r="D58" s="701"/>
      <c r="E58" s="702" t="s">
        <v>241</v>
      </c>
      <c r="F58" s="703" t="s">
        <v>1059</v>
      </c>
      <c r="G58" s="699"/>
      <c r="H58" s="699"/>
      <c r="I58" s="699"/>
      <c r="J58" s="699"/>
      <c r="K58" s="699"/>
      <c r="L58" s="699" t="s">
        <v>874</v>
      </c>
      <c r="M58" s="709">
        <f>0.55*J53*0.05</f>
        <v>0</v>
      </c>
      <c r="N58" s="699" t="s">
        <v>189</v>
      </c>
      <c r="O58" s="699"/>
      <c r="P58" s="699"/>
      <c r="Q58" s="736"/>
      <c r="R58" s="705"/>
      <c r="S58" s="711"/>
      <c r="U58" s="699"/>
      <c r="V58" s="699"/>
    </row>
    <row r="59" spans="4:25" s="700" customFormat="1" ht="17" hidden="1" customHeight="1" x14ac:dyDescent="0.2">
      <c r="D59" s="701"/>
      <c r="E59" s="712" t="s">
        <v>241</v>
      </c>
      <c r="F59" s="703" t="s">
        <v>1054</v>
      </c>
      <c r="G59" s="703"/>
      <c r="H59" s="699"/>
      <c r="I59" s="699"/>
      <c r="J59" s="699"/>
      <c r="K59" s="699"/>
      <c r="L59" s="699" t="s">
        <v>874</v>
      </c>
      <c r="M59" s="709">
        <f>0.55*J53*0.05</f>
        <v>0</v>
      </c>
      <c r="N59" s="699" t="s">
        <v>189</v>
      </c>
      <c r="O59" s="699"/>
      <c r="P59" s="699"/>
      <c r="Q59" s="736"/>
      <c r="R59" s="705"/>
      <c r="S59" s="711"/>
      <c r="U59" s="699"/>
      <c r="V59" s="699"/>
    </row>
    <row r="60" spans="4:25" s="700" customFormat="1" ht="17" customHeight="1" x14ac:dyDescent="0.2">
      <c r="D60" s="701"/>
      <c r="E60" s="712" t="s">
        <v>241</v>
      </c>
      <c r="F60" s="703" t="s">
        <v>1060</v>
      </c>
      <c r="G60" s="703"/>
      <c r="H60" s="699"/>
      <c r="I60" s="699"/>
      <c r="J60" s="699"/>
      <c r="K60" s="699"/>
      <c r="L60" s="699" t="s">
        <v>874</v>
      </c>
      <c r="M60" s="709">
        <f>(F52+J52)*H52/2*J53</f>
        <v>0</v>
      </c>
      <c r="N60" s="699" t="s">
        <v>189</v>
      </c>
      <c r="O60" s="699"/>
      <c r="P60" s="699"/>
      <c r="Q60" s="705"/>
      <c r="R60" s="705"/>
      <c r="S60" s="711"/>
      <c r="U60" s="699"/>
      <c r="V60" s="699"/>
    </row>
    <row r="61" spans="4:25" s="700" customFormat="1" ht="17" hidden="1" customHeight="1" x14ac:dyDescent="0.2">
      <c r="D61" s="701"/>
      <c r="E61" s="712" t="s">
        <v>241</v>
      </c>
      <c r="F61" s="703" t="s">
        <v>1055</v>
      </c>
      <c r="G61" s="703"/>
      <c r="H61" s="699"/>
      <c r="I61" s="699"/>
      <c r="J61" s="699"/>
      <c r="K61" s="699"/>
      <c r="L61" s="699" t="s">
        <v>874</v>
      </c>
      <c r="M61" s="709">
        <f>(R55*0.3/12)*J53/J54</f>
        <v>0</v>
      </c>
      <c r="N61" s="699" t="s">
        <v>192</v>
      </c>
      <c r="O61" s="699"/>
      <c r="P61" s="699"/>
      <c r="Q61" s="705"/>
      <c r="R61" s="705"/>
      <c r="S61" s="711"/>
      <c r="U61" s="699"/>
      <c r="V61" s="699"/>
    </row>
    <row r="62" spans="4:25" s="700" customFormat="1" ht="17" customHeight="1" x14ac:dyDescent="0.2">
      <c r="D62" s="701"/>
      <c r="E62" s="712" t="s">
        <v>241</v>
      </c>
      <c r="F62" s="703" t="s">
        <v>885</v>
      </c>
      <c r="G62" s="703"/>
      <c r="H62" s="699"/>
      <c r="I62" s="699"/>
      <c r="J62" s="699"/>
      <c r="K62" s="699"/>
      <c r="L62" s="699" t="s">
        <v>874</v>
      </c>
      <c r="M62" s="709">
        <f>F52*H52*J53</f>
        <v>0</v>
      </c>
      <c r="N62" s="699" t="s">
        <v>189</v>
      </c>
      <c r="O62" s="699"/>
      <c r="P62" s="699"/>
      <c r="Q62" s="705"/>
      <c r="R62" s="705"/>
      <c r="S62" s="711"/>
      <c r="T62" s="700" t="s">
        <v>1062</v>
      </c>
      <c r="U62" s="699"/>
      <c r="V62" s="699"/>
    </row>
    <row r="63" spans="4:25" s="699" customFormat="1" ht="17" customHeight="1" thickBot="1" x14ac:dyDescent="0.25">
      <c r="D63" s="713"/>
      <c r="E63" s="714" t="s">
        <v>241</v>
      </c>
      <c r="F63" s="715" t="s">
        <v>1063</v>
      </c>
      <c r="G63" s="715"/>
      <c r="H63" s="716"/>
      <c r="I63" s="716"/>
      <c r="J63" s="716"/>
      <c r="K63" s="716"/>
      <c r="L63" s="716" t="s">
        <v>874</v>
      </c>
      <c r="M63" s="718">
        <f>M62-M60</f>
        <v>0</v>
      </c>
      <c r="N63" s="716" t="s">
        <v>189</v>
      </c>
      <c r="O63" s="716"/>
      <c r="P63" s="716"/>
      <c r="Q63" s="719"/>
      <c r="R63" s="719"/>
      <c r="S63" s="720"/>
      <c r="T63" s="699" t="s">
        <v>1064</v>
      </c>
    </row>
    <row r="64" spans="4:25" s="699" customFormat="1" ht="17" customHeight="1" thickBot="1" x14ac:dyDescent="0.25">
      <c r="D64" s="739"/>
      <c r="E64" s="740"/>
      <c r="F64" s="741"/>
      <c r="G64" s="741"/>
      <c r="H64" s="742"/>
      <c r="I64" s="742"/>
      <c r="J64" s="742"/>
      <c r="K64" s="742"/>
      <c r="L64" s="742"/>
      <c r="M64" s="743"/>
      <c r="N64" s="742"/>
      <c r="O64" s="742"/>
      <c r="P64" s="742"/>
      <c r="Q64" s="744"/>
      <c r="R64" s="744"/>
      <c r="S64" s="742"/>
      <c r="V64" s="726" t="s">
        <v>1069</v>
      </c>
      <c r="W64" s="726" t="s">
        <v>1070</v>
      </c>
      <c r="X64" s="726" t="s">
        <v>888</v>
      </c>
      <c r="Y64" s="726" t="s">
        <v>1056</v>
      </c>
    </row>
    <row r="65" spans="4:25" s="700" customFormat="1" ht="17" customHeight="1" x14ac:dyDescent="0.2">
      <c r="D65" s="693">
        <f>D52+1</f>
        <v>5</v>
      </c>
      <c r="E65" s="694" t="s">
        <v>1071</v>
      </c>
      <c r="F65" s="695">
        <v>0.6</v>
      </c>
      <c r="G65" s="696" t="s">
        <v>873</v>
      </c>
      <c r="H65" s="695">
        <v>0.6</v>
      </c>
      <c r="I65" s="696" t="s">
        <v>873</v>
      </c>
      <c r="J65" s="695">
        <v>0.3</v>
      </c>
      <c r="K65" s="696" t="s">
        <v>185</v>
      </c>
      <c r="L65" s="696"/>
      <c r="M65" s="697"/>
      <c r="N65" s="697"/>
      <c r="O65" s="697"/>
      <c r="P65" s="696"/>
      <c r="Q65" s="696"/>
      <c r="R65" s="696"/>
      <c r="S65" s="698"/>
      <c r="T65" s="699"/>
      <c r="V65" s="726" t="str">
        <f>"D"&amp;" "&amp;O68&amp;" "&amp;P68</f>
        <v>D 13 mm</v>
      </c>
      <c r="W65" s="726" t="str">
        <f>"D"&amp;" "&amp;O69&amp;" "&amp;P69</f>
        <v>D 13 mm</v>
      </c>
      <c r="X65" s="726" t="str">
        <f>IF(J67=0.15,"15 cm",IF(J67=0.175,"15/20 cm",IF(J67=0.2,"20 cm","Check!!")))</f>
        <v>15 cm</v>
      </c>
      <c r="Y65" s="726" t="str">
        <f>IF(V65=W65,("SNI"&amp;" "&amp;V65&amp;" "&amp;"-"&amp;" "&amp;X65),("SNI"&amp;" "&amp;V65&amp;" "&amp;"+"&amp;" "&amp;W65&amp;" "&amp;"-"&amp;" "&amp;X65))</f>
        <v>SNI D 13 mm - 15 cm</v>
      </c>
    </row>
    <row r="66" spans="4:25" s="700" customFormat="1" ht="17" customHeight="1" x14ac:dyDescent="0.2">
      <c r="D66" s="701"/>
      <c r="E66" s="712" t="s">
        <v>241</v>
      </c>
      <c r="F66" s="703" t="s">
        <v>294</v>
      </c>
      <c r="G66" s="699"/>
      <c r="H66" s="699"/>
      <c r="I66" s="699" t="s">
        <v>874</v>
      </c>
      <c r="J66" s="704"/>
      <c r="K66" s="699" t="s">
        <v>875</v>
      </c>
      <c r="L66" s="699"/>
      <c r="M66" s="699"/>
      <c r="N66" s="699"/>
      <c r="O66" s="699"/>
      <c r="P66" s="699"/>
      <c r="Q66" s="705"/>
      <c r="R66" s="705"/>
      <c r="S66" s="706"/>
      <c r="U66" s="699"/>
      <c r="V66" s="700" t="s">
        <v>1072</v>
      </c>
      <c r="W66" s="700" t="s">
        <v>1072</v>
      </c>
    </row>
    <row r="67" spans="4:25" s="700" customFormat="1" ht="17" customHeight="1" x14ac:dyDescent="0.2">
      <c r="D67" s="701"/>
      <c r="E67" s="712" t="s">
        <v>241</v>
      </c>
      <c r="F67" s="703" t="s">
        <v>876</v>
      </c>
      <c r="G67" s="699"/>
      <c r="H67" s="699"/>
      <c r="I67" s="699" t="s">
        <v>874</v>
      </c>
      <c r="J67" s="704">
        <v>0.15</v>
      </c>
      <c r="K67" s="699" t="s">
        <v>185</v>
      </c>
      <c r="L67" s="699"/>
      <c r="M67" s="699"/>
      <c r="N67" s="699"/>
      <c r="O67" s="699"/>
      <c r="P67" s="699"/>
      <c r="Q67" s="705"/>
      <c r="R67" s="705"/>
      <c r="S67" s="706"/>
      <c r="U67" s="699"/>
      <c r="V67" s="699"/>
    </row>
    <row r="68" spans="4:25" s="735" customFormat="1" ht="17" customHeight="1" x14ac:dyDescent="0.2">
      <c r="D68" s="728"/>
      <c r="E68" s="712" t="s">
        <v>241</v>
      </c>
      <c r="F68" s="729" t="s">
        <v>878</v>
      </c>
      <c r="G68" s="730"/>
      <c r="H68" s="731"/>
      <c r="I68" s="731"/>
      <c r="J68" s="731"/>
      <c r="K68" s="731"/>
      <c r="L68" s="731" t="s">
        <v>874</v>
      </c>
      <c r="M68" s="731">
        <f>ROUNDUP(((F65/J67)+1),0)</f>
        <v>5</v>
      </c>
      <c r="N68" s="731" t="s">
        <v>266</v>
      </c>
      <c r="O68" s="732">
        <v>13</v>
      </c>
      <c r="P68" s="705" t="s">
        <v>879</v>
      </c>
      <c r="Q68" s="733" t="s">
        <v>880</v>
      </c>
      <c r="R68" s="734">
        <f>((PI()*(O68/1000)^2)/4)*12*7850</f>
        <v>12.503381681654696</v>
      </c>
      <c r="S68" s="711" t="s">
        <v>192</v>
      </c>
      <c r="U68" s="731"/>
      <c r="V68" s="731"/>
    </row>
    <row r="69" spans="4:25" s="735" customFormat="1" ht="17" customHeight="1" x14ac:dyDescent="0.2">
      <c r="D69" s="728"/>
      <c r="E69" s="712" t="s">
        <v>241</v>
      </c>
      <c r="F69" s="729" t="s">
        <v>881</v>
      </c>
      <c r="G69" s="730"/>
      <c r="H69" s="731"/>
      <c r="I69" s="731"/>
      <c r="J69" s="731"/>
      <c r="K69" s="731"/>
      <c r="L69" s="731" t="s">
        <v>874</v>
      </c>
      <c r="M69" s="731">
        <f>ROUNDUP(((H65/J67)+1),0)</f>
        <v>5</v>
      </c>
      <c r="N69" s="731" t="s">
        <v>266</v>
      </c>
      <c r="O69" s="732">
        <v>13</v>
      </c>
      <c r="P69" s="705" t="s">
        <v>879</v>
      </c>
      <c r="Q69" s="733" t="s">
        <v>880</v>
      </c>
      <c r="R69" s="734">
        <f>((PI()*(O69/1000)^2)/4)*12*7850</f>
        <v>12.503381681654696</v>
      </c>
      <c r="S69" s="711" t="s">
        <v>192</v>
      </c>
      <c r="U69" s="731"/>
      <c r="V69" s="731"/>
    </row>
    <row r="70" spans="4:25" s="700" customFormat="1" ht="17" customHeight="1" x14ac:dyDescent="0.2">
      <c r="D70" s="701"/>
      <c r="E70" s="702" t="s">
        <v>241</v>
      </c>
      <c r="F70" s="703" t="s">
        <v>882</v>
      </c>
      <c r="G70" s="703"/>
      <c r="H70" s="699"/>
      <c r="I70" s="699"/>
      <c r="J70" s="699"/>
      <c r="K70" s="699"/>
      <c r="L70" s="699"/>
      <c r="M70" s="699"/>
      <c r="N70" s="699"/>
      <c r="O70" s="699"/>
      <c r="P70" s="699"/>
      <c r="Q70" s="705"/>
      <c r="R70" s="705"/>
      <c r="S70" s="706"/>
      <c r="U70" s="699"/>
      <c r="V70" s="699"/>
    </row>
    <row r="71" spans="4:25" s="700" customFormat="1" ht="17" customHeight="1" x14ac:dyDescent="0.2">
      <c r="D71" s="701"/>
      <c r="E71" s="712" t="s">
        <v>241</v>
      </c>
      <c r="F71" s="729" t="s">
        <v>878</v>
      </c>
      <c r="G71" s="708"/>
      <c r="H71" s="699"/>
      <c r="I71" s="699"/>
      <c r="J71" s="699"/>
      <c r="K71" s="699"/>
      <c r="L71" s="699" t="s">
        <v>874</v>
      </c>
      <c r="M71" s="699">
        <f>ROUNDUP(((((2*(H65+J65))*M68*J66)/12)),0)</f>
        <v>0</v>
      </c>
      <c r="N71" s="699" t="s">
        <v>589</v>
      </c>
      <c r="O71" s="733" t="s">
        <v>880</v>
      </c>
      <c r="P71" s="709">
        <f>M71*R68</f>
        <v>0</v>
      </c>
      <c r="Q71" s="705" t="s">
        <v>192</v>
      </c>
      <c r="R71" s="705"/>
      <c r="S71" s="711"/>
      <c r="U71" s="699"/>
      <c r="V71" s="699"/>
    </row>
    <row r="72" spans="4:25" s="700" customFormat="1" ht="17" customHeight="1" x14ac:dyDescent="0.2">
      <c r="D72" s="701"/>
      <c r="E72" s="712" t="s">
        <v>241</v>
      </c>
      <c r="F72" s="745" t="s">
        <v>881</v>
      </c>
      <c r="G72" s="746"/>
      <c r="H72" s="747"/>
      <c r="I72" s="747"/>
      <c r="J72" s="747"/>
      <c r="K72" s="747"/>
      <c r="L72" s="747" t="s">
        <v>874</v>
      </c>
      <c r="M72" s="747">
        <f>ROUNDUP(((((2*(F65+J65))*M69*J66)/12)),0)</f>
        <v>0</v>
      </c>
      <c r="N72" s="747" t="s">
        <v>589</v>
      </c>
      <c r="O72" s="748" t="s">
        <v>880</v>
      </c>
      <c r="P72" s="749">
        <f>M72*R69</f>
        <v>0</v>
      </c>
      <c r="Q72" s="747" t="s">
        <v>192</v>
      </c>
      <c r="R72" s="705"/>
      <c r="S72" s="711"/>
      <c r="U72" s="699"/>
      <c r="V72" s="699"/>
    </row>
    <row r="73" spans="4:25" s="700" customFormat="1" ht="17" customHeight="1" x14ac:dyDescent="0.2">
      <c r="D73" s="701"/>
      <c r="E73" s="708"/>
      <c r="F73" s="703"/>
      <c r="G73" s="708"/>
      <c r="H73" s="699"/>
      <c r="I73" s="699"/>
      <c r="J73" s="699"/>
      <c r="K73" s="699"/>
      <c r="L73" s="699"/>
      <c r="M73" s="699"/>
      <c r="N73" s="699"/>
      <c r="O73" s="750" t="s">
        <v>883</v>
      </c>
      <c r="P73" s="709">
        <f>SUM(P71:P72)</f>
        <v>0</v>
      </c>
      <c r="Q73" s="699" t="s">
        <v>192</v>
      </c>
      <c r="R73" s="705"/>
      <c r="S73" s="711"/>
      <c r="U73" s="699"/>
      <c r="V73" s="699"/>
    </row>
    <row r="74" spans="4:25" x14ac:dyDescent="0.2">
      <c r="D74" s="707"/>
      <c r="E74" s="708" t="s">
        <v>306</v>
      </c>
      <c r="S74" s="710"/>
    </row>
    <row r="75" spans="4:25" s="700" customFormat="1" ht="17" hidden="1" customHeight="1" x14ac:dyDescent="0.2">
      <c r="D75" s="701"/>
      <c r="E75" s="702" t="s">
        <v>241</v>
      </c>
      <c r="F75" s="703" t="s">
        <v>1059</v>
      </c>
      <c r="G75" s="699"/>
      <c r="H75" s="699"/>
      <c r="I75" s="699"/>
      <c r="J75" s="699"/>
      <c r="K75" s="699"/>
      <c r="L75" s="699" t="s">
        <v>874</v>
      </c>
      <c r="M75" s="709">
        <f>F65*H65*0.05</f>
        <v>1.7999999999999999E-2</v>
      </c>
      <c r="N75" s="699" t="s">
        <v>189</v>
      </c>
      <c r="O75" s="699"/>
      <c r="P75" s="699"/>
      <c r="Q75" s="736"/>
      <c r="R75" s="705"/>
      <c r="S75" s="711"/>
      <c r="U75" s="699"/>
      <c r="V75" s="699"/>
    </row>
    <row r="76" spans="4:25" s="700" customFormat="1" ht="17" hidden="1" customHeight="1" x14ac:dyDescent="0.2">
      <c r="D76" s="701"/>
      <c r="E76" s="712" t="s">
        <v>241</v>
      </c>
      <c r="F76" s="703" t="s">
        <v>1054</v>
      </c>
      <c r="G76" s="703"/>
      <c r="H76" s="699"/>
      <c r="I76" s="699"/>
      <c r="J76" s="699"/>
      <c r="K76" s="699"/>
      <c r="L76" s="699" t="s">
        <v>874</v>
      </c>
      <c r="M76" s="709">
        <f>F65*H65*0.05</f>
        <v>1.7999999999999999E-2</v>
      </c>
      <c r="N76" s="699" t="s">
        <v>189</v>
      </c>
      <c r="O76" s="699"/>
      <c r="P76" s="699"/>
      <c r="Q76" s="736"/>
      <c r="R76" s="705"/>
      <c r="S76" s="711"/>
      <c r="U76" s="699"/>
      <c r="V76" s="699"/>
    </row>
    <row r="77" spans="4:25" s="700" customFormat="1" ht="17" customHeight="1" x14ac:dyDescent="0.2">
      <c r="D77" s="701"/>
      <c r="E77" s="702" t="s">
        <v>241</v>
      </c>
      <c r="F77" s="703" t="s">
        <v>884</v>
      </c>
      <c r="G77" s="699"/>
      <c r="H77" s="699"/>
      <c r="I77" s="699"/>
      <c r="J77" s="699"/>
      <c r="K77" s="699"/>
      <c r="L77" s="699" t="s">
        <v>874</v>
      </c>
      <c r="M77" s="709">
        <f>F65*H65*J65*J66</f>
        <v>0</v>
      </c>
      <c r="N77" s="699" t="s">
        <v>189</v>
      </c>
      <c r="O77" s="699"/>
      <c r="P77" s="699"/>
      <c r="Q77" s="705"/>
      <c r="R77" s="705"/>
      <c r="S77" s="711"/>
      <c r="U77" s="699"/>
      <c r="V77" s="699"/>
    </row>
    <row r="78" spans="4:25" s="700" customFormat="1" ht="17" customHeight="1" x14ac:dyDescent="0.2">
      <c r="D78" s="701"/>
      <c r="E78" s="712" t="s">
        <v>241</v>
      </c>
      <c r="F78" s="703" t="s">
        <v>882</v>
      </c>
      <c r="G78" s="703"/>
      <c r="H78" s="699"/>
      <c r="I78" s="699"/>
      <c r="J78" s="699"/>
      <c r="K78" s="699"/>
      <c r="L78" s="699" t="s">
        <v>874</v>
      </c>
      <c r="M78" s="709">
        <f>P73</f>
        <v>0</v>
      </c>
      <c r="N78" s="699" t="s">
        <v>192</v>
      </c>
      <c r="O78" s="699"/>
      <c r="P78" s="699"/>
      <c r="Q78" s="705"/>
      <c r="R78" s="705"/>
      <c r="S78" s="711"/>
      <c r="U78" s="699"/>
      <c r="V78" s="699"/>
    </row>
    <row r="79" spans="4:25" s="700" customFormat="1" ht="17" customHeight="1" x14ac:dyDescent="0.2">
      <c r="D79" s="701"/>
      <c r="E79" s="712" t="s">
        <v>241</v>
      </c>
      <c r="F79" s="703" t="s">
        <v>1073</v>
      </c>
      <c r="G79" s="703"/>
      <c r="H79" s="699"/>
      <c r="I79" s="699"/>
      <c r="J79" s="699"/>
      <c r="K79" s="699"/>
      <c r="L79" s="699" t="s">
        <v>874</v>
      </c>
      <c r="M79" s="709">
        <f>(2*(F65+H65))*J65*J66</f>
        <v>0</v>
      </c>
      <c r="N79" s="699" t="s">
        <v>184</v>
      </c>
      <c r="O79" s="699"/>
      <c r="P79" s="699"/>
      <c r="Q79" s="705"/>
      <c r="R79" s="705"/>
      <c r="S79" s="711"/>
      <c r="U79" s="699"/>
      <c r="V79" s="699"/>
    </row>
    <row r="80" spans="4:25" s="700" customFormat="1" ht="17" customHeight="1" x14ac:dyDescent="0.2">
      <c r="D80" s="701"/>
      <c r="E80" s="712" t="s">
        <v>241</v>
      </c>
      <c r="F80" s="703" t="s">
        <v>885</v>
      </c>
      <c r="G80" s="703"/>
      <c r="H80" s="699"/>
      <c r="I80" s="699"/>
      <c r="J80" s="699"/>
      <c r="K80" s="699"/>
      <c r="L80" s="699" t="s">
        <v>874</v>
      </c>
      <c r="M80" s="709">
        <f>F65*H65*(1.5)*J66</f>
        <v>0</v>
      </c>
      <c r="N80" s="699" t="s">
        <v>189</v>
      </c>
      <c r="O80" s="699"/>
      <c r="P80" s="699"/>
      <c r="Q80" s="705"/>
      <c r="R80" s="705"/>
      <c r="S80" s="711"/>
      <c r="T80" s="700" t="s">
        <v>1062</v>
      </c>
      <c r="U80" s="699"/>
      <c r="V80" s="699"/>
    </row>
    <row r="81" spans="4:25" s="699" customFormat="1" ht="17" customHeight="1" thickBot="1" x14ac:dyDescent="0.25">
      <c r="D81" s="713"/>
      <c r="E81" s="714" t="s">
        <v>241</v>
      </c>
      <c r="F81" s="715" t="s">
        <v>1063</v>
      </c>
      <c r="G81" s="715"/>
      <c r="H81" s="716"/>
      <c r="I81" s="716"/>
      <c r="J81" s="716"/>
      <c r="K81" s="716"/>
      <c r="L81" s="716" t="s">
        <v>874</v>
      </c>
      <c r="M81" s="718">
        <f>M80-((M77)+(0.15*0.3*(1.5)*J66))</f>
        <v>0</v>
      </c>
      <c r="N81" s="716" t="s">
        <v>189</v>
      </c>
      <c r="O81" s="716"/>
      <c r="P81" s="716"/>
      <c r="Q81" s="719"/>
      <c r="R81" s="719"/>
      <c r="S81" s="720"/>
      <c r="T81" s="699" t="s">
        <v>1064</v>
      </c>
    </row>
    <row r="82" spans="4:25" s="700" customFormat="1" ht="17" customHeight="1" thickBot="1" x14ac:dyDescent="0.25">
      <c r="D82" s="751"/>
      <c r="E82" s="752"/>
      <c r="F82" s="753"/>
      <c r="G82" s="753"/>
      <c r="M82" s="754"/>
      <c r="Q82" s="755"/>
      <c r="R82" s="755"/>
      <c r="U82" s="699"/>
      <c r="V82" s="726" t="s">
        <v>1069</v>
      </c>
      <c r="W82" s="726" t="s">
        <v>1070</v>
      </c>
      <c r="X82" s="726" t="s">
        <v>888</v>
      </c>
      <c r="Y82" s="726" t="s">
        <v>1056</v>
      </c>
    </row>
    <row r="83" spans="4:25" s="700" customFormat="1" ht="17" customHeight="1" x14ac:dyDescent="0.2">
      <c r="D83" s="693">
        <f>D65+1</f>
        <v>6</v>
      </c>
      <c r="E83" s="694" t="s">
        <v>1074</v>
      </c>
      <c r="F83" s="695">
        <v>0.8</v>
      </c>
      <c r="G83" s="727" t="s">
        <v>873</v>
      </c>
      <c r="H83" s="695">
        <v>0.8</v>
      </c>
      <c r="I83" s="727" t="s">
        <v>873</v>
      </c>
      <c r="J83" s="695">
        <v>0.3</v>
      </c>
      <c r="K83" s="696" t="s">
        <v>185</v>
      </c>
      <c r="L83" s="696"/>
      <c r="M83" s="697"/>
      <c r="N83" s="697"/>
      <c r="O83" s="697"/>
      <c r="P83" s="696"/>
      <c r="Q83" s="696"/>
      <c r="R83" s="696"/>
      <c r="S83" s="698"/>
      <c r="T83" s="699"/>
      <c r="U83" s="699"/>
      <c r="V83" s="726" t="str">
        <f>"D"&amp;" "&amp;O86&amp;" "&amp;P86</f>
        <v>D 13 mm</v>
      </c>
      <c r="W83" s="726" t="str">
        <f>"D"&amp;" "&amp;O87&amp;" "&amp;P87</f>
        <v>D 13 mm</v>
      </c>
      <c r="X83" s="726" t="str">
        <f>IF(J85=0.15,"15 cm",IF(J85=0.175,"15/20 cm",IF(J85=0.2,"20 cm","Check!!")))</f>
        <v>15 cm</v>
      </c>
      <c r="Y83" s="726" t="str">
        <f>IF(V83=W83,("SNI"&amp;" "&amp;V83&amp;" "&amp;"-"&amp;" "&amp;X83),("SNI"&amp;" "&amp;V83&amp;" "&amp;"+"&amp;" "&amp;W83&amp;" "&amp;"-"&amp;" "&amp;X83))</f>
        <v>SNI D 13 mm - 15 cm</v>
      </c>
    </row>
    <row r="84" spans="4:25" s="700" customFormat="1" ht="17" customHeight="1" x14ac:dyDescent="0.2">
      <c r="D84" s="701"/>
      <c r="E84" s="712" t="s">
        <v>241</v>
      </c>
      <c r="F84" s="703" t="s">
        <v>294</v>
      </c>
      <c r="G84" s="699"/>
      <c r="H84" s="699"/>
      <c r="I84" s="699" t="s">
        <v>874</v>
      </c>
      <c r="J84" s="704"/>
      <c r="K84" s="699" t="s">
        <v>875</v>
      </c>
      <c r="L84" s="699"/>
      <c r="M84" s="699"/>
      <c r="N84" s="699"/>
      <c r="O84" s="699"/>
      <c r="P84" s="699"/>
      <c r="Q84" s="705"/>
      <c r="R84" s="705"/>
      <c r="S84" s="706"/>
      <c r="U84" s="699"/>
      <c r="V84" s="700" t="s">
        <v>1072</v>
      </c>
      <c r="W84" s="700" t="s">
        <v>1072</v>
      </c>
    </row>
    <row r="85" spans="4:25" s="700" customFormat="1" ht="17" customHeight="1" x14ac:dyDescent="0.2">
      <c r="D85" s="701"/>
      <c r="E85" s="712" t="s">
        <v>241</v>
      </c>
      <c r="F85" s="703" t="s">
        <v>876</v>
      </c>
      <c r="G85" s="699"/>
      <c r="H85" s="699"/>
      <c r="I85" s="699" t="s">
        <v>874</v>
      </c>
      <c r="J85" s="704">
        <v>0.15</v>
      </c>
      <c r="K85" s="699" t="s">
        <v>185</v>
      </c>
      <c r="L85" s="699"/>
      <c r="M85" s="699"/>
      <c r="N85" s="699"/>
      <c r="O85" s="699"/>
      <c r="P85" s="699"/>
      <c r="Q85" s="705"/>
      <c r="R85" s="705"/>
      <c r="S85" s="706"/>
      <c r="U85" s="699"/>
      <c r="V85" s="699"/>
    </row>
    <row r="86" spans="4:25" s="735" customFormat="1" ht="17" customHeight="1" x14ac:dyDescent="0.2">
      <c r="D86" s="728"/>
      <c r="E86" s="712" t="s">
        <v>241</v>
      </c>
      <c r="F86" s="729" t="s">
        <v>878</v>
      </c>
      <c r="G86" s="730"/>
      <c r="H86" s="731"/>
      <c r="I86" s="731"/>
      <c r="J86" s="731"/>
      <c r="K86" s="731"/>
      <c r="L86" s="731" t="s">
        <v>874</v>
      </c>
      <c r="M86" s="731">
        <f>ROUNDUP(((F83/J85)+1),0)</f>
        <v>7</v>
      </c>
      <c r="N86" s="731" t="s">
        <v>266</v>
      </c>
      <c r="O86" s="732">
        <v>13</v>
      </c>
      <c r="P86" s="705" t="s">
        <v>879</v>
      </c>
      <c r="Q86" s="733" t="s">
        <v>880</v>
      </c>
      <c r="R86" s="734">
        <f>((PI()*(O86/1000)^2)/4)*12*7850</f>
        <v>12.503381681654696</v>
      </c>
      <c r="S86" s="711" t="s">
        <v>192</v>
      </c>
      <c r="U86" s="731"/>
      <c r="V86" s="731"/>
    </row>
    <row r="87" spans="4:25" s="735" customFormat="1" ht="17" customHeight="1" x14ac:dyDescent="0.2">
      <c r="D87" s="728"/>
      <c r="E87" s="712" t="s">
        <v>241</v>
      </c>
      <c r="F87" s="729" t="s">
        <v>881</v>
      </c>
      <c r="G87" s="730"/>
      <c r="H87" s="731"/>
      <c r="I87" s="731"/>
      <c r="J87" s="731"/>
      <c r="K87" s="731"/>
      <c r="L87" s="731" t="s">
        <v>874</v>
      </c>
      <c r="M87" s="731">
        <f>ROUNDUP(((H83/J85)+1),0)</f>
        <v>7</v>
      </c>
      <c r="N87" s="731" t="s">
        <v>266</v>
      </c>
      <c r="O87" s="732">
        <v>13</v>
      </c>
      <c r="P87" s="705" t="s">
        <v>879</v>
      </c>
      <c r="Q87" s="733" t="s">
        <v>880</v>
      </c>
      <c r="R87" s="734">
        <f>((PI()*(O87/1000)^2)/4)*12*7850</f>
        <v>12.503381681654696</v>
      </c>
      <c r="S87" s="711" t="s">
        <v>192</v>
      </c>
      <c r="U87" s="731"/>
      <c r="V87" s="731"/>
    </row>
    <row r="88" spans="4:25" s="700" customFormat="1" ht="17" customHeight="1" x14ac:dyDescent="0.2">
      <c r="D88" s="701"/>
      <c r="E88" s="702" t="s">
        <v>241</v>
      </c>
      <c r="F88" s="703" t="s">
        <v>882</v>
      </c>
      <c r="G88" s="703"/>
      <c r="H88" s="699"/>
      <c r="I88" s="699"/>
      <c r="J88" s="699"/>
      <c r="K88" s="699"/>
      <c r="L88" s="699"/>
      <c r="M88" s="699"/>
      <c r="N88" s="699"/>
      <c r="O88" s="699"/>
      <c r="P88" s="699"/>
      <c r="Q88" s="705"/>
      <c r="R88" s="705"/>
      <c r="S88" s="706"/>
      <c r="U88" s="699"/>
      <c r="V88" s="699"/>
    </row>
    <row r="89" spans="4:25" s="700" customFormat="1" ht="17" customHeight="1" x14ac:dyDescent="0.2">
      <c r="D89" s="701"/>
      <c r="E89" s="712" t="s">
        <v>241</v>
      </c>
      <c r="F89" s="729" t="s">
        <v>878</v>
      </c>
      <c r="G89" s="708"/>
      <c r="H89" s="699"/>
      <c r="I89" s="699"/>
      <c r="J89" s="699"/>
      <c r="K89" s="699"/>
      <c r="L89" s="699" t="s">
        <v>874</v>
      </c>
      <c r="M89" s="699">
        <f>ROUNDUP(((((2*(H83+J83))*M86*J84)/12)),0)</f>
        <v>0</v>
      </c>
      <c r="N89" s="699" t="s">
        <v>589</v>
      </c>
      <c r="O89" s="733" t="s">
        <v>880</v>
      </c>
      <c r="P89" s="709">
        <f>M89*R86</f>
        <v>0</v>
      </c>
      <c r="Q89" s="705" t="s">
        <v>192</v>
      </c>
      <c r="R89" s="705"/>
      <c r="S89" s="711"/>
      <c r="U89" s="699"/>
      <c r="V89" s="699"/>
    </row>
    <row r="90" spans="4:25" s="700" customFormat="1" ht="17" customHeight="1" x14ac:dyDescent="0.2">
      <c r="D90" s="701"/>
      <c r="E90" s="712" t="s">
        <v>241</v>
      </c>
      <c r="F90" s="745" t="s">
        <v>881</v>
      </c>
      <c r="G90" s="746"/>
      <c r="H90" s="747"/>
      <c r="I90" s="747"/>
      <c r="J90" s="747"/>
      <c r="K90" s="747"/>
      <c r="L90" s="747" t="s">
        <v>874</v>
      </c>
      <c r="M90" s="747">
        <f>ROUNDUP(((((2*(F83+J83))*M87*J84)/12)),0)</f>
        <v>0</v>
      </c>
      <c r="N90" s="747" t="s">
        <v>589</v>
      </c>
      <c r="O90" s="748" t="s">
        <v>880</v>
      </c>
      <c r="P90" s="749">
        <f>M90*R87</f>
        <v>0</v>
      </c>
      <c r="Q90" s="747" t="s">
        <v>192</v>
      </c>
      <c r="R90" s="705"/>
      <c r="S90" s="711"/>
      <c r="U90" s="699"/>
      <c r="V90" s="699"/>
    </row>
    <row r="91" spans="4:25" s="700" customFormat="1" ht="17" customHeight="1" x14ac:dyDescent="0.2">
      <c r="D91" s="701"/>
      <c r="E91" s="708"/>
      <c r="F91" s="703"/>
      <c r="G91" s="708"/>
      <c r="H91" s="699"/>
      <c r="I91" s="699"/>
      <c r="J91" s="699"/>
      <c r="K91" s="699"/>
      <c r="L91" s="699"/>
      <c r="M91" s="699"/>
      <c r="N91" s="699"/>
      <c r="O91" s="750" t="s">
        <v>883</v>
      </c>
      <c r="P91" s="709">
        <f>SUM(P89:P90)</f>
        <v>0</v>
      </c>
      <c r="Q91" s="699" t="s">
        <v>192</v>
      </c>
      <c r="R91" s="705"/>
      <c r="S91" s="711"/>
      <c r="U91" s="699"/>
      <c r="V91" s="699"/>
    </row>
    <row r="92" spans="4:25" x14ac:dyDescent="0.2">
      <c r="D92" s="707"/>
      <c r="E92" s="708" t="s">
        <v>306</v>
      </c>
      <c r="S92" s="710"/>
    </row>
    <row r="93" spans="4:25" s="700" customFormat="1" ht="17" hidden="1" customHeight="1" x14ac:dyDescent="0.2">
      <c r="D93" s="701"/>
      <c r="E93" s="702" t="s">
        <v>241</v>
      </c>
      <c r="F93" s="703" t="s">
        <v>1059</v>
      </c>
      <c r="G93" s="699"/>
      <c r="H93" s="699"/>
      <c r="I93" s="699"/>
      <c r="J93" s="699"/>
      <c r="K93" s="699"/>
      <c r="L93" s="699" t="s">
        <v>874</v>
      </c>
      <c r="M93" s="709">
        <f>F83*H83*0.05</f>
        <v>3.2000000000000008E-2</v>
      </c>
      <c r="N93" s="699" t="s">
        <v>189</v>
      </c>
      <c r="O93" s="699"/>
      <c r="P93" s="699"/>
      <c r="Q93" s="705"/>
      <c r="R93" s="705"/>
      <c r="S93" s="711"/>
      <c r="U93" s="699"/>
      <c r="V93" s="699"/>
    </row>
    <row r="94" spans="4:25" s="700" customFormat="1" ht="17" hidden="1" customHeight="1" x14ac:dyDescent="0.2">
      <c r="D94" s="701"/>
      <c r="E94" s="712" t="s">
        <v>241</v>
      </c>
      <c r="F94" s="703" t="s">
        <v>1054</v>
      </c>
      <c r="G94" s="703"/>
      <c r="H94" s="699"/>
      <c r="I94" s="699"/>
      <c r="J94" s="699"/>
      <c r="K94" s="699"/>
      <c r="L94" s="699" t="s">
        <v>874</v>
      </c>
      <c r="M94" s="709">
        <f>F83*H83*0.05</f>
        <v>3.2000000000000008E-2</v>
      </c>
      <c r="N94" s="699" t="s">
        <v>189</v>
      </c>
      <c r="O94" s="699"/>
      <c r="P94" s="699"/>
      <c r="Q94" s="705"/>
      <c r="R94" s="705"/>
      <c r="S94" s="711"/>
      <c r="U94" s="699"/>
      <c r="V94" s="699"/>
    </row>
    <row r="95" spans="4:25" s="700" customFormat="1" ht="17" customHeight="1" x14ac:dyDescent="0.2">
      <c r="D95" s="701"/>
      <c r="E95" s="702" t="s">
        <v>241</v>
      </c>
      <c r="F95" s="703" t="s">
        <v>884</v>
      </c>
      <c r="G95" s="699"/>
      <c r="H95" s="699"/>
      <c r="I95" s="699"/>
      <c r="J95" s="699"/>
      <c r="K95" s="699"/>
      <c r="L95" s="699" t="s">
        <v>874</v>
      </c>
      <c r="M95" s="709">
        <f>F83*H83*J83*J84</f>
        <v>0</v>
      </c>
      <c r="N95" s="699" t="s">
        <v>189</v>
      </c>
      <c r="O95" s="699"/>
      <c r="P95" s="699"/>
      <c r="Q95" s="705"/>
      <c r="R95" s="705"/>
      <c r="S95" s="711"/>
      <c r="U95" s="699"/>
      <c r="V95" s="731"/>
      <c r="W95" s="735"/>
      <c r="X95" s="735"/>
    </row>
    <row r="96" spans="4:25" s="700" customFormat="1" ht="17" customHeight="1" x14ac:dyDescent="0.2">
      <c r="D96" s="701"/>
      <c r="E96" s="712" t="s">
        <v>241</v>
      </c>
      <c r="F96" s="703" t="s">
        <v>882</v>
      </c>
      <c r="G96" s="703"/>
      <c r="H96" s="699"/>
      <c r="I96" s="699"/>
      <c r="J96" s="699"/>
      <c r="K96" s="699"/>
      <c r="L96" s="699" t="s">
        <v>874</v>
      </c>
      <c r="M96" s="709">
        <f>P91</f>
        <v>0</v>
      </c>
      <c r="N96" s="699" t="s">
        <v>192</v>
      </c>
      <c r="O96" s="699"/>
      <c r="P96" s="699"/>
      <c r="Q96" s="705"/>
      <c r="R96" s="705"/>
      <c r="S96" s="711"/>
      <c r="U96" s="699"/>
      <c r="V96" s="731"/>
      <c r="W96" s="735"/>
      <c r="X96" s="735"/>
    </row>
    <row r="97" spans="4:25" s="700" customFormat="1" ht="17" customHeight="1" x14ac:dyDescent="0.2">
      <c r="D97" s="701"/>
      <c r="E97" s="712" t="s">
        <v>241</v>
      </c>
      <c r="F97" s="703" t="s">
        <v>1073</v>
      </c>
      <c r="G97" s="703"/>
      <c r="H97" s="699"/>
      <c r="I97" s="699"/>
      <c r="J97" s="699"/>
      <c r="K97" s="699"/>
      <c r="L97" s="699" t="s">
        <v>874</v>
      </c>
      <c r="M97" s="709">
        <f>(2*(F83+H83))*J83*J84</f>
        <v>0</v>
      </c>
      <c r="N97" s="699" t="s">
        <v>184</v>
      </c>
      <c r="O97" s="699"/>
      <c r="P97" s="699"/>
      <c r="Q97" s="705"/>
      <c r="R97" s="705"/>
      <c r="S97" s="711"/>
      <c r="U97" s="699"/>
      <c r="V97" s="731"/>
      <c r="W97" s="735"/>
      <c r="X97" s="735"/>
    </row>
    <row r="98" spans="4:25" s="700" customFormat="1" ht="17" customHeight="1" x14ac:dyDescent="0.2">
      <c r="D98" s="701"/>
      <c r="E98" s="712" t="s">
        <v>241</v>
      </c>
      <c r="F98" s="703" t="s">
        <v>885</v>
      </c>
      <c r="G98" s="703"/>
      <c r="H98" s="699"/>
      <c r="I98" s="699"/>
      <c r="J98" s="699"/>
      <c r="K98" s="699"/>
      <c r="L98" s="699" t="s">
        <v>874</v>
      </c>
      <c r="M98" s="709">
        <f>F83*H83*(1.5)*J84</f>
        <v>0</v>
      </c>
      <c r="N98" s="699" t="s">
        <v>189</v>
      </c>
      <c r="O98" s="699"/>
      <c r="P98" s="699"/>
      <c r="Q98" s="705"/>
      <c r="R98" s="705"/>
      <c r="S98" s="711"/>
      <c r="T98" s="700" t="s">
        <v>1062</v>
      </c>
      <c r="U98" s="699"/>
      <c r="V98" s="699"/>
    </row>
    <row r="99" spans="4:25" s="699" customFormat="1" ht="17" customHeight="1" thickBot="1" x14ac:dyDescent="0.25">
      <c r="D99" s="713"/>
      <c r="E99" s="714" t="s">
        <v>241</v>
      </c>
      <c r="F99" s="715" t="s">
        <v>1063</v>
      </c>
      <c r="G99" s="715"/>
      <c r="H99" s="716"/>
      <c r="I99" s="716"/>
      <c r="J99" s="716"/>
      <c r="K99" s="716"/>
      <c r="L99" s="716" t="s">
        <v>874</v>
      </c>
      <c r="M99" s="718">
        <f>M98-((M95)+(0.15*0.3*(1.5)*J84))</f>
        <v>0</v>
      </c>
      <c r="N99" s="716" t="s">
        <v>189</v>
      </c>
      <c r="O99" s="716"/>
      <c r="P99" s="716"/>
      <c r="Q99" s="719"/>
      <c r="R99" s="719"/>
      <c r="S99" s="720"/>
      <c r="T99" s="699" t="s">
        <v>1064</v>
      </c>
    </row>
    <row r="100" spans="4:25" s="700" customFormat="1" ht="17" customHeight="1" thickBot="1" x14ac:dyDescent="0.25">
      <c r="D100" s="751"/>
      <c r="E100" s="752"/>
      <c r="F100" s="753"/>
      <c r="G100" s="753"/>
      <c r="M100" s="754"/>
      <c r="Q100" s="755"/>
      <c r="R100" s="755"/>
      <c r="U100" s="699"/>
      <c r="V100" s="726" t="s">
        <v>1069</v>
      </c>
      <c r="W100" s="726" t="s">
        <v>1070</v>
      </c>
      <c r="X100" s="726" t="s">
        <v>888</v>
      </c>
      <c r="Y100" s="726" t="s">
        <v>1056</v>
      </c>
    </row>
    <row r="101" spans="4:25" s="700" customFormat="1" ht="17" customHeight="1" x14ac:dyDescent="0.2">
      <c r="D101" s="693">
        <f>D83+1</f>
        <v>7</v>
      </c>
      <c r="E101" s="694" t="s">
        <v>1075</v>
      </c>
      <c r="F101" s="695">
        <v>1</v>
      </c>
      <c r="G101" s="727" t="s">
        <v>873</v>
      </c>
      <c r="H101" s="695">
        <v>1</v>
      </c>
      <c r="I101" s="727" t="s">
        <v>873</v>
      </c>
      <c r="J101" s="695">
        <v>0.3</v>
      </c>
      <c r="K101" s="696" t="s">
        <v>185</v>
      </c>
      <c r="L101" s="696"/>
      <c r="M101" s="697"/>
      <c r="N101" s="697"/>
      <c r="O101" s="697"/>
      <c r="P101" s="696"/>
      <c r="Q101" s="696"/>
      <c r="R101" s="696"/>
      <c r="S101" s="698"/>
      <c r="T101" s="699"/>
      <c r="U101" s="699"/>
      <c r="V101" s="726" t="str">
        <f>"D"&amp;" "&amp;O104&amp;" "&amp;P104</f>
        <v>D 13 mm</v>
      </c>
      <c r="W101" s="726" t="str">
        <f>"D"&amp;" "&amp;O105&amp;" "&amp;P105</f>
        <v>D 13 mm</v>
      </c>
      <c r="X101" s="726" t="str">
        <f>IF(J103=0.15,"15 cm",IF(J103=0.175,"15/20 cm",IF(J103=0.2,"20 cm","Check!!")))</f>
        <v>15 cm</v>
      </c>
      <c r="Y101" s="726" t="str">
        <f>IF(V101=W101,("SNI"&amp;" "&amp;V101&amp;" "&amp;"-"&amp;" "&amp;X101),("SNI"&amp;" "&amp;V101&amp;" "&amp;"+"&amp;" "&amp;W101&amp;" "&amp;"-"&amp;" "&amp;X101))</f>
        <v>SNI D 13 mm - 15 cm</v>
      </c>
    </row>
    <row r="102" spans="4:25" s="700" customFormat="1" ht="17" customHeight="1" x14ac:dyDescent="0.2">
      <c r="D102" s="701"/>
      <c r="E102" s="712" t="s">
        <v>241</v>
      </c>
      <c r="F102" s="703" t="s">
        <v>294</v>
      </c>
      <c r="G102" s="699"/>
      <c r="H102" s="699"/>
      <c r="I102" s="699" t="s">
        <v>874</v>
      </c>
      <c r="J102" s="704"/>
      <c r="K102" s="699" t="s">
        <v>875</v>
      </c>
      <c r="L102" s="699"/>
      <c r="M102" s="699"/>
      <c r="N102" s="699"/>
      <c r="O102" s="699"/>
      <c r="P102" s="699"/>
      <c r="Q102" s="705"/>
      <c r="R102" s="705"/>
      <c r="S102" s="706"/>
      <c r="U102" s="699"/>
      <c r="V102" s="700" t="s">
        <v>1072</v>
      </c>
      <c r="W102" s="700" t="s">
        <v>1072</v>
      </c>
    </row>
    <row r="103" spans="4:25" s="700" customFormat="1" ht="17" customHeight="1" x14ac:dyDescent="0.2">
      <c r="D103" s="701"/>
      <c r="E103" s="712" t="s">
        <v>241</v>
      </c>
      <c r="F103" s="703" t="s">
        <v>876</v>
      </c>
      <c r="G103" s="699"/>
      <c r="H103" s="699"/>
      <c r="I103" s="699" t="s">
        <v>874</v>
      </c>
      <c r="J103" s="704">
        <v>0.15</v>
      </c>
      <c r="K103" s="699" t="s">
        <v>185</v>
      </c>
      <c r="L103" s="699"/>
      <c r="M103" s="699"/>
      <c r="N103" s="699"/>
      <c r="O103" s="699"/>
      <c r="P103" s="699"/>
      <c r="Q103" s="705"/>
      <c r="R103" s="705"/>
      <c r="S103" s="706"/>
      <c r="U103" s="699"/>
      <c r="V103" s="699"/>
    </row>
    <row r="104" spans="4:25" s="735" customFormat="1" ht="17" customHeight="1" x14ac:dyDescent="0.2">
      <c r="D104" s="728"/>
      <c r="E104" s="712" t="s">
        <v>241</v>
      </c>
      <c r="F104" s="729" t="s">
        <v>878</v>
      </c>
      <c r="G104" s="730"/>
      <c r="H104" s="731"/>
      <c r="I104" s="731"/>
      <c r="J104" s="731"/>
      <c r="K104" s="731"/>
      <c r="L104" s="731" t="s">
        <v>874</v>
      </c>
      <c r="M104" s="731">
        <f>ROUNDUP(((F101/J103)+1),0)</f>
        <v>8</v>
      </c>
      <c r="N104" s="731" t="s">
        <v>266</v>
      </c>
      <c r="O104" s="732">
        <v>13</v>
      </c>
      <c r="P104" s="705" t="s">
        <v>879</v>
      </c>
      <c r="Q104" s="733" t="s">
        <v>880</v>
      </c>
      <c r="R104" s="734">
        <f>((PI()*(O104/1000)^2)/4)*12*7850</f>
        <v>12.503381681654696</v>
      </c>
      <c r="S104" s="711" t="s">
        <v>192</v>
      </c>
      <c r="U104" s="731"/>
      <c r="V104" s="731"/>
    </row>
    <row r="105" spans="4:25" s="735" customFormat="1" ht="17" customHeight="1" x14ac:dyDescent="0.2">
      <c r="D105" s="728"/>
      <c r="E105" s="712" t="s">
        <v>241</v>
      </c>
      <c r="F105" s="729" t="s">
        <v>881</v>
      </c>
      <c r="G105" s="730"/>
      <c r="H105" s="731"/>
      <c r="I105" s="731"/>
      <c r="J105" s="731"/>
      <c r="K105" s="731"/>
      <c r="L105" s="731" t="s">
        <v>874</v>
      </c>
      <c r="M105" s="731">
        <f>ROUNDUP(((H101/J103)+1),0)</f>
        <v>8</v>
      </c>
      <c r="N105" s="731" t="s">
        <v>266</v>
      </c>
      <c r="O105" s="732">
        <v>13</v>
      </c>
      <c r="P105" s="705" t="s">
        <v>879</v>
      </c>
      <c r="Q105" s="733" t="s">
        <v>880</v>
      </c>
      <c r="R105" s="734">
        <f>((PI()*(O105/1000)^2)/4)*12*7850</f>
        <v>12.503381681654696</v>
      </c>
      <c r="S105" s="711" t="s">
        <v>192</v>
      </c>
      <c r="U105" s="731"/>
      <c r="V105" s="731"/>
    </row>
    <row r="106" spans="4:25" s="700" customFormat="1" ht="17" customHeight="1" x14ac:dyDescent="0.2">
      <c r="D106" s="701"/>
      <c r="E106" s="702" t="s">
        <v>241</v>
      </c>
      <c r="F106" s="703" t="s">
        <v>882</v>
      </c>
      <c r="G106" s="703"/>
      <c r="H106" s="699"/>
      <c r="I106" s="699"/>
      <c r="J106" s="699"/>
      <c r="K106" s="699"/>
      <c r="L106" s="699"/>
      <c r="M106" s="699"/>
      <c r="N106" s="699"/>
      <c r="O106" s="699"/>
      <c r="P106" s="699"/>
      <c r="Q106" s="705"/>
      <c r="R106" s="705"/>
      <c r="S106" s="706"/>
      <c r="U106" s="699"/>
      <c r="V106" s="699"/>
    </row>
    <row r="107" spans="4:25" s="700" customFormat="1" ht="17" customHeight="1" x14ac:dyDescent="0.2">
      <c r="D107" s="701"/>
      <c r="E107" s="712" t="s">
        <v>241</v>
      </c>
      <c r="F107" s="729" t="s">
        <v>878</v>
      </c>
      <c r="G107" s="708"/>
      <c r="H107" s="699"/>
      <c r="I107" s="699"/>
      <c r="J107" s="699"/>
      <c r="K107" s="699"/>
      <c r="L107" s="699" t="s">
        <v>874</v>
      </c>
      <c r="M107" s="699">
        <f>ROUNDUP(((((2*(H101+J101))*M104*J102)/12)),0)</f>
        <v>0</v>
      </c>
      <c r="N107" s="699" t="s">
        <v>589</v>
      </c>
      <c r="O107" s="733" t="s">
        <v>880</v>
      </c>
      <c r="P107" s="709">
        <f>M107*R104</f>
        <v>0</v>
      </c>
      <c r="Q107" s="705" t="s">
        <v>192</v>
      </c>
      <c r="R107" s="705"/>
      <c r="S107" s="711"/>
      <c r="U107" s="699"/>
      <c r="V107" s="699"/>
    </row>
    <row r="108" spans="4:25" s="700" customFormat="1" ht="17" customHeight="1" x14ac:dyDescent="0.2">
      <c r="D108" s="701"/>
      <c r="E108" s="712" t="s">
        <v>241</v>
      </c>
      <c r="F108" s="745" t="s">
        <v>881</v>
      </c>
      <c r="G108" s="746"/>
      <c r="H108" s="747"/>
      <c r="I108" s="747"/>
      <c r="J108" s="747"/>
      <c r="K108" s="747"/>
      <c r="L108" s="747" t="s">
        <v>874</v>
      </c>
      <c r="M108" s="747">
        <f>ROUNDUP(((((2*(F101+J101))*M105*J102)/12)),0)</f>
        <v>0</v>
      </c>
      <c r="N108" s="747" t="s">
        <v>589</v>
      </c>
      <c r="O108" s="748" t="s">
        <v>880</v>
      </c>
      <c r="P108" s="749">
        <f>M108*R105</f>
        <v>0</v>
      </c>
      <c r="Q108" s="747" t="s">
        <v>192</v>
      </c>
      <c r="R108" s="705"/>
      <c r="S108" s="711"/>
      <c r="U108" s="699"/>
      <c r="V108" s="699"/>
    </row>
    <row r="109" spans="4:25" s="700" customFormat="1" ht="17" customHeight="1" x14ac:dyDescent="0.2">
      <c r="D109" s="701"/>
      <c r="E109" s="708"/>
      <c r="F109" s="703"/>
      <c r="G109" s="708"/>
      <c r="H109" s="699"/>
      <c r="I109" s="699"/>
      <c r="J109" s="699"/>
      <c r="K109" s="699"/>
      <c r="L109" s="699"/>
      <c r="M109" s="699"/>
      <c r="N109" s="699"/>
      <c r="O109" s="750" t="s">
        <v>883</v>
      </c>
      <c r="P109" s="709">
        <f>SUM(P107:P108)</f>
        <v>0</v>
      </c>
      <c r="Q109" s="699" t="s">
        <v>192</v>
      </c>
      <c r="R109" s="705"/>
      <c r="S109" s="711"/>
      <c r="U109" s="699"/>
      <c r="V109" s="699"/>
    </row>
    <row r="110" spans="4:25" x14ac:dyDescent="0.2">
      <c r="D110" s="707"/>
      <c r="E110" s="708" t="s">
        <v>306</v>
      </c>
      <c r="S110" s="710"/>
    </row>
    <row r="111" spans="4:25" s="700" customFormat="1" ht="17" hidden="1" customHeight="1" x14ac:dyDescent="0.2">
      <c r="D111" s="701"/>
      <c r="E111" s="702" t="s">
        <v>241</v>
      </c>
      <c r="F111" s="703" t="s">
        <v>1059</v>
      </c>
      <c r="G111" s="699"/>
      <c r="H111" s="699"/>
      <c r="I111" s="699"/>
      <c r="J111" s="699"/>
      <c r="K111" s="699"/>
      <c r="L111" s="699" t="s">
        <v>874</v>
      </c>
      <c r="M111" s="709">
        <f>F101*H101*0.05</f>
        <v>0.05</v>
      </c>
      <c r="N111" s="699" t="s">
        <v>189</v>
      </c>
      <c r="O111" s="699"/>
      <c r="P111" s="699"/>
      <c r="Q111" s="705"/>
      <c r="R111" s="705"/>
      <c r="S111" s="711"/>
      <c r="U111" s="699"/>
      <c r="V111" s="699"/>
    </row>
    <row r="112" spans="4:25" s="700" customFormat="1" ht="17" hidden="1" customHeight="1" x14ac:dyDescent="0.2">
      <c r="D112" s="701"/>
      <c r="E112" s="712" t="s">
        <v>241</v>
      </c>
      <c r="F112" s="703" t="s">
        <v>1054</v>
      </c>
      <c r="G112" s="703"/>
      <c r="H112" s="699"/>
      <c r="I112" s="699"/>
      <c r="J112" s="699"/>
      <c r="K112" s="699"/>
      <c r="L112" s="699" t="s">
        <v>874</v>
      </c>
      <c r="M112" s="709">
        <f>F101*H101*0.05</f>
        <v>0.05</v>
      </c>
      <c r="N112" s="699" t="s">
        <v>189</v>
      </c>
      <c r="O112" s="699"/>
      <c r="P112" s="699"/>
      <c r="Q112" s="705"/>
      <c r="R112" s="705"/>
      <c r="S112" s="711"/>
      <c r="U112" s="699"/>
      <c r="V112" s="699"/>
    </row>
    <row r="113" spans="4:25" s="700" customFormat="1" ht="17" customHeight="1" x14ac:dyDescent="0.2">
      <c r="D113" s="701"/>
      <c r="E113" s="702" t="s">
        <v>241</v>
      </c>
      <c r="F113" s="703" t="s">
        <v>884</v>
      </c>
      <c r="G113" s="699"/>
      <c r="H113" s="699"/>
      <c r="I113" s="699"/>
      <c r="J113" s="699"/>
      <c r="K113" s="699"/>
      <c r="L113" s="699" t="s">
        <v>874</v>
      </c>
      <c r="M113" s="709">
        <f>F101*H101*J101*J102</f>
        <v>0</v>
      </c>
      <c r="N113" s="699" t="s">
        <v>189</v>
      </c>
      <c r="O113" s="699"/>
      <c r="P113" s="699"/>
      <c r="Q113" s="705"/>
      <c r="R113" s="705"/>
      <c r="S113" s="711"/>
      <c r="U113" s="699"/>
      <c r="V113" s="731"/>
      <c r="W113" s="735"/>
      <c r="X113" s="735"/>
    </row>
    <row r="114" spans="4:25" s="700" customFormat="1" ht="17" customHeight="1" x14ac:dyDescent="0.2">
      <c r="D114" s="701"/>
      <c r="E114" s="712" t="s">
        <v>241</v>
      </c>
      <c r="F114" s="703" t="s">
        <v>882</v>
      </c>
      <c r="G114" s="703"/>
      <c r="H114" s="699"/>
      <c r="I114" s="699"/>
      <c r="J114" s="699"/>
      <c r="K114" s="699"/>
      <c r="L114" s="699" t="s">
        <v>874</v>
      </c>
      <c r="M114" s="709">
        <f>P109</f>
        <v>0</v>
      </c>
      <c r="N114" s="699" t="s">
        <v>192</v>
      </c>
      <c r="O114" s="699"/>
      <c r="P114" s="699"/>
      <c r="Q114" s="705"/>
      <c r="R114" s="705"/>
      <c r="S114" s="711"/>
      <c r="U114" s="699"/>
      <c r="V114" s="731"/>
      <c r="W114" s="735"/>
      <c r="X114" s="735"/>
    </row>
    <row r="115" spans="4:25" s="700" customFormat="1" ht="17" customHeight="1" x14ac:dyDescent="0.2">
      <c r="D115" s="701"/>
      <c r="E115" s="712" t="s">
        <v>241</v>
      </c>
      <c r="F115" s="703" t="s">
        <v>1073</v>
      </c>
      <c r="G115" s="703"/>
      <c r="H115" s="699"/>
      <c r="I115" s="699"/>
      <c r="J115" s="699"/>
      <c r="K115" s="699"/>
      <c r="L115" s="699" t="s">
        <v>874</v>
      </c>
      <c r="M115" s="709">
        <f>(2*(F101+H101))*J101*J102</f>
        <v>0</v>
      </c>
      <c r="N115" s="699" t="s">
        <v>184</v>
      </c>
      <c r="O115" s="699"/>
      <c r="P115" s="699"/>
      <c r="Q115" s="705"/>
      <c r="R115" s="705"/>
      <c r="S115" s="711"/>
      <c r="U115" s="699"/>
      <c r="V115" s="731"/>
      <c r="W115" s="735"/>
      <c r="X115" s="735"/>
    </row>
    <row r="116" spans="4:25" s="700" customFormat="1" ht="17" customHeight="1" x14ac:dyDescent="0.2">
      <c r="D116" s="701"/>
      <c r="E116" s="712" t="s">
        <v>241</v>
      </c>
      <c r="F116" s="703" t="s">
        <v>885</v>
      </c>
      <c r="G116" s="703"/>
      <c r="H116" s="699"/>
      <c r="I116" s="699"/>
      <c r="J116" s="699"/>
      <c r="K116" s="699"/>
      <c r="L116" s="699" t="s">
        <v>874</v>
      </c>
      <c r="M116" s="709">
        <f>F101*H101*(1.5)*J102</f>
        <v>0</v>
      </c>
      <c r="N116" s="699" t="s">
        <v>189</v>
      </c>
      <c r="O116" s="699"/>
      <c r="P116" s="699"/>
      <c r="Q116" s="705"/>
      <c r="R116" s="705"/>
      <c r="S116" s="711"/>
      <c r="T116" s="700" t="s">
        <v>1062</v>
      </c>
      <c r="U116" s="699"/>
      <c r="V116" s="699"/>
    </row>
    <row r="117" spans="4:25" s="699" customFormat="1" ht="17" customHeight="1" thickBot="1" x14ac:dyDescent="0.25">
      <c r="D117" s="713"/>
      <c r="E117" s="714" t="s">
        <v>241</v>
      </c>
      <c r="F117" s="715" t="s">
        <v>1063</v>
      </c>
      <c r="G117" s="715"/>
      <c r="H117" s="716"/>
      <c r="I117" s="716"/>
      <c r="J117" s="716"/>
      <c r="K117" s="716"/>
      <c r="L117" s="716" t="s">
        <v>874</v>
      </c>
      <c r="M117" s="718">
        <f>M116-((M113)+(0.15*0.3*(1.5)*J102))</f>
        <v>0</v>
      </c>
      <c r="N117" s="716" t="s">
        <v>189</v>
      </c>
      <c r="O117" s="716"/>
      <c r="P117" s="716"/>
      <c r="Q117" s="719"/>
      <c r="R117" s="719"/>
      <c r="S117" s="720"/>
      <c r="T117" s="699" t="s">
        <v>1064</v>
      </c>
    </row>
    <row r="118" spans="4:25" s="700" customFormat="1" ht="17" customHeight="1" thickBot="1" x14ac:dyDescent="0.25">
      <c r="D118" s="751"/>
      <c r="E118" s="752"/>
      <c r="F118" s="753"/>
      <c r="G118" s="753"/>
      <c r="M118" s="754"/>
      <c r="Q118" s="755"/>
      <c r="R118" s="755"/>
      <c r="U118" s="699"/>
      <c r="V118" s="726" t="s">
        <v>1069</v>
      </c>
      <c r="W118" s="726" t="s">
        <v>1070</v>
      </c>
      <c r="X118" s="726" t="s">
        <v>888</v>
      </c>
      <c r="Y118" s="726" t="s">
        <v>1056</v>
      </c>
    </row>
    <row r="119" spans="4:25" s="700" customFormat="1" ht="17" customHeight="1" x14ac:dyDescent="0.2">
      <c r="D119" s="693">
        <f>D101+1</f>
        <v>8</v>
      </c>
      <c r="E119" s="694" t="s">
        <v>1076</v>
      </c>
      <c r="F119" s="695">
        <v>0.9</v>
      </c>
      <c r="G119" s="727" t="s">
        <v>873</v>
      </c>
      <c r="H119" s="695">
        <v>0.9</v>
      </c>
      <c r="I119" s="727" t="s">
        <v>873</v>
      </c>
      <c r="J119" s="695">
        <v>0.25</v>
      </c>
      <c r="K119" s="696" t="s">
        <v>185</v>
      </c>
      <c r="L119" s="696"/>
      <c r="M119" s="697"/>
      <c r="N119" s="697"/>
      <c r="O119" s="697"/>
      <c r="P119" s="696"/>
      <c r="Q119" s="696"/>
      <c r="R119" s="696"/>
      <c r="S119" s="698"/>
      <c r="T119" s="699"/>
      <c r="U119" s="699"/>
      <c r="V119" s="726" t="str">
        <f>"D"&amp;" "&amp;O122&amp;" "&amp;P122</f>
        <v>D 13 mm</v>
      </c>
      <c r="W119" s="726" t="str">
        <f>"D"&amp;" "&amp;O123&amp;" "&amp;P123</f>
        <v>D 13 mm</v>
      </c>
      <c r="X119" s="726" t="str">
        <f>IF(J121=0.15,"15 cm",IF(J121=0.175,"15/20 cm",IF(J121=0.2,"20 cm","Check!!")))</f>
        <v>15 cm</v>
      </c>
      <c r="Y119" s="726" t="str">
        <f>IF(V119=W119,("SNI"&amp;" "&amp;V119&amp;" "&amp;"-"&amp;" "&amp;X119),("SNI"&amp;" "&amp;V119&amp;" "&amp;"+"&amp;" "&amp;W119&amp;" "&amp;"-"&amp;" "&amp;X119))</f>
        <v>SNI D 13 mm - 15 cm</v>
      </c>
    </row>
    <row r="120" spans="4:25" s="700" customFormat="1" ht="17" customHeight="1" x14ac:dyDescent="0.2">
      <c r="D120" s="701"/>
      <c r="E120" s="712" t="s">
        <v>241</v>
      </c>
      <c r="F120" s="703" t="s">
        <v>294</v>
      </c>
      <c r="G120" s="699"/>
      <c r="H120" s="699"/>
      <c r="I120" s="699" t="s">
        <v>874</v>
      </c>
      <c r="J120" s="704"/>
      <c r="K120" s="699" t="s">
        <v>875</v>
      </c>
      <c r="L120" s="699"/>
      <c r="M120" s="699"/>
      <c r="N120" s="699"/>
      <c r="O120" s="699"/>
      <c r="P120" s="699"/>
      <c r="Q120" s="705"/>
      <c r="R120" s="705"/>
      <c r="S120" s="706"/>
      <c r="U120" s="699"/>
      <c r="V120" s="700" t="s">
        <v>1072</v>
      </c>
      <c r="W120" s="700" t="s">
        <v>1072</v>
      </c>
    </row>
    <row r="121" spans="4:25" s="700" customFormat="1" ht="17" customHeight="1" x14ac:dyDescent="0.2">
      <c r="D121" s="701"/>
      <c r="E121" s="712" t="s">
        <v>241</v>
      </c>
      <c r="F121" s="703" t="s">
        <v>876</v>
      </c>
      <c r="G121" s="699"/>
      <c r="H121" s="699"/>
      <c r="I121" s="699" t="s">
        <v>874</v>
      </c>
      <c r="J121" s="704">
        <v>0.15</v>
      </c>
      <c r="K121" s="699" t="s">
        <v>185</v>
      </c>
      <c r="L121" s="699"/>
      <c r="M121" s="699"/>
      <c r="N121" s="699"/>
      <c r="O121" s="699"/>
      <c r="P121" s="699"/>
      <c r="Q121" s="705"/>
      <c r="R121" s="705"/>
      <c r="S121" s="706"/>
      <c r="U121" s="699"/>
      <c r="V121" s="699"/>
    </row>
    <row r="122" spans="4:25" s="735" customFormat="1" ht="17" customHeight="1" x14ac:dyDescent="0.2">
      <c r="D122" s="728"/>
      <c r="E122" s="712" t="s">
        <v>241</v>
      </c>
      <c r="F122" s="729" t="s">
        <v>878</v>
      </c>
      <c r="G122" s="730"/>
      <c r="H122" s="731"/>
      <c r="I122" s="731"/>
      <c r="J122" s="731"/>
      <c r="K122" s="731"/>
      <c r="L122" s="731" t="s">
        <v>874</v>
      </c>
      <c r="M122" s="731">
        <f>ROUNDUP(((F119/J121)+1),0)</f>
        <v>7</v>
      </c>
      <c r="N122" s="731" t="s">
        <v>266</v>
      </c>
      <c r="O122" s="732">
        <v>13</v>
      </c>
      <c r="P122" s="705" t="s">
        <v>879</v>
      </c>
      <c r="Q122" s="733" t="s">
        <v>880</v>
      </c>
      <c r="R122" s="734">
        <f>((PI()*(O122/1000)^2)/4)*12*7850</f>
        <v>12.503381681654696</v>
      </c>
      <c r="S122" s="711" t="s">
        <v>192</v>
      </c>
      <c r="U122" s="731"/>
      <c r="V122" s="731"/>
    </row>
    <row r="123" spans="4:25" s="735" customFormat="1" ht="17" customHeight="1" x14ac:dyDescent="0.2">
      <c r="D123" s="728"/>
      <c r="E123" s="712" t="s">
        <v>241</v>
      </c>
      <c r="F123" s="729" t="s">
        <v>881</v>
      </c>
      <c r="G123" s="730"/>
      <c r="H123" s="731"/>
      <c r="I123" s="731"/>
      <c r="J123" s="731"/>
      <c r="K123" s="731"/>
      <c r="L123" s="731" t="s">
        <v>874</v>
      </c>
      <c r="M123" s="731">
        <f>ROUNDUP(((H119/J121)+1),0)</f>
        <v>7</v>
      </c>
      <c r="N123" s="731" t="s">
        <v>266</v>
      </c>
      <c r="O123" s="732">
        <v>13</v>
      </c>
      <c r="P123" s="705" t="s">
        <v>879</v>
      </c>
      <c r="Q123" s="733" t="s">
        <v>880</v>
      </c>
      <c r="R123" s="734">
        <f>((PI()*(O123/1000)^2)/4)*12*7850</f>
        <v>12.503381681654696</v>
      </c>
      <c r="S123" s="711" t="s">
        <v>192</v>
      </c>
      <c r="U123" s="731"/>
      <c r="V123" s="731"/>
    </row>
    <row r="124" spans="4:25" s="700" customFormat="1" ht="17" customHeight="1" x14ac:dyDescent="0.2">
      <c r="D124" s="701"/>
      <c r="E124" s="702" t="s">
        <v>241</v>
      </c>
      <c r="F124" s="703" t="s">
        <v>882</v>
      </c>
      <c r="G124" s="703"/>
      <c r="H124" s="699"/>
      <c r="I124" s="699"/>
      <c r="J124" s="699"/>
      <c r="K124" s="699"/>
      <c r="L124" s="699"/>
      <c r="M124" s="699"/>
      <c r="N124" s="699"/>
      <c r="O124" s="699"/>
      <c r="P124" s="699"/>
      <c r="Q124" s="705"/>
      <c r="R124" s="705"/>
      <c r="S124" s="706"/>
      <c r="U124" s="699"/>
      <c r="V124" s="699"/>
    </row>
    <row r="125" spans="4:25" s="700" customFormat="1" ht="17" customHeight="1" x14ac:dyDescent="0.2">
      <c r="D125" s="701"/>
      <c r="E125" s="712" t="s">
        <v>241</v>
      </c>
      <c r="F125" s="729" t="s">
        <v>878</v>
      </c>
      <c r="G125" s="708"/>
      <c r="H125" s="699"/>
      <c r="I125" s="699"/>
      <c r="J125" s="699"/>
      <c r="K125" s="699"/>
      <c r="L125" s="699" t="s">
        <v>874</v>
      </c>
      <c r="M125" s="699">
        <f>ROUNDUP(((((2*(H119+J119))*M122*J120)/12)),0)</f>
        <v>0</v>
      </c>
      <c r="N125" s="699" t="s">
        <v>589</v>
      </c>
      <c r="O125" s="733" t="s">
        <v>880</v>
      </c>
      <c r="P125" s="709">
        <f>M125*R122</f>
        <v>0</v>
      </c>
      <c r="Q125" s="705" t="s">
        <v>192</v>
      </c>
      <c r="R125" s="705"/>
      <c r="S125" s="711"/>
      <c r="U125" s="699"/>
      <c r="V125" s="699"/>
    </row>
    <row r="126" spans="4:25" s="700" customFormat="1" ht="17" customHeight="1" x14ac:dyDescent="0.2">
      <c r="D126" s="701"/>
      <c r="E126" s="712" t="s">
        <v>241</v>
      </c>
      <c r="F126" s="745" t="s">
        <v>881</v>
      </c>
      <c r="G126" s="746"/>
      <c r="H126" s="747"/>
      <c r="I126" s="747"/>
      <c r="J126" s="747"/>
      <c r="K126" s="747"/>
      <c r="L126" s="747" t="s">
        <v>874</v>
      </c>
      <c r="M126" s="747">
        <f>ROUNDUP(((((2*(F119+J119))*M123*J120)/12)),0)</f>
        <v>0</v>
      </c>
      <c r="N126" s="747" t="s">
        <v>589</v>
      </c>
      <c r="O126" s="748" t="s">
        <v>880</v>
      </c>
      <c r="P126" s="749">
        <f>M126*R123</f>
        <v>0</v>
      </c>
      <c r="Q126" s="747" t="s">
        <v>192</v>
      </c>
      <c r="R126" s="705"/>
      <c r="S126" s="711"/>
      <c r="U126" s="699"/>
      <c r="V126" s="699"/>
    </row>
    <row r="127" spans="4:25" s="700" customFormat="1" ht="17" customHeight="1" x14ac:dyDescent="0.2">
      <c r="D127" s="701"/>
      <c r="E127" s="708"/>
      <c r="F127" s="703"/>
      <c r="G127" s="708"/>
      <c r="H127" s="699"/>
      <c r="I127" s="699"/>
      <c r="J127" s="699"/>
      <c r="K127" s="699"/>
      <c r="L127" s="699"/>
      <c r="M127" s="699"/>
      <c r="N127" s="699"/>
      <c r="O127" s="750" t="s">
        <v>883</v>
      </c>
      <c r="P127" s="709">
        <f>SUM(P125:P126)</f>
        <v>0</v>
      </c>
      <c r="Q127" s="699" t="s">
        <v>192</v>
      </c>
      <c r="R127" s="705"/>
      <c r="S127" s="711"/>
      <c r="U127" s="699"/>
      <c r="V127" s="699"/>
    </row>
    <row r="128" spans="4:25" x14ac:dyDescent="0.2">
      <c r="D128" s="707"/>
      <c r="E128" s="708" t="s">
        <v>306</v>
      </c>
      <c r="S128" s="710"/>
    </row>
    <row r="129" spans="4:25" s="700" customFormat="1" ht="17" hidden="1" customHeight="1" x14ac:dyDescent="0.2">
      <c r="D129" s="701"/>
      <c r="E129" s="702" t="s">
        <v>241</v>
      </c>
      <c r="F129" s="703" t="s">
        <v>1059</v>
      </c>
      <c r="G129" s="699"/>
      <c r="H129" s="699"/>
      <c r="I129" s="699"/>
      <c r="J129" s="699"/>
      <c r="K129" s="699"/>
      <c r="L129" s="699" t="s">
        <v>874</v>
      </c>
      <c r="M129" s="709">
        <f>F119*H119*0.05</f>
        <v>4.0500000000000008E-2</v>
      </c>
      <c r="N129" s="699" t="s">
        <v>189</v>
      </c>
      <c r="O129" s="699"/>
      <c r="P129" s="699"/>
      <c r="Q129" s="705"/>
      <c r="R129" s="705"/>
      <c r="S129" s="711"/>
      <c r="U129" s="699"/>
      <c r="V129" s="699"/>
    </row>
    <row r="130" spans="4:25" s="700" customFormat="1" ht="17" hidden="1" customHeight="1" x14ac:dyDescent="0.2">
      <c r="D130" s="701"/>
      <c r="E130" s="712" t="s">
        <v>241</v>
      </c>
      <c r="F130" s="703" t="s">
        <v>1054</v>
      </c>
      <c r="G130" s="703"/>
      <c r="H130" s="699"/>
      <c r="I130" s="699"/>
      <c r="J130" s="699"/>
      <c r="K130" s="699"/>
      <c r="L130" s="699" t="s">
        <v>874</v>
      </c>
      <c r="M130" s="709">
        <f>F119*H119*0.05</f>
        <v>4.0500000000000008E-2</v>
      </c>
      <c r="N130" s="699" t="s">
        <v>189</v>
      </c>
      <c r="O130" s="699"/>
      <c r="P130" s="699"/>
      <c r="Q130" s="705"/>
      <c r="R130" s="705"/>
      <c r="S130" s="711"/>
      <c r="U130" s="699"/>
      <c r="V130" s="699"/>
    </row>
    <row r="131" spans="4:25" s="700" customFormat="1" ht="17" customHeight="1" x14ac:dyDescent="0.2">
      <c r="D131" s="701"/>
      <c r="E131" s="702" t="s">
        <v>241</v>
      </c>
      <c r="F131" s="703" t="s">
        <v>884</v>
      </c>
      <c r="G131" s="699"/>
      <c r="H131" s="699"/>
      <c r="I131" s="699"/>
      <c r="J131" s="699"/>
      <c r="K131" s="699"/>
      <c r="L131" s="699" t="s">
        <v>874</v>
      </c>
      <c r="M131" s="709">
        <f>F119*H119*J119*J120</f>
        <v>0</v>
      </c>
      <c r="N131" s="699" t="s">
        <v>189</v>
      </c>
      <c r="O131" s="699"/>
      <c r="P131" s="699"/>
      <c r="Q131" s="705"/>
      <c r="R131" s="705"/>
      <c r="S131" s="711"/>
      <c r="U131" s="699"/>
      <c r="V131" s="731"/>
      <c r="W131" s="735"/>
      <c r="X131" s="735"/>
    </row>
    <row r="132" spans="4:25" s="700" customFormat="1" ht="17" customHeight="1" x14ac:dyDescent="0.2">
      <c r="D132" s="701"/>
      <c r="E132" s="712" t="s">
        <v>241</v>
      </c>
      <c r="F132" s="703" t="s">
        <v>882</v>
      </c>
      <c r="G132" s="703"/>
      <c r="H132" s="699"/>
      <c r="I132" s="699"/>
      <c r="J132" s="699"/>
      <c r="K132" s="699"/>
      <c r="L132" s="699" t="s">
        <v>874</v>
      </c>
      <c r="M132" s="709">
        <f>P127</f>
        <v>0</v>
      </c>
      <c r="N132" s="699" t="s">
        <v>192</v>
      </c>
      <c r="O132" s="699"/>
      <c r="P132" s="699"/>
      <c r="Q132" s="705"/>
      <c r="R132" s="705"/>
      <c r="S132" s="711"/>
      <c r="U132" s="699"/>
      <c r="V132" s="731"/>
      <c r="W132" s="735"/>
      <c r="X132" s="735"/>
    </row>
    <row r="133" spans="4:25" s="700" customFormat="1" ht="17" customHeight="1" x14ac:dyDescent="0.2">
      <c r="D133" s="701"/>
      <c r="E133" s="712" t="s">
        <v>241</v>
      </c>
      <c r="F133" s="703" t="s">
        <v>1073</v>
      </c>
      <c r="G133" s="703"/>
      <c r="H133" s="699"/>
      <c r="I133" s="699"/>
      <c r="J133" s="699"/>
      <c r="K133" s="699"/>
      <c r="L133" s="699" t="s">
        <v>874</v>
      </c>
      <c r="M133" s="709">
        <f>(2*(F119+H119))*J119*J120</f>
        <v>0</v>
      </c>
      <c r="N133" s="699" t="s">
        <v>184</v>
      </c>
      <c r="O133" s="699"/>
      <c r="P133" s="699"/>
      <c r="Q133" s="705"/>
      <c r="R133" s="705"/>
      <c r="S133" s="711"/>
      <c r="U133" s="699"/>
      <c r="V133" s="731"/>
      <c r="W133" s="735"/>
      <c r="X133" s="735"/>
    </row>
    <row r="134" spans="4:25" s="700" customFormat="1" ht="17" customHeight="1" x14ac:dyDescent="0.2">
      <c r="D134" s="701"/>
      <c r="E134" s="712" t="s">
        <v>241</v>
      </c>
      <c r="F134" s="703" t="s">
        <v>885</v>
      </c>
      <c r="G134" s="703"/>
      <c r="H134" s="699"/>
      <c r="I134" s="699"/>
      <c r="J134" s="699"/>
      <c r="K134" s="699"/>
      <c r="L134" s="699" t="s">
        <v>874</v>
      </c>
      <c r="M134" s="709">
        <f>F119*H119*(1.5)*J120</f>
        <v>0</v>
      </c>
      <c r="N134" s="699" t="s">
        <v>189</v>
      </c>
      <c r="O134" s="699"/>
      <c r="P134" s="699"/>
      <c r="Q134" s="705"/>
      <c r="R134" s="705"/>
      <c r="S134" s="711"/>
      <c r="T134" s="700" t="s">
        <v>1062</v>
      </c>
      <c r="U134" s="699"/>
      <c r="V134" s="699"/>
    </row>
    <row r="135" spans="4:25" s="699" customFormat="1" ht="17" customHeight="1" thickBot="1" x14ac:dyDescent="0.25">
      <c r="D135" s="713"/>
      <c r="E135" s="714" t="s">
        <v>241</v>
      </c>
      <c r="F135" s="715" t="s">
        <v>1063</v>
      </c>
      <c r="G135" s="715"/>
      <c r="H135" s="716"/>
      <c r="I135" s="716"/>
      <c r="J135" s="716"/>
      <c r="K135" s="716"/>
      <c r="L135" s="716" t="s">
        <v>874</v>
      </c>
      <c r="M135" s="718">
        <f>M134-((M131)+(0.15*0.3*(1.5)*J120))</f>
        <v>0</v>
      </c>
      <c r="N135" s="716" t="s">
        <v>189</v>
      </c>
      <c r="O135" s="716"/>
      <c r="P135" s="716"/>
      <c r="Q135" s="719"/>
      <c r="R135" s="719"/>
      <c r="S135" s="720"/>
      <c r="T135" s="699" t="s">
        <v>1064</v>
      </c>
    </row>
    <row r="136" spans="4:25" s="699" customFormat="1" ht="17" customHeight="1" x14ac:dyDescent="0.2">
      <c r="D136" s="756"/>
      <c r="E136" s="712"/>
      <c r="F136" s="703"/>
      <c r="G136" s="703"/>
      <c r="M136" s="709"/>
      <c r="Q136" s="705"/>
      <c r="R136" s="705"/>
    </row>
    <row r="137" spans="4:25" s="690" customFormat="1" x14ac:dyDescent="0.2">
      <c r="D137" s="689" t="s">
        <v>1077</v>
      </c>
      <c r="V137" s="691"/>
      <c r="W137" s="691"/>
      <c r="X137" s="691"/>
      <c r="Y137" s="692"/>
    </row>
    <row r="138" spans="4:25" s="699" customFormat="1" ht="17" customHeight="1" thickBot="1" x14ac:dyDescent="0.25">
      <c r="D138" s="721"/>
      <c r="E138" s="714"/>
      <c r="F138" s="715"/>
      <c r="G138" s="715"/>
      <c r="H138" s="716"/>
      <c r="I138" s="716"/>
      <c r="J138" s="716"/>
      <c r="K138" s="716"/>
      <c r="L138" s="716"/>
      <c r="M138" s="718"/>
      <c r="N138" s="716"/>
      <c r="O138" s="716"/>
      <c r="P138" s="716"/>
      <c r="Q138" s="719"/>
      <c r="R138" s="719"/>
      <c r="S138" s="716"/>
      <c r="V138" s="726"/>
      <c r="W138" s="726" t="s">
        <v>1055</v>
      </c>
      <c r="X138" s="726" t="s">
        <v>888</v>
      </c>
      <c r="Y138" s="726" t="s">
        <v>1056</v>
      </c>
    </row>
    <row r="139" spans="4:25" s="700" customFormat="1" ht="17" customHeight="1" x14ac:dyDescent="0.2">
      <c r="D139" s="693">
        <v>1</v>
      </c>
      <c r="E139" s="694" t="s">
        <v>1078</v>
      </c>
      <c r="F139" s="695">
        <v>0.9</v>
      </c>
      <c r="G139" s="696" t="s">
        <v>873</v>
      </c>
      <c r="H139" s="695">
        <v>1.1000000000000001</v>
      </c>
      <c r="I139" s="696" t="s">
        <v>873</v>
      </c>
      <c r="J139" s="695">
        <v>0.25</v>
      </c>
      <c r="K139" s="696" t="s">
        <v>185</v>
      </c>
      <c r="L139" s="696"/>
      <c r="M139" s="697"/>
      <c r="N139" s="697"/>
      <c r="O139" s="697"/>
      <c r="P139" s="696"/>
      <c r="Q139" s="696"/>
      <c r="R139" s="696"/>
      <c r="S139" s="698"/>
      <c r="T139" s="699"/>
      <c r="V139" s="726"/>
      <c r="W139" s="726" t="str">
        <f>"Ø"&amp;" "&amp;O142&amp;" "&amp;P142</f>
        <v>Ø 8 mm</v>
      </c>
      <c r="X139" s="726" t="str">
        <f>IF(J141=0.15,"15 cm",IF(J141=0.175,"15/20 cm",IF(J141=0.2,"20 cm","Check!!")))</f>
        <v>20 cm</v>
      </c>
      <c r="Y139" s="726" t="str">
        <f>"SNI"&amp;" "&amp;W139&amp;" "&amp;"-"&amp;" "&amp;X139</f>
        <v>SNI Ø 8 mm - 20 cm</v>
      </c>
    </row>
    <row r="140" spans="4:25" s="700" customFormat="1" ht="17" customHeight="1" x14ac:dyDescent="0.2">
      <c r="D140" s="701"/>
      <c r="E140" s="712" t="s">
        <v>241</v>
      </c>
      <c r="F140" s="703" t="s">
        <v>887</v>
      </c>
      <c r="G140" s="699"/>
      <c r="H140" s="699"/>
      <c r="I140" s="699" t="s">
        <v>874</v>
      </c>
      <c r="J140" s="704"/>
      <c r="K140" s="699" t="s">
        <v>185</v>
      </c>
      <c r="L140" s="699"/>
      <c r="M140" s="699"/>
      <c r="N140" s="699"/>
      <c r="O140" s="699"/>
      <c r="P140" s="699"/>
      <c r="Q140" s="705"/>
      <c r="R140" s="705"/>
      <c r="S140" s="706"/>
      <c r="U140" s="699"/>
      <c r="V140" s="699"/>
      <c r="W140" s="700" t="s">
        <v>1072</v>
      </c>
    </row>
    <row r="141" spans="4:25" s="700" customFormat="1" ht="17" customHeight="1" x14ac:dyDescent="0.2">
      <c r="D141" s="701"/>
      <c r="E141" s="712" t="s">
        <v>241</v>
      </c>
      <c r="F141" s="703" t="s">
        <v>876</v>
      </c>
      <c r="G141" s="699"/>
      <c r="H141" s="699"/>
      <c r="I141" s="699" t="s">
        <v>874</v>
      </c>
      <c r="J141" s="704">
        <v>0.2</v>
      </c>
      <c r="K141" s="699" t="s">
        <v>185</v>
      </c>
      <c r="L141" s="699"/>
      <c r="M141" s="699"/>
      <c r="N141" s="699"/>
      <c r="O141" s="699"/>
      <c r="P141" s="699"/>
      <c r="Q141" s="705"/>
      <c r="R141" s="705"/>
      <c r="S141" s="706"/>
      <c r="U141" s="699"/>
      <c r="V141" s="699"/>
    </row>
    <row r="142" spans="4:25" s="735" customFormat="1" ht="17" customHeight="1" x14ac:dyDescent="0.2">
      <c r="D142" s="728"/>
      <c r="E142" s="712" t="s">
        <v>241</v>
      </c>
      <c r="F142" s="729" t="s">
        <v>1058</v>
      </c>
      <c r="G142" s="730"/>
      <c r="H142" s="731"/>
      <c r="I142" s="731"/>
      <c r="J142" s="731"/>
      <c r="K142" s="731"/>
      <c r="L142" s="731" t="s">
        <v>874</v>
      </c>
      <c r="M142" s="731">
        <v>1</v>
      </c>
      <c r="N142" s="731" t="s">
        <v>266</v>
      </c>
      <c r="O142" s="732">
        <v>8</v>
      </c>
      <c r="P142" s="705" t="s">
        <v>879</v>
      </c>
      <c r="Q142" s="733" t="s">
        <v>880</v>
      </c>
      <c r="R142" s="734">
        <f>((PI()*(O142/1000)^2)/4)*12*7850</f>
        <v>4.7350084474905358</v>
      </c>
      <c r="S142" s="711" t="s">
        <v>192</v>
      </c>
      <c r="U142" s="731"/>
      <c r="V142" s="731"/>
    </row>
    <row r="143" spans="4:25" s="700" customFormat="1" ht="17" customHeight="1" x14ac:dyDescent="0.2">
      <c r="D143" s="701"/>
      <c r="E143" s="712"/>
      <c r="F143" s="703"/>
      <c r="G143" s="699"/>
      <c r="H143" s="699"/>
      <c r="I143" s="699"/>
      <c r="J143" s="704"/>
      <c r="K143" s="699"/>
      <c r="L143" s="699"/>
      <c r="M143" s="699"/>
      <c r="N143" s="699"/>
      <c r="O143" s="699"/>
      <c r="P143" s="699"/>
      <c r="Q143" s="705"/>
      <c r="R143" s="705"/>
      <c r="S143" s="706"/>
      <c r="U143" s="699"/>
      <c r="V143" s="699"/>
    </row>
    <row r="144" spans="4:25" x14ac:dyDescent="0.2">
      <c r="D144" s="707"/>
      <c r="E144" s="708" t="s">
        <v>306</v>
      </c>
      <c r="S144" s="710"/>
    </row>
    <row r="145" spans="4:25" s="700" customFormat="1" ht="17" hidden="1" customHeight="1" x14ac:dyDescent="0.2">
      <c r="D145" s="701"/>
      <c r="E145" s="702" t="s">
        <v>241</v>
      </c>
      <c r="F145" s="703" t="s">
        <v>1059</v>
      </c>
      <c r="G145" s="699"/>
      <c r="H145" s="699"/>
      <c r="I145" s="699"/>
      <c r="J145" s="699"/>
      <c r="K145" s="699"/>
      <c r="L145" s="699" t="s">
        <v>874</v>
      </c>
      <c r="M145" s="709">
        <f>0.55*J140*0.05</f>
        <v>0</v>
      </c>
      <c r="N145" s="699" t="s">
        <v>189</v>
      </c>
      <c r="O145" s="699"/>
      <c r="P145" s="699"/>
      <c r="Q145" s="736"/>
      <c r="R145" s="705"/>
      <c r="S145" s="711"/>
      <c r="U145" s="699"/>
      <c r="V145" s="699"/>
    </row>
    <row r="146" spans="4:25" s="700" customFormat="1" ht="17" hidden="1" customHeight="1" x14ac:dyDescent="0.2">
      <c r="D146" s="701"/>
      <c r="E146" s="712" t="s">
        <v>241</v>
      </c>
      <c r="F146" s="703" t="s">
        <v>1054</v>
      </c>
      <c r="G146" s="703"/>
      <c r="H146" s="699"/>
      <c r="I146" s="699"/>
      <c r="J146" s="699"/>
      <c r="K146" s="699"/>
      <c r="L146" s="699" t="s">
        <v>874</v>
      </c>
      <c r="M146" s="709">
        <f>0.55*J140*0.05</f>
        <v>0</v>
      </c>
      <c r="N146" s="699" t="s">
        <v>189</v>
      </c>
      <c r="O146" s="699"/>
      <c r="P146" s="699"/>
      <c r="Q146" s="736"/>
      <c r="R146" s="705"/>
      <c r="S146" s="711"/>
      <c r="U146" s="699"/>
      <c r="V146" s="699"/>
    </row>
    <row r="147" spans="4:25" s="700" customFormat="1" ht="17" customHeight="1" x14ac:dyDescent="0.2">
      <c r="D147" s="701"/>
      <c r="E147" s="712" t="s">
        <v>241</v>
      </c>
      <c r="F147" s="703" t="s">
        <v>1060</v>
      </c>
      <c r="G147" s="703"/>
      <c r="H147" s="699"/>
      <c r="I147" s="699"/>
      <c r="J147" s="699"/>
      <c r="K147" s="699"/>
      <c r="L147" s="699" t="s">
        <v>874</v>
      </c>
      <c r="M147" s="709">
        <f>(F139+J139)*H139/2*J140</f>
        <v>0</v>
      </c>
      <c r="N147" s="699" t="s">
        <v>189</v>
      </c>
      <c r="O147" s="699"/>
      <c r="P147" s="699"/>
      <c r="Q147" s="705"/>
      <c r="R147" s="705"/>
      <c r="S147" s="711"/>
      <c r="T147" s="700" t="s">
        <v>1061</v>
      </c>
      <c r="U147" s="699"/>
      <c r="V147" s="699"/>
    </row>
    <row r="148" spans="4:25" s="700" customFormat="1" ht="17" customHeight="1" x14ac:dyDescent="0.2">
      <c r="D148" s="701"/>
      <c r="E148" s="712" t="s">
        <v>241</v>
      </c>
      <c r="F148" s="703" t="s">
        <v>1055</v>
      </c>
      <c r="G148" s="703"/>
      <c r="H148" s="699"/>
      <c r="I148" s="699"/>
      <c r="J148" s="699"/>
      <c r="K148" s="699"/>
      <c r="L148" s="699" t="s">
        <v>874</v>
      </c>
      <c r="M148" s="709">
        <f>(R142*0.3/12)*J140/J141</f>
        <v>0</v>
      </c>
      <c r="N148" s="699" t="s">
        <v>192</v>
      </c>
      <c r="O148" s="699"/>
      <c r="P148" s="699"/>
      <c r="Q148" s="705"/>
      <c r="R148" s="705"/>
      <c r="S148" s="711"/>
      <c r="U148" s="699"/>
      <c r="V148" s="699"/>
    </row>
    <row r="149" spans="4:25" s="700" customFormat="1" ht="17" customHeight="1" x14ac:dyDescent="0.2">
      <c r="D149" s="701"/>
      <c r="E149" s="712" t="s">
        <v>241</v>
      </c>
      <c r="F149" s="703" t="s">
        <v>885</v>
      </c>
      <c r="G149" s="703"/>
      <c r="H149" s="699"/>
      <c r="I149" s="699"/>
      <c r="J149" s="699"/>
      <c r="K149" s="699"/>
      <c r="L149" s="699" t="s">
        <v>874</v>
      </c>
      <c r="M149" s="709">
        <f>F139*H139*J140</f>
        <v>0</v>
      </c>
      <c r="N149" s="699" t="s">
        <v>189</v>
      </c>
      <c r="O149" s="699"/>
      <c r="P149" s="699"/>
      <c r="Q149" s="705"/>
      <c r="R149" s="705"/>
      <c r="S149" s="711"/>
      <c r="T149" s="700" t="s">
        <v>1062</v>
      </c>
      <c r="U149" s="699"/>
      <c r="V149" s="699"/>
    </row>
    <row r="150" spans="4:25" s="699" customFormat="1" ht="17" customHeight="1" thickBot="1" x14ac:dyDescent="0.25">
      <c r="D150" s="713"/>
      <c r="E150" s="714" t="s">
        <v>241</v>
      </c>
      <c r="F150" s="715" t="s">
        <v>1063</v>
      </c>
      <c r="G150" s="715"/>
      <c r="H150" s="716"/>
      <c r="I150" s="716"/>
      <c r="J150" s="716"/>
      <c r="K150" s="716"/>
      <c r="L150" s="716" t="s">
        <v>874</v>
      </c>
      <c r="M150" s="718">
        <f>M149-M147</f>
        <v>0</v>
      </c>
      <c r="N150" s="716" t="s">
        <v>189</v>
      </c>
      <c r="O150" s="716"/>
      <c r="P150" s="716"/>
      <c r="Q150" s="719"/>
      <c r="R150" s="719"/>
      <c r="S150" s="720"/>
      <c r="T150" s="699" t="s">
        <v>1064</v>
      </c>
    </row>
    <row r="151" spans="4:25" s="700" customFormat="1" ht="17" customHeight="1" thickBot="1" x14ac:dyDescent="0.25">
      <c r="D151" s="751"/>
      <c r="E151" s="752"/>
      <c r="F151" s="753"/>
      <c r="G151" s="753"/>
      <c r="M151" s="754"/>
      <c r="Q151" s="755"/>
      <c r="R151" s="755"/>
      <c r="U151" s="699"/>
      <c r="V151" s="726" t="s">
        <v>1069</v>
      </c>
      <c r="W151" s="726" t="s">
        <v>1070</v>
      </c>
      <c r="X151" s="726" t="s">
        <v>888</v>
      </c>
      <c r="Y151" s="726" t="s">
        <v>1056</v>
      </c>
    </row>
    <row r="152" spans="4:25" s="700" customFormat="1" ht="17" customHeight="1" x14ac:dyDescent="0.2">
      <c r="D152" s="693">
        <f>D139+1</f>
        <v>2</v>
      </c>
      <c r="E152" s="694" t="s">
        <v>1079</v>
      </c>
      <c r="F152" s="695">
        <v>0.6</v>
      </c>
      <c r="G152" s="727" t="s">
        <v>873</v>
      </c>
      <c r="H152" s="695">
        <v>0.6</v>
      </c>
      <c r="I152" s="727" t="s">
        <v>873</v>
      </c>
      <c r="J152" s="695">
        <v>0.3</v>
      </c>
      <c r="K152" s="696" t="s">
        <v>185</v>
      </c>
      <c r="L152" s="696"/>
      <c r="M152" s="697"/>
      <c r="N152" s="697"/>
      <c r="O152" s="697"/>
      <c r="P152" s="696"/>
      <c r="Q152" s="696"/>
      <c r="R152" s="696"/>
      <c r="S152" s="698"/>
      <c r="T152" s="699"/>
      <c r="U152" s="699"/>
      <c r="V152" s="726" t="str">
        <f>"D"&amp;" "&amp;O155&amp;" "&amp;P155</f>
        <v>D 13 mm</v>
      </c>
      <c r="W152" s="726" t="str">
        <f>"D"&amp;" "&amp;O156&amp;" "&amp;P156</f>
        <v>D 13 mm</v>
      </c>
      <c r="X152" s="726" t="str">
        <f>IF(J154=0.15,"15 cm",IF(J154=0.175,"15/20 cm",IF(J154=0.2,"20 cm","Check!!")))</f>
        <v>15 cm</v>
      </c>
      <c r="Y152" s="726" t="str">
        <f>IF(V152=W152,("SNI"&amp;" "&amp;V152&amp;" "&amp;"-"&amp;" "&amp;X152),("SNI"&amp;" "&amp;V152&amp;" "&amp;"+"&amp;" "&amp;W152&amp;" "&amp;"-"&amp;" "&amp;X152))</f>
        <v>SNI D 13 mm - 15 cm</v>
      </c>
    </row>
    <row r="153" spans="4:25" s="700" customFormat="1" ht="17" customHeight="1" x14ac:dyDescent="0.2">
      <c r="D153" s="701"/>
      <c r="E153" s="712" t="s">
        <v>241</v>
      </c>
      <c r="F153" s="703" t="s">
        <v>294</v>
      </c>
      <c r="G153" s="699"/>
      <c r="H153" s="699"/>
      <c r="I153" s="699" t="s">
        <v>874</v>
      </c>
      <c r="J153" s="704"/>
      <c r="K153" s="699" t="s">
        <v>875</v>
      </c>
      <c r="L153" s="699"/>
      <c r="M153" s="699"/>
      <c r="N153" s="699"/>
      <c r="O153" s="699"/>
      <c r="P153" s="699"/>
      <c r="Q153" s="705"/>
      <c r="R153" s="705"/>
      <c r="S153" s="706"/>
      <c r="U153" s="699"/>
      <c r="V153" s="700" t="s">
        <v>1072</v>
      </c>
      <c r="W153" s="700" t="s">
        <v>1072</v>
      </c>
    </row>
    <row r="154" spans="4:25" s="700" customFormat="1" ht="17" customHeight="1" x14ac:dyDescent="0.2">
      <c r="D154" s="701"/>
      <c r="E154" s="712" t="s">
        <v>241</v>
      </c>
      <c r="F154" s="703" t="s">
        <v>876</v>
      </c>
      <c r="G154" s="699"/>
      <c r="H154" s="699"/>
      <c r="I154" s="699" t="s">
        <v>874</v>
      </c>
      <c r="J154" s="704">
        <v>0.15</v>
      </c>
      <c r="K154" s="699" t="s">
        <v>185</v>
      </c>
      <c r="L154" s="699"/>
      <c r="M154" s="699"/>
      <c r="N154" s="699"/>
      <c r="O154" s="699"/>
      <c r="P154" s="699"/>
      <c r="Q154" s="705"/>
      <c r="R154" s="705"/>
      <c r="S154" s="706"/>
      <c r="U154" s="699"/>
      <c r="V154" s="699"/>
    </row>
    <row r="155" spans="4:25" s="735" customFormat="1" ht="17" customHeight="1" x14ac:dyDescent="0.2">
      <c r="D155" s="728"/>
      <c r="E155" s="712" t="s">
        <v>241</v>
      </c>
      <c r="F155" s="729" t="s">
        <v>878</v>
      </c>
      <c r="G155" s="730"/>
      <c r="H155" s="731"/>
      <c r="I155" s="731"/>
      <c r="J155" s="731"/>
      <c r="K155" s="731"/>
      <c r="L155" s="731" t="s">
        <v>874</v>
      </c>
      <c r="M155" s="731">
        <f>ROUNDUP(((F152/J154)+1),0)</f>
        <v>5</v>
      </c>
      <c r="N155" s="731" t="s">
        <v>266</v>
      </c>
      <c r="O155" s="732">
        <v>13</v>
      </c>
      <c r="P155" s="705" t="s">
        <v>879</v>
      </c>
      <c r="Q155" s="733" t="s">
        <v>880</v>
      </c>
      <c r="R155" s="734">
        <f>((PI()*(O155/1000)^2)/4)*12*7850</f>
        <v>12.503381681654696</v>
      </c>
      <c r="S155" s="711" t="s">
        <v>192</v>
      </c>
      <c r="U155" s="731"/>
      <c r="V155" s="731"/>
    </row>
    <row r="156" spans="4:25" s="735" customFormat="1" ht="17" customHeight="1" x14ac:dyDescent="0.2">
      <c r="D156" s="728"/>
      <c r="E156" s="712" t="s">
        <v>241</v>
      </c>
      <c r="F156" s="729" t="s">
        <v>881</v>
      </c>
      <c r="G156" s="730"/>
      <c r="H156" s="731"/>
      <c r="I156" s="731"/>
      <c r="J156" s="731"/>
      <c r="K156" s="731"/>
      <c r="L156" s="731" t="s">
        <v>874</v>
      </c>
      <c r="M156" s="731">
        <f>ROUNDUP(((H152/J154)+1),0)</f>
        <v>5</v>
      </c>
      <c r="N156" s="731" t="s">
        <v>266</v>
      </c>
      <c r="O156" s="732">
        <v>13</v>
      </c>
      <c r="P156" s="705" t="s">
        <v>879</v>
      </c>
      <c r="Q156" s="733" t="s">
        <v>880</v>
      </c>
      <c r="R156" s="734">
        <f>((PI()*(O156/1000)^2)/4)*12*7850</f>
        <v>12.503381681654696</v>
      </c>
      <c r="S156" s="711" t="s">
        <v>192</v>
      </c>
      <c r="U156" s="731"/>
      <c r="V156" s="731"/>
    </row>
    <row r="157" spans="4:25" s="700" customFormat="1" ht="17" customHeight="1" x14ac:dyDescent="0.2">
      <c r="D157" s="701"/>
      <c r="E157" s="702" t="s">
        <v>241</v>
      </c>
      <c r="F157" s="703" t="s">
        <v>882</v>
      </c>
      <c r="G157" s="703"/>
      <c r="H157" s="699"/>
      <c r="I157" s="699"/>
      <c r="J157" s="699"/>
      <c r="K157" s="699"/>
      <c r="L157" s="699"/>
      <c r="M157" s="699"/>
      <c r="N157" s="699"/>
      <c r="O157" s="699"/>
      <c r="P157" s="699"/>
      <c r="Q157" s="705"/>
      <c r="R157" s="705"/>
      <c r="S157" s="706"/>
      <c r="U157" s="699"/>
      <c r="V157" s="699"/>
    </row>
    <row r="158" spans="4:25" s="700" customFormat="1" ht="17" customHeight="1" x14ac:dyDescent="0.2">
      <c r="D158" s="701"/>
      <c r="E158" s="712" t="s">
        <v>241</v>
      </c>
      <c r="F158" s="729" t="s">
        <v>878</v>
      </c>
      <c r="G158" s="708"/>
      <c r="H158" s="699"/>
      <c r="I158" s="699"/>
      <c r="J158" s="699"/>
      <c r="K158" s="699"/>
      <c r="L158" s="699" t="s">
        <v>874</v>
      </c>
      <c r="M158" s="699">
        <f>ROUNDUP(((((2*(H152+J152))*M155*J153)/12)),0)</f>
        <v>0</v>
      </c>
      <c r="N158" s="699" t="s">
        <v>589</v>
      </c>
      <c r="O158" s="733" t="s">
        <v>880</v>
      </c>
      <c r="P158" s="709">
        <f>M158*R155</f>
        <v>0</v>
      </c>
      <c r="Q158" s="705" t="s">
        <v>192</v>
      </c>
      <c r="R158" s="705"/>
      <c r="S158" s="711"/>
      <c r="U158" s="699"/>
      <c r="V158" s="699"/>
    </row>
    <row r="159" spans="4:25" s="700" customFormat="1" ht="17" customHeight="1" x14ac:dyDescent="0.2">
      <c r="D159" s="701"/>
      <c r="E159" s="712" t="s">
        <v>241</v>
      </c>
      <c r="F159" s="745" t="s">
        <v>881</v>
      </c>
      <c r="G159" s="746"/>
      <c r="H159" s="747"/>
      <c r="I159" s="747"/>
      <c r="J159" s="747"/>
      <c r="K159" s="747"/>
      <c r="L159" s="747" t="s">
        <v>874</v>
      </c>
      <c r="M159" s="747">
        <f>ROUNDUP(((((2*(F152+J152))*M156*J153)/12)),0)</f>
        <v>0</v>
      </c>
      <c r="N159" s="747" t="s">
        <v>589</v>
      </c>
      <c r="O159" s="748" t="s">
        <v>880</v>
      </c>
      <c r="P159" s="749">
        <f>M159*R156</f>
        <v>0</v>
      </c>
      <c r="Q159" s="747" t="s">
        <v>192</v>
      </c>
      <c r="R159" s="705"/>
      <c r="S159" s="711"/>
      <c r="U159" s="699"/>
      <c r="V159" s="699"/>
    </row>
    <row r="160" spans="4:25" s="700" customFormat="1" ht="17" customHeight="1" x14ac:dyDescent="0.2">
      <c r="D160" s="701"/>
      <c r="E160" s="708"/>
      <c r="F160" s="703"/>
      <c r="G160" s="708"/>
      <c r="H160" s="699"/>
      <c r="I160" s="699"/>
      <c r="J160" s="699"/>
      <c r="K160" s="699"/>
      <c r="L160" s="699"/>
      <c r="M160" s="699"/>
      <c r="N160" s="699"/>
      <c r="O160" s="750" t="s">
        <v>883</v>
      </c>
      <c r="P160" s="709">
        <f>SUM(P158:P159)</f>
        <v>0</v>
      </c>
      <c r="Q160" s="699" t="s">
        <v>192</v>
      </c>
      <c r="R160" s="705"/>
      <c r="S160" s="711"/>
      <c r="U160" s="699"/>
      <c r="V160" s="699"/>
    </row>
    <row r="161" spans="4:24" x14ac:dyDescent="0.2">
      <c r="D161" s="707"/>
      <c r="E161" s="708" t="s">
        <v>306</v>
      </c>
      <c r="S161" s="710"/>
    </row>
    <row r="162" spans="4:24" s="700" customFormat="1" ht="17" hidden="1" customHeight="1" x14ac:dyDescent="0.2">
      <c r="D162" s="701"/>
      <c r="E162" s="702" t="s">
        <v>241</v>
      </c>
      <c r="F162" s="703" t="s">
        <v>1059</v>
      </c>
      <c r="G162" s="699"/>
      <c r="H162" s="699"/>
      <c r="I162" s="699"/>
      <c r="J162" s="699"/>
      <c r="K162" s="699"/>
      <c r="L162" s="699" t="s">
        <v>874</v>
      </c>
      <c r="M162" s="709">
        <f>F152*H152*0.05</f>
        <v>1.7999999999999999E-2</v>
      </c>
      <c r="N162" s="699" t="s">
        <v>189</v>
      </c>
      <c r="O162" s="699"/>
      <c r="P162" s="699"/>
      <c r="Q162" s="705"/>
      <c r="R162" s="705"/>
      <c r="S162" s="711"/>
      <c r="U162" s="699"/>
      <c r="V162" s="699"/>
    </row>
    <row r="163" spans="4:24" s="700" customFormat="1" ht="17" hidden="1" customHeight="1" x14ac:dyDescent="0.2">
      <c r="D163" s="701"/>
      <c r="E163" s="712" t="s">
        <v>241</v>
      </c>
      <c r="F163" s="703" t="s">
        <v>1054</v>
      </c>
      <c r="G163" s="703"/>
      <c r="H163" s="699"/>
      <c r="I163" s="699"/>
      <c r="J163" s="699"/>
      <c r="K163" s="699"/>
      <c r="L163" s="699" t="s">
        <v>874</v>
      </c>
      <c r="M163" s="709">
        <f>F152*H152*0.05</f>
        <v>1.7999999999999999E-2</v>
      </c>
      <c r="N163" s="699" t="s">
        <v>189</v>
      </c>
      <c r="O163" s="699"/>
      <c r="P163" s="699"/>
      <c r="Q163" s="705"/>
      <c r="R163" s="705"/>
      <c r="S163" s="711"/>
      <c r="U163" s="699"/>
      <c r="V163" s="699"/>
    </row>
    <row r="164" spans="4:24" s="700" customFormat="1" ht="17" customHeight="1" x14ac:dyDescent="0.2">
      <c r="D164" s="701"/>
      <c r="E164" s="702" t="s">
        <v>241</v>
      </c>
      <c r="F164" s="703" t="s">
        <v>884</v>
      </c>
      <c r="G164" s="699"/>
      <c r="H164" s="699"/>
      <c r="I164" s="699"/>
      <c r="J164" s="699"/>
      <c r="K164" s="699"/>
      <c r="L164" s="699" t="s">
        <v>874</v>
      </c>
      <c r="M164" s="709">
        <f>F152*H152*J152*J153</f>
        <v>0</v>
      </c>
      <c r="N164" s="699" t="s">
        <v>189</v>
      </c>
      <c r="O164" s="699"/>
      <c r="P164" s="699"/>
      <c r="Q164" s="705"/>
      <c r="R164" s="705"/>
      <c r="S164" s="711"/>
      <c r="U164" s="699"/>
      <c r="V164" s="731"/>
      <c r="W164" s="735"/>
      <c r="X164" s="735"/>
    </row>
    <row r="165" spans="4:24" s="700" customFormat="1" ht="17" customHeight="1" x14ac:dyDescent="0.2">
      <c r="D165" s="701"/>
      <c r="E165" s="712" t="s">
        <v>241</v>
      </c>
      <c r="F165" s="703" t="s">
        <v>882</v>
      </c>
      <c r="G165" s="703"/>
      <c r="H165" s="699"/>
      <c r="I165" s="699"/>
      <c r="J165" s="699"/>
      <c r="K165" s="699"/>
      <c r="L165" s="699" t="s">
        <v>874</v>
      </c>
      <c r="M165" s="709">
        <f>P160</f>
        <v>0</v>
      </c>
      <c r="N165" s="699" t="s">
        <v>192</v>
      </c>
      <c r="O165" s="699"/>
      <c r="P165" s="699"/>
      <c r="Q165" s="705"/>
      <c r="R165" s="705"/>
      <c r="S165" s="711"/>
      <c r="U165" s="699"/>
      <c r="V165" s="731"/>
      <c r="W165" s="735"/>
      <c r="X165" s="735"/>
    </row>
    <row r="166" spans="4:24" s="700" customFormat="1" ht="17" customHeight="1" x14ac:dyDescent="0.2">
      <c r="D166" s="701"/>
      <c r="E166" s="712" t="s">
        <v>241</v>
      </c>
      <c r="F166" s="703" t="s">
        <v>1073</v>
      </c>
      <c r="G166" s="703"/>
      <c r="H166" s="699"/>
      <c r="I166" s="699"/>
      <c r="J166" s="699"/>
      <c r="K166" s="699"/>
      <c r="L166" s="699" t="s">
        <v>874</v>
      </c>
      <c r="M166" s="709">
        <f>(2*(F152+H152))*J152*J153</f>
        <v>0</v>
      </c>
      <c r="N166" s="699" t="s">
        <v>184</v>
      </c>
      <c r="O166" s="699"/>
      <c r="P166" s="699"/>
      <c r="Q166" s="705"/>
      <c r="R166" s="705"/>
      <c r="S166" s="711"/>
      <c r="U166" s="699"/>
      <c r="V166" s="731"/>
      <c r="W166" s="735"/>
      <c r="X166" s="735"/>
    </row>
    <row r="167" spans="4:24" s="700" customFormat="1" ht="17" customHeight="1" x14ac:dyDescent="0.2">
      <c r="D167" s="701"/>
      <c r="E167" s="712" t="s">
        <v>241</v>
      </c>
      <c r="F167" s="703" t="s">
        <v>885</v>
      </c>
      <c r="G167" s="703"/>
      <c r="H167" s="699"/>
      <c r="I167" s="699"/>
      <c r="J167" s="699"/>
      <c r="K167" s="699"/>
      <c r="L167" s="699" t="s">
        <v>874</v>
      </c>
      <c r="M167" s="709">
        <f>F152*H152*(1.5)*J153</f>
        <v>0</v>
      </c>
      <c r="N167" s="699" t="s">
        <v>189</v>
      </c>
      <c r="O167" s="699"/>
      <c r="P167" s="699"/>
      <c r="Q167" s="705"/>
      <c r="R167" s="705"/>
      <c r="S167" s="711"/>
      <c r="T167" s="700" t="s">
        <v>1062</v>
      </c>
      <c r="U167" s="699"/>
      <c r="V167" s="699"/>
    </row>
    <row r="168" spans="4:24" s="699" customFormat="1" ht="17" customHeight="1" thickBot="1" x14ac:dyDescent="0.25">
      <c r="D168" s="713"/>
      <c r="E168" s="714" t="s">
        <v>241</v>
      </c>
      <c r="F168" s="715" t="s">
        <v>1063</v>
      </c>
      <c r="G168" s="715"/>
      <c r="H168" s="716"/>
      <c r="I168" s="716"/>
      <c r="J168" s="716"/>
      <c r="K168" s="716"/>
      <c r="L168" s="716" t="s">
        <v>874</v>
      </c>
      <c r="M168" s="718">
        <f>M167-((M164)+(0.15*0.3*(1.5)*J153))</f>
        <v>0</v>
      </c>
      <c r="N168" s="716" t="s">
        <v>189</v>
      </c>
      <c r="O168" s="716"/>
      <c r="P168" s="716"/>
      <c r="Q168" s="719"/>
      <c r="R168" s="719"/>
      <c r="S168" s="720"/>
      <c r="T168" s="699" t="s">
        <v>1064</v>
      </c>
    </row>
    <row r="169" spans="4:24" ht="15" thickBot="1" x14ac:dyDescent="0.25"/>
    <row r="170" spans="4:24" s="700" customFormat="1" ht="17" customHeight="1" x14ac:dyDescent="0.2">
      <c r="D170" s="693">
        <f>D152+1</f>
        <v>3</v>
      </c>
      <c r="E170" s="694" t="s">
        <v>1080</v>
      </c>
      <c r="F170" s="695">
        <v>2.1</v>
      </c>
      <c r="G170" s="696" t="s">
        <v>873</v>
      </c>
      <c r="H170" s="695">
        <v>2.1</v>
      </c>
      <c r="I170" s="696" t="s">
        <v>873</v>
      </c>
      <c r="J170" s="695">
        <v>2</v>
      </c>
      <c r="K170" s="696" t="s">
        <v>185</v>
      </c>
      <c r="L170" s="696"/>
      <c r="M170" s="697"/>
      <c r="N170" s="697"/>
      <c r="O170" s="697"/>
      <c r="P170" s="696"/>
      <c r="Q170" s="696"/>
      <c r="R170" s="696"/>
      <c r="S170" s="698"/>
      <c r="T170" s="699"/>
      <c r="U170" s="699"/>
      <c r="V170" s="699"/>
    </row>
    <row r="171" spans="4:24" s="700" customFormat="1" ht="17" customHeight="1" x14ac:dyDescent="0.2">
      <c r="D171" s="701"/>
      <c r="E171" s="712" t="s">
        <v>241</v>
      </c>
      <c r="F171" s="703" t="s">
        <v>294</v>
      </c>
      <c r="G171" s="699"/>
      <c r="H171" s="699"/>
      <c r="I171" s="699" t="s">
        <v>874</v>
      </c>
      <c r="J171" s="704"/>
      <c r="K171" s="699" t="s">
        <v>188</v>
      </c>
      <c r="L171" s="699"/>
      <c r="M171" s="699"/>
      <c r="N171" s="699"/>
      <c r="O171" s="699"/>
      <c r="P171" s="699"/>
      <c r="Q171" s="705"/>
      <c r="R171" s="705"/>
      <c r="S171" s="706"/>
      <c r="U171" s="699"/>
      <c r="V171" s="699"/>
    </row>
    <row r="172" spans="4:24" s="700" customFormat="1" ht="17" customHeight="1" x14ac:dyDescent="0.2">
      <c r="D172" s="701"/>
      <c r="E172" s="712"/>
      <c r="F172" s="703"/>
      <c r="G172" s="699"/>
      <c r="H172" s="699"/>
      <c r="I172" s="699"/>
      <c r="J172" s="704"/>
      <c r="K172" s="699"/>
      <c r="L172" s="699"/>
      <c r="M172" s="699"/>
      <c r="N172" s="699"/>
      <c r="O172" s="699"/>
      <c r="P172" s="699"/>
      <c r="Q172" s="705"/>
      <c r="R172" s="705"/>
      <c r="S172" s="706"/>
      <c r="U172" s="699"/>
      <c r="V172" s="699"/>
    </row>
    <row r="173" spans="4:24" x14ac:dyDescent="0.2">
      <c r="D173" s="707"/>
      <c r="E173" s="708" t="s">
        <v>306</v>
      </c>
      <c r="S173" s="710"/>
    </row>
    <row r="174" spans="4:24" s="700" customFormat="1" ht="17" customHeight="1" x14ac:dyDescent="0.2">
      <c r="D174" s="701"/>
      <c r="E174" s="702" t="s">
        <v>241</v>
      </c>
      <c r="F174" s="703" t="s">
        <v>1059</v>
      </c>
      <c r="G174" s="699"/>
      <c r="H174" s="699"/>
      <c r="I174" s="699"/>
      <c r="J174" s="699"/>
      <c r="K174" s="699"/>
      <c r="L174" s="699" t="s">
        <v>874</v>
      </c>
      <c r="M174" s="709">
        <f>F170*H170*0.05*J171</f>
        <v>0</v>
      </c>
      <c r="N174" s="699" t="s">
        <v>189</v>
      </c>
      <c r="O174" s="699"/>
      <c r="P174" s="699"/>
      <c r="Q174" s="705"/>
      <c r="R174" s="705"/>
      <c r="S174" s="711"/>
      <c r="U174" s="699"/>
      <c r="V174" s="699"/>
    </row>
    <row r="175" spans="4:24" s="700" customFormat="1" ht="17" customHeight="1" x14ac:dyDescent="0.2">
      <c r="D175" s="701"/>
      <c r="E175" s="702" t="s">
        <v>241</v>
      </c>
      <c r="F175" s="703" t="s">
        <v>1081</v>
      </c>
      <c r="G175" s="699"/>
      <c r="H175" s="699"/>
      <c r="I175" s="699"/>
      <c r="J175" s="699"/>
      <c r="K175" s="699"/>
      <c r="L175" s="699" t="s">
        <v>874</v>
      </c>
      <c r="M175" s="709">
        <v>1</v>
      </c>
      <c r="N175" s="699" t="s">
        <v>189</v>
      </c>
      <c r="O175" s="729" t="s">
        <v>1082</v>
      </c>
      <c r="P175" s="699"/>
      <c r="Q175" s="705"/>
      <c r="R175" s="705"/>
      <c r="S175" s="711"/>
      <c r="U175" s="699"/>
      <c r="V175" s="699"/>
    </row>
    <row r="176" spans="4:24" s="700" customFormat="1" ht="17" customHeight="1" x14ac:dyDescent="0.2">
      <c r="D176" s="701"/>
      <c r="E176" s="712" t="s">
        <v>241</v>
      </c>
      <c r="F176" s="703" t="s">
        <v>885</v>
      </c>
      <c r="G176" s="703"/>
      <c r="H176" s="699"/>
      <c r="I176" s="699"/>
      <c r="J176" s="699"/>
      <c r="K176" s="699"/>
      <c r="L176" s="699" t="s">
        <v>874</v>
      </c>
      <c r="M176" s="709">
        <f>F170*H170*J170*J171</f>
        <v>0</v>
      </c>
      <c r="N176" s="699" t="s">
        <v>189</v>
      </c>
      <c r="O176" s="699"/>
      <c r="P176" s="699"/>
      <c r="Q176" s="705"/>
      <c r="R176" s="705"/>
      <c r="S176" s="711"/>
      <c r="T176" s="700" t="s">
        <v>1062</v>
      </c>
      <c r="U176" s="699"/>
      <c r="V176" s="699"/>
    </row>
    <row r="177" spans="4:24" s="699" customFormat="1" ht="17" customHeight="1" thickBot="1" x14ac:dyDescent="0.25">
      <c r="D177" s="713"/>
      <c r="E177" s="714" t="s">
        <v>241</v>
      </c>
      <c r="F177" s="715" t="s">
        <v>1063</v>
      </c>
      <c r="G177" s="715"/>
      <c r="H177" s="716"/>
      <c r="I177" s="716"/>
      <c r="J177" s="716"/>
      <c r="K177" s="716"/>
      <c r="L177" s="716" t="s">
        <v>874</v>
      </c>
      <c r="M177" s="718">
        <f>M176-M175</f>
        <v>-1</v>
      </c>
      <c r="N177" s="716" t="s">
        <v>189</v>
      </c>
      <c r="O177" s="716"/>
      <c r="P177" s="716"/>
      <c r="Q177" s="719"/>
      <c r="R177" s="719"/>
      <c r="S177" s="720"/>
      <c r="T177" s="699" t="s">
        <v>1064</v>
      </c>
    </row>
    <row r="178" spans="4:24" ht="15" thickBot="1" x14ac:dyDescent="0.25"/>
    <row r="179" spans="4:24" s="700" customFormat="1" ht="17" customHeight="1" x14ac:dyDescent="0.2">
      <c r="D179" s="693">
        <f>D170+1</f>
        <v>4</v>
      </c>
      <c r="E179" s="694" t="s">
        <v>1083</v>
      </c>
      <c r="F179" s="695">
        <v>0.5</v>
      </c>
      <c r="G179" s="696" t="s">
        <v>873</v>
      </c>
      <c r="H179" s="695">
        <v>0.5</v>
      </c>
      <c r="I179" s="696" t="s">
        <v>873</v>
      </c>
      <c r="J179" s="695">
        <v>0.5</v>
      </c>
      <c r="K179" s="696" t="s">
        <v>185</v>
      </c>
      <c r="L179" s="696"/>
      <c r="M179" s="697"/>
      <c r="N179" s="697"/>
      <c r="O179" s="697"/>
      <c r="P179" s="696"/>
      <c r="Q179" s="696"/>
      <c r="R179" s="696"/>
      <c r="S179" s="698"/>
      <c r="T179" s="699"/>
      <c r="U179" s="699"/>
      <c r="V179" s="699"/>
    </row>
    <row r="180" spans="4:24" s="700" customFormat="1" ht="17" customHeight="1" x14ac:dyDescent="0.2">
      <c r="D180" s="701"/>
      <c r="E180" s="712" t="s">
        <v>241</v>
      </c>
      <c r="F180" s="703" t="s">
        <v>294</v>
      </c>
      <c r="G180" s="699"/>
      <c r="H180" s="699"/>
      <c r="I180" s="699" t="s">
        <v>874</v>
      </c>
      <c r="J180" s="704"/>
      <c r="K180" s="699" t="s">
        <v>188</v>
      </c>
      <c r="L180" s="699"/>
      <c r="M180" s="699"/>
      <c r="N180" s="699"/>
      <c r="O180" s="699"/>
      <c r="P180" s="699"/>
      <c r="Q180" s="705"/>
      <c r="R180" s="705"/>
      <c r="S180" s="706"/>
      <c r="U180" s="699"/>
      <c r="V180" s="699"/>
    </row>
    <row r="181" spans="4:24" s="700" customFormat="1" ht="17" customHeight="1" x14ac:dyDescent="0.2">
      <c r="D181" s="701"/>
      <c r="E181" s="712"/>
      <c r="F181" s="703"/>
      <c r="G181" s="699"/>
      <c r="H181" s="699"/>
      <c r="I181" s="699"/>
      <c r="J181" s="704"/>
      <c r="K181" s="699"/>
      <c r="L181" s="699"/>
      <c r="M181" s="699"/>
      <c r="N181" s="699"/>
      <c r="O181" s="699"/>
      <c r="P181" s="699"/>
      <c r="Q181" s="705"/>
      <c r="R181" s="705"/>
      <c r="S181" s="706"/>
      <c r="U181" s="699"/>
      <c r="V181" s="699"/>
    </row>
    <row r="182" spans="4:24" x14ac:dyDescent="0.2">
      <c r="D182" s="707"/>
      <c r="E182" s="708" t="s">
        <v>306</v>
      </c>
      <c r="S182" s="710"/>
      <c r="U182" s="757"/>
    </row>
    <row r="183" spans="4:24" s="700" customFormat="1" ht="17" customHeight="1" x14ac:dyDescent="0.2">
      <c r="D183" s="701"/>
      <c r="E183" s="702" t="s">
        <v>241</v>
      </c>
      <c r="F183" s="703" t="s">
        <v>1084</v>
      </c>
      <c r="G183" s="699"/>
      <c r="H183" s="699"/>
      <c r="I183" s="699"/>
      <c r="J183" s="699"/>
      <c r="K183" s="699"/>
      <c r="L183" s="699" t="s">
        <v>874</v>
      </c>
      <c r="M183" s="709">
        <f>F179*H179*0.05*J180</f>
        <v>0</v>
      </c>
      <c r="N183" s="699" t="s">
        <v>189</v>
      </c>
      <c r="O183" s="699"/>
      <c r="P183" s="699"/>
      <c r="Q183" s="705"/>
      <c r="R183" s="705"/>
      <c r="S183" s="711"/>
      <c r="U183" s="699"/>
      <c r="V183" s="699"/>
    </row>
    <row r="184" spans="4:24" s="700" customFormat="1" ht="17" customHeight="1" x14ac:dyDescent="0.2">
      <c r="D184" s="701"/>
      <c r="E184" s="712" t="s">
        <v>241</v>
      </c>
      <c r="F184" s="703" t="s">
        <v>1085</v>
      </c>
      <c r="G184" s="703"/>
      <c r="H184" s="699"/>
      <c r="I184" s="699"/>
      <c r="J184" s="699"/>
      <c r="K184" s="699"/>
      <c r="L184" s="699" t="s">
        <v>874</v>
      </c>
      <c r="M184" s="709">
        <f>F179*H179*0.05*J180</f>
        <v>0</v>
      </c>
      <c r="N184" s="699" t="s">
        <v>189</v>
      </c>
      <c r="O184" s="699"/>
      <c r="P184" s="699"/>
      <c r="Q184" s="705"/>
      <c r="R184" s="705"/>
      <c r="S184" s="711"/>
      <c r="T184" s="700" t="s">
        <v>1062</v>
      </c>
      <c r="U184" s="699"/>
      <c r="V184" s="699"/>
    </row>
    <row r="185" spans="4:24" s="700" customFormat="1" ht="17" customHeight="1" thickBot="1" x14ac:dyDescent="0.25">
      <c r="D185" s="713"/>
      <c r="E185" s="714" t="s">
        <v>241</v>
      </c>
      <c r="F185" s="715" t="s">
        <v>885</v>
      </c>
      <c r="G185" s="715"/>
      <c r="H185" s="716"/>
      <c r="I185" s="716"/>
      <c r="J185" s="716"/>
      <c r="K185" s="716"/>
      <c r="L185" s="716" t="s">
        <v>874</v>
      </c>
      <c r="M185" s="718">
        <f>F179*H179*J179*J180</f>
        <v>0</v>
      </c>
      <c r="N185" s="716" t="s">
        <v>189</v>
      </c>
      <c r="O185" s="716"/>
      <c r="P185" s="716"/>
      <c r="Q185" s="719"/>
      <c r="R185" s="719"/>
      <c r="S185" s="720"/>
      <c r="T185" s="699" t="s">
        <v>1064</v>
      </c>
      <c r="U185" s="699"/>
      <c r="V185" s="699"/>
    </row>
    <row r="186" spans="4:24" ht="16" x14ac:dyDescent="0.2">
      <c r="V186" s="758"/>
      <c r="W186" s="758"/>
      <c r="X186" s="758"/>
    </row>
    <row r="187" spans="4:24" s="700" customFormat="1" ht="17" hidden="1" customHeight="1" x14ac:dyDescent="0.2">
      <c r="D187" s="693" t="s">
        <v>28</v>
      </c>
      <c r="E187" s="694" t="s">
        <v>1086</v>
      </c>
      <c r="F187" s="695">
        <v>0.7</v>
      </c>
      <c r="G187" s="759" t="s">
        <v>873</v>
      </c>
      <c r="H187" s="695">
        <f>F187</f>
        <v>0.7</v>
      </c>
      <c r="I187" s="759" t="s">
        <v>873</v>
      </c>
      <c r="J187" s="695">
        <v>0.25</v>
      </c>
      <c r="K187" s="696" t="s">
        <v>185</v>
      </c>
      <c r="L187" s="696"/>
      <c r="M187" s="697"/>
      <c r="N187" s="697"/>
      <c r="O187" s="697"/>
      <c r="P187" s="696"/>
      <c r="Q187" s="696"/>
      <c r="R187" s="696"/>
      <c r="S187" s="698"/>
      <c r="T187" s="699"/>
      <c r="U187" s="699"/>
      <c r="V187" s="699"/>
    </row>
    <row r="188" spans="4:24" s="700" customFormat="1" ht="17" hidden="1" customHeight="1" x14ac:dyDescent="0.2">
      <c r="D188" s="701"/>
      <c r="E188" s="712" t="s">
        <v>241</v>
      </c>
      <c r="F188" s="703" t="s">
        <v>294</v>
      </c>
      <c r="G188" s="699"/>
      <c r="H188" s="699"/>
      <c r="I188" s="699" t="s">
        <v>874</v>
      </c>
      <c r="J188" s="704">
        <v>0</v>
      </c>
      <c r="K188" s="699" t="s">
        <v>875</v>
      </c>
      <c r="L188" s="699"/>
      <c r="M188" s="699"/>
      <c r="N188" s="699"/>
      <c r="O188" s="699"/>
      <c r="P188" s="699"/>
      <c r="Q188" s="705"/>
      <c r="R188" s="705"/>
      <c r="S188" s="706"/>
      <c r="U188" s="699"/>
      <c r="V188" s="699"/>
    </row>
    <row r="189" spans="4:24" s="700" customFormat="1" ht="17" hidden="1" customHeight="1" x14ac:dyDescent="0.2">
      <c r="D189" s="701"/>
      <c r="E189" s="712" t="s">
        <v>241</v>
      </c>
      <c r="F189" s="703" t="s">
        <v>876</v>
      </c>
      <c r="G189" s="699"/>
      <c r="H189" s="699"/>
      <c r="I189" s="699" t="s">
        <v>874</v>
      </c>
      <c r="J189" s="704">
        <v>0.15</v>
      </c>
      <c r="K189" s="699" t="s">
        <v>877</v>
      </c>
      <c r="L189" s="699"/>
      <c r="M189" s="699"/>
      <c r="N189" s="699"/>
      <c r="O189" s="699"/>
      <c r="P189" s="699"/>
      <c r="Q189" s="705"/>
      <c r="R189" s="705"/>
      <c r="S189" s="706"/>
      <c r="U189" s="699"/>
      <c r="V189" s="699"/>
    </row>
    <row r="190" spans="4:24" s="735" customFormat="1" ht="17" hidden="1" customHeight="1" x14ac:dyDescent="0.2">
      <c r="D190" s="728"/>
      <c r="E190" s="712" t="s">
        <v>241</v>
      </c>
      <c r="F190" s="729" t="s">
        <v>878</v>
      </c>
      <c r="G190" s="730"/>
      <c r="H190" s="731"/>
      <c r="I190" s="731"/>
      <c r="J190" s="731"/>
      <c r="K190" s="731"/>
      <c r="L190" s="731" t="s">
        <v>874</v>
      </c>
      <c r="M190" s="731">
        <f>ROUNDUP(((F187/J189)+1),0)</f>
        <v>6</v>
      </c>
      <c r="N190" s="731" t="s">
        <v>266</v>
      </c>
      <c r="O190" s="732">
        <v>12</v>
      </c>
      <c r="P190" s="705" t="s">
        <v>879</v>
      </c>
      <c r="Q190" s="733" t="s">
        <v>880</v>
      </c>
      <c r="R190" s="734">
        <f>((PI()*(O190/1000)^2)/4)*12*7850</f>
        <v>10.653769006853707</v>
      </c>
      <c r="S190" s="711" t="s">
        <v>192</v>
      </c>
      <c r="U190" s="731"/>
      <c r="V190" s="731"/>
    </row>
    <row r="191" spans="4:24" s="735" customFormat="1" ht="17" hidden="1" customHeight="1" x14ac:dyDescent="0.2">
      <c r="D191" s="728"/>
      <c r="E191" s="712" t="s">
        <v>241</v>
      </c>
      <c r="F191" s="729" t="s">
        <v>881</v>
      </c>
      <c r="G191" s="730"/>
      <c r="H191" s="731"/>
      <c r="I191" s="731"/>
      <c r="J191" s="731"/>
      <c r="K191" s="731"/>
      <c r="L191" s="731" t="s">
        <v>874</v>
      </c>
      <c r="M191" s="731">
        <f>ROUNDUP(((H187/J189)+1),0)</f>
        <v>6</v>
      </c>
      <c r="N191" s="731" t="s">
        <v>266</v>
      </c>
      <c r="O191" s="732">
        <v>12</v>
      </c>
      <c r="P191" s="705" t="s">
        <v>879</v>
      </c>
      <c r="Q191" s="733" t="s">
        <v>880</v>
      </c>
      <c r="R191" s="734">
        <f>((PI()*(O191/1000)^2)/4)*12*7850</f>
        <v>10.653769006853707</v>
      </c>
      <c r="S191" s="711" t="s">
        <v>192</v>
      </c>
      <c r="U191" s="731"/>
      <c r="V191" s="731"/>
    </row>
    <row r="192" spans="4:24" s="700" customFormat="1" ht="17" hidden="1" customHeight="1" x14ac:dyDescent="0.2">
      <c r="D192" s="701"/>
      <c r="E192" s="702" t="s">
        <v>241</v>
      </c>
      <c r="F192" s="703" t="s">
        <v>882</v>
      </c>
      <c r="G192" s="703"/>
      <c r="H192" s="699"/>
      <c r="I192" s="699"/>
      <c r="J192" s="699"/>
      <c r="K192" s="699"/>
      <c r="L192" s="699"/>
      <c r="M192" s="699"/>
      <c r="N192" s="699"/>
      <c r="O192" s="699"/>
      <c r="P192" s="699"/>
      <c r="Q192" s="705"/>
      <c r="R192" s="705"/>
      <c r="S192" s="706"/>
      <c r="U192" s="699"/>
      <c r="V192" s="699"/>
    </row>
    <row r="193" spans="4:24" s="700" customFormat="1" ht="17" hidden="1" customHeight="1" x14ac:dyDescent="0.2">
      <c r="D193" s="701"/>
      <c r="E193" s="712" t="s">
        <v>241</v>
      </c>
      <c r="F193" s="729" t="s">
        <v>878</v>
      </c>
      <c r="G193" s="708"/>
      <c r="H193" s="699"/>
      <c r="I193" s="699"/>
      <c r="J193" s="699"/>
      <c r="K193" s="699"/>
      <c r="L193" s="699" t="s">
        <v>874</v>
      </c>
      <c r="M193" s="699">
        <f>ROUNDUP(((((2*(H187+J187))*M190*J188)/12)),0)</f>
        <v>0</v>
      </c>
      <c r="N193" s="699" t="s">
        <v>589</v>
      </c>
      <c r="O193" s="733" t="s">
        <v>880</v>
      </c>
      <c r="P193" s="709">
        <f>M193*R190</f>
        <v>0</v>
      </c>
      <c r="Q193" s="705" t="s">
        <v>192</v>
      </c>
      <c r="R193" s="705"/>
      <c r="S193" s="711"/>
      <c r="U193" s="699"/>
      <c r="V193" s="699"/>
    </row>
    <row r="194" spans="4:24" s="700" customFormat="1" ht="17" hidden="1" customHeight="1" x14ac:dyDescent="0.2">
      <c r="D194" s="701"/>
      <c r="E194" s="760" t="s">
        <v>241</v>
      </c>
      <c r="F194" s="745" t="s">
        <v>881</v>
      </c>
      <c r="G194" s="746"/>
      <c r="H194" s="747"/>
      <c r="I194" s="747"/>
      <c r="J194" s="747"/>
      <c r="K194" s="747"/>
      <c r="L194" s="747" t="s">
        <v>874</v>
      </c>
      <c r="M194" s="747">
        <f>ROUNDUP(((((2*(F187+J187))*M191*J188)/12)),0)</f>
        <v>0</v>
      </c>
      <c r="N194" s="747" t="s">
        <v>589</v>
      </c>
      <c r="O194" s="748" t="s">
        <v>880</v>
      </c>
      <c r="P194" s="749">
        <f>M194*R191</f>
        <v>0</v>
      </c>
      <c r="Q194" s="747" t="s">
        <v>192</v>
      </c>
      <c r="R194" s="705"/>
      <c r="S194" s="711"/>
      <c r="U194" s="699"/>
      <c r="V194" s="699"/>
    </row>
    <row r="195" spans="4:24" s="700" customFormat="1" ht="17" hidden="1" customHeight="1" x14ac:dyDescent="0.2">
      <c r="D195" s="701"/>
      <c r="E195" s="708"/>
      <c r="F195" s="703"/>
      <c r="G195" s="708"/>
      <c r="H195" s="699"/>
      <c r="I195" s="699"/>
      <c r="J195" s="699"/>
      <c r="K195" s="699"/>
      <c r="L195" s="699"/>
      <c r="M195" s="699"/>
      <c r="N195" s="699"/>
      <c r="O195" s="750" t="s">
        <v>883</v>
      </c>
      <c r="P195" s="709">
        <f>SUM(P193:P194)</f>
        <v>0</v>
      </c>
      <c r="Q195" s="699" t="s">
        <v>192</v>
      </c>
      <c r="R195" s="705"/>
      <c r="S195" s="711"/>
      <c r="U195" s="699"/>
      <c r="V195" s="699"/>
    </row>
    <row r="196" spans="4:24" hidden="1" x14ac:dyDescent="0.2">
      <c r="D196" s="707"/>
      <c r="E196" s="708" t="s">
        <v>306</v>
      </c>
      <c r="S196" s="710"/>
    </row>
    <row r="197" spans="4:24" s="700" customFormat="1" ht="17" hidden="1" customHeight="1" x14ac:dyDescent="0.2">
      <c r="D197" s="701"/>
      <c r="E197" s="702" t="s">
        <v>241</v>
      </c>
      <c r="F197" s="703" t="s">
        <v>884</v>
      </c>
      <c r="G197" s="699"/>
      <c r="H197" s="699"/>
      <c r="I197" s="699"/>
      <c r="J197" s="699"/>
      <c r="K197" s="699"/>
      <c r="L197" s="699" t="s">
        <v>874</v>
      </c>
      <c r="M197" s="709">
        <f>F187*H187*J187*J188</f>
        <v>0</v>
      </c>
      <c r="N197" s="699" t="s">
        <v>189</v>
      </c>
      <c r="O197" s="699"/>
      <c r="P197" s="699"/>
      <c r="Q197" s="705"/>
      <c r="R197" s="705"/>
      <c r="S197" s="711"/>
      <c r="U197" s="699"/>
      <c r="V197" s="731"/>
      <c r="W197" s="735"/>
      <c r="X197" s="735"/>
    </row>
    <row r="198" spans="4:24" s="700" customFormat="1" ht="17" hidden="1" customHeight="1" x14ac:dyDescent="0.2">
      <c r="D198" s="701"/>
      <c r="E198" s="712" t="s">
        <v>241</v>
      </c>
      <c r="F198" s="703" t="s">
        <v>882</v>
      </c>
      <c r="G198" s="703"/>
      <c r="H198" s="699"/>
      <c r="I198" s="699"/>
      <c r="J198" s="699"/>
      <c r="K198" s="699"/>
      <c r="L198" s="699" t="s">
        <v>874</v>
      </c>
      <c r="M198" s="709">
        <f>P195</f>
        <v>0</v>
      </c>
      <c r="N198" s="699" t="s">
        <v>184</v>
      </c>
      <c r="O198" s="699"/>
      <c r="P198" s="699"/>
      <c r="Q198" s="705"/>
      <c r="R198" s="705"/>
      <c r="S198" s="711"/>
      <c r="U198" s="699"/>
      <c r="V198" s="731"/>
      <c r="W198" s="735"/>
      <c r="X198" s="735"/>
    </row>
    <row r="199" spans="4:24" s="700" customFormat="1" ht="17" hidden="1" customHeight="1" x14ac:dyDescent="0.2">
      <c r="D199" s="701"/>
      <c r="E199" s="712" t="s">
        <v>241</v>
      </c>
      <c r="F199" s="703" t="s">
        <v>1073</v>
      </c>
      <c r="G199" s="703"/>
      <c r="H199" s="699"/>
      <c r="I199" s="699"/>
      <c r="J199" s="699"/>
      <c r="K199" s="699"/>
      <c r="L199" s="699" t="s">
        <v>874</v>
      </c>
      <c r="M199" s="709">
        <f>(2*(F187+H187))*J187*J188</f>
        <v>0</v>
      </c>
      <c r="N199" s="699" t="s">
        <v>184</v>
      </c>
      <c r="O199" s="699"/>
      <c r="P199" s="699"/>
      <c r="Q199" s="705"/>
      <c r="R199" s="705"/>
      <c r="S199" s="711"/>
      <c r="U199" s="699"/>
      <c r="V199" s="731"/>
      <c r="W199" s="735"/>
      <c r="X199" s="735"/>
    </row>
    <row r="200" spans="4:24" s="700" customFormat="1" ht="17" hidden="1" customHeight="1" x14ac:dyDescent="0.2">
      <c r="D200" s="713"/>
      <c r="E200" s="714" t="s">
        <v>241</v>
      </c>
      <c r="F200" s="715" t="s">
        <v>885</v>
      </c>
      <c r="G200" s="715"/>
      <c r="H200" s="716"/>
      <c r="I200" s="716"/>
      <c r="J200" s="716"/>
      <c r="K200" s="716"/>
      <c r="L200" s="716" t="s">
        <v>874</v>
      </c>
      <c r="M200" s="718">
        <f>F187*H187*1*J188</f>
        <v>0</v>
      </c>
      <c r="N200" s="716" t="s">
        <v>189</v>
      </c>
      <c r="O200" s="716"/>
      <c r="P200" s="716"/>
      <c r="Q200" s="719"/>
      <c r="R200" s="719"/>
      <c r="S200" s="720"/>
      <c r="U200" s="699"/>
      <c r="V200" s="699"/>
    </row>
    <row r="201" spans="4:24" ht="16" hidden="1" x14ac:dyDescent="0.2">
      <c r="V201" s="758"/>
      <c r="W201" s="758"/>
      <c r="X201" s="758"/>
    </row>
    <row r="202" spans="4:24" ht="16" hidden="1" x14ac:dyDescent="0.2">
      <c r="V202" s="758"/>
      <c r="W202" s="758"/>
      <c r="X202" s="758"/>
    </row>
    <row r="203" spans="4:24" ht="16" hidden="1" x14ac:dyDescent="0.2">
      <c r="V203" s="758"/>
      <c r="W203" s="758"/>
      <c r="X203" s="758"/>
    </row>
    <row r="204" spans="4:24" s="700" customFormat="1" ht="17" hidden="1" customHeight="1" x14ac:dyDescent="0.2">
      <c r="D204" s="693" t="s">
        <v>28</v>
      </c>
      <c r="E204" s="694" t="s">
        <v>1086</v>
      </c>
      <c r="F204" s="695">
        <v>0.6</v>
      </c>
      <c r="G204" s="759" t="s">
        <v>873</v>
      </c>
      <c r="H204" s="695">
        <f>F204</f>
        <v>0.6</v>
      </c>
      <c r="I204" s="759" t="s">
        <v>873</v>
      </c>
      <c r="J204" s="695">
        <v>0.25</v>
      </c>
      <c r="K204" s="696" t="s">
        <v>185</v>
      </c>
      <c r="L204" s="696"/>
      <c r="M204" s="697"/>
      <c r="N204" s="697"/>
      <c r="O204" s="697"/>
      <c r="P204" s="696"/>
      <c r="Q204" s="696"/>
      <c r="R204" s="696"/>
      <c r="S204" s="698"/>
      <c r="T204" s="699"/>
      <c r="U204" s="699"/>
      <c r="V204" s="699"/>
    </row>
    <row r="205" spans="4:24" s="700" customFormat="1" ht="17" hidden="1" customHeight="1" x14ac:dyDescent="0.2">
      <c r="D205" s="701"/>
      <c r="E205" s="712" t="s">
        <v>241</v>
      </c>
      <c r="F205" s="703" t="s">
        <v>294</v>
      </c>
      <c r="G205" s="699"/>
      <c r="H205" s="699"/>
      <c r="I205" s="699" t="s">
        <v>874</v>
      </c>
      <c r="J205" s="704">
        <v>0</v>
      </c>
      <c r="K205" s="699" t="s">
        <v>875</v>
      </c>
      <c r="L205" s="699"/>
      <c r="M205" s="699"/>
      <c r="N205" s="699"/>
      <c r="O205" s="699"/>
      <c r="P205" s="699"/>
      <c r="Q205" s="705"/>
      <c r="R205" s="705"/>
      <c r="S205" s="706"/>
      <c r="U205" s="699"/>
      <c r="V205" s="699"/>
    </row>
    <row r="206" spans="4:24" s="700" customFormat="1" ht="17" hidden="1" customHeight="1" x14ac:dyDescent="0.2">
      <c r="D206" s="701"/>
      <c r="E206" s="712" t="s">
        <v>241</v>
      </c>
      <c r="F206" s="703" t="s">
        <v>876</v>
      </c>
      <c r="G206" s="699"/>
      <c r="H206" s="699"/>
      <c r="I206" s="699" t="s">
        <v>874</v>
      </c>
      <c r="J206" s="704">
        <v>0.15</v>
      </c>
      <c r="K206" s="699" t="s">
        <v>877</v>
      </c>
      <c r="L206" s="699"/>
      <c r="M206" s="699"/>
      <c r="N206" s="699"/>
      <c r="O206" s="699"/>
      <c r="P206" s="699"/>
      <c r="Q206" s="705"/>
      <c r="R206" s="705"/>
      <c r="S206" s="706"/>
      <c r="U206" s="699"/>
      <c r="V206" s="699"/>
    </row>
    <row r="207" spans="4:24" s="735" customFormat="1" ht="17" hidden="1" customHeight="1" x14ac:dyDescent="0.2">
      <c r="D207" s="728"/>
      <c r="E207" s="712" t="s">
        <v>241</v>
      </c>
      <c r="F207" s="729" t="s">
        <v>878</v>
      </c>
      <c r="G207" s="730"/>
      <c r="H207" s="731"/>
      <c r="I207" s="731"/>
      <c r="J207" s="731"/>
      <c r="K207" s="731"/>
      <c r="L207" s="731" t="s">
        <v>874</v>
      </c>
      <c r="M207" s="731">
        <f>ROUNDUP(((F204/J206)+1),0)</f>
        <v>5</v>
      </c>
      <c r="N207" s="731" t="s">
        <v>266</v>
      </c>
      <c r="O207" s="732">
        <v>10</v>
      </c>
      <c r="P207" s="705" t="s">
        <v>879</v>
      </c>
      <c r="Q207" s="733" t="s">
        <v>880</v>
      </c>
      <c r="R207" s="734">
        <f>((PI()*(O207/1000)^2)/4)*12*7850</f>
        <v>7.3984506992039627</v>
      </c>
      <c r="S207" s="711" t="s">
        <v>192</v>
      </c>
      <c r="U207" s="731"/>
      <c r="V207" s="731"/>
    </row>
    <row r="208" spans="4:24" s="735" customFormat="1" ht="17" hidden="1" customHeight="1" x14ac:dyDescent="0.2">
      <c r="D208" s="728"/>
      <c r="E208" s="712" t="s">
        <v>241</v>
      </c>
      <c r="F208" s="729" t="s">
        <v>881</v>
      </c>
      <c r="G208" s="730"/>
      <c r="H208" s="731"/>
      <c r="I208" s="731"/>
      <c r="J208" s="731"/>
      <c r="K208" s="731"/>
      <c r="L208" s="731" t="s">
        <v>874</v>
      </c>
      <c r="M208" s="731">
        <f>ROUNDUP(((H204/J206)+1),0)</f>
        <v>5</v>
      </c>
      <c r="N208" s="731" t="s">
        <v>266</v>
      </c>
      <c r="O208" s="732">
        <v>10</v>
      </c>
      <c r="P208" s="705" t="s">
        <v>879</v>
      </c>
      <c r="Q208" s="733" t="s">
        <v>880</v>
      </c>
      <c r="R208" s="734">
        <f>((PI()*(O208/1000)^2)/4)*12*7850</f>
        <v>7.3984506992039627</v>
      </c>
      <c r="S208" s="711" t="s">
        <v>192</v>
      </c>
      <c r="U208" s="731"/>
      <c r="V208" s="731"/>
    </row>
    <row r="209" spans="4:24" s="700" customFormat="1" ht="17" hidden="1" customHeight="1" x14ac:dyDescent="0.2">
      <c r="D209" s="701"/>
      <c r="E209" s="702" t="s">
        <v>241</v>
      </c>
      <c r="F209" s="703" t="s">
        <v>882</v>
      </c>
      <c r="G209" s="703"/>
      <c r="H209" s="699"/>
      <c r="I209" s="699"/>
      <c r="J209" s="699"/>
      <c r="K209" s="699"/>
      <c r="L209" s="699"/>
      <c r="M209" s="699"/>
      <c r="N209" s="699"/>
      <c r="O209" s="699"/>
      <c r="P209" s="699"/>
      <c r="Q209" s="705"/>
      <c r="R209" s="705"/>
      <c r="S209" s="706"/>
      <c r="U209" s="699"/>
      <c r="V209" s="699"/>
    </row>
    <row r="210" spans="4:24" s="700" customFormat="1" ht="17" hidden="1" customHeight="1" x14ac:dyDescent="0.2">
      <c r="D210" s="701"/>
      <c r="E210" s="712" t="s">
        <v>241</v>
      </c>
      <c r="F210" s="729" t="s">
        <v>878</v>
      </c>
      <c r="G210" s="708"/>
      <c r="H210" s="699"/>
      <c r="I210" s="699"/>
      <c r="J210" s="699"/>
      <c r="K210" s="699"/>
      <c r="L210" s="699" t="s">
        <v>874</v>
      </c>
      <c r="M210" s="699">
        <f>ROUNDUP(((((2*(H204+J204))*M207*J205)/12)),0)</f>
        <v>0</v>
      </c>
      <c r="N210" s="699" t="s">
        <v>589</v>
      </c>
      <c r="O210" s="733" t="s">
        <v>880</v>
      </c>
      <c r="P210" s="709">
        <f>M210*R207</f>
        <v>0</v>
      </c>
      <c r="Q210" s="705" t="s">
        <v>192</v>
      </c>
      <c r="R210" s="705"/>
      <c r="S210" s="711"/>
      <c r="U210" s="699"/>
      <c r="V210" s="699"/>
    </row>
    <row r="211" spans="4:24" s="700" customFormat="1" ht="17" hidden="1" customHeight="1" x14ac:dyDescent="0.2">
      <c r="D211" s="701"/>
      <c r="E211" s="760" t="s">
        <v>241</v>
      </c>
      <c r="F211" s="745" t="s">
        <v>881</v>
      </c>
      <c r="G211" s="746"/>
      <c r="H211" s="747"/>
      <c r="I211" s="747"/>
      <c r="J211" s="747"/>
      <c r="K211" s="747"/>
      <c r="L211" s="747" t="s">
        <v>874</v>
      </c>
      <c r="M211" s="747">
        <f>ROUNDUP(((((2*(F204+J204))*M208*J205)/12)),0)</f>
        <v>0</v>
      </c>
      <c r="N211" s="747" t="s">
        <v>589</v>
      </c>
      <c r="O211" s="748" t="s">
        <v>880</v>
      </c>
      <c r="P211" s="749">
        <f>M211*R208</f>
        <v>0</v>
      </c>
      <c r="Q211" s="747" t="s">
        <v>192</v>
      </c>
      <c r="R211" s="705"/>
      <c r="S211" s="711"/>
      <c r="U211" s="699"/>
      <c r="V211" s="699"/>
    </row>
    <row r="212" spans="4:24" s="700" customFormat="1" ht="17" hidden="1" customHeight="1" x14ac:dyDescent="0.2">
      <c r="D212" s="701"/>
      <c r="E212" s="708"/>
      <c r="F212" s="703"/>
      <c r="G212" s="708"/>
      <c r="H212" s="699"/>
      <c r="I212" s="699"/>
      <c r="J212" s="699"/>
      <c r="K212" s="699"/>
      <c r="L212" s="699"/>
      <c r="M212" s="699"/>
      <c r="N212" s="699"/>
      <c r="O212" s="750" t="s">
        <v>883</v>
      </c>
      <c r="P212" s="709">
        <f>SUM(P210:P211)</f>
        <v>0</v>
      </c>
      <c r="Q212" s="699" t="s">
        <v>192</v>
      </c>
      <c r="R212" s="705"/>
      <c r="S212" s="711"/>
      <c r="U212" s="699"/>
      <c r="V212" s="699"/>
    </row>
    <row r="213" spans="4:24" hidden="1" x14ac:dyDescent="0.2">
      <c r="D213" s="707"/>
      <c r="E213" s="708" t="s">
        <v>306</v>
      </c>
      <c r="S213" s="710"/>
    </row>
    <row r="214" spans="4:24" s="700" customFormat="1" ht="17" hidden="1" customHeight="1" x14ac:dyDescent="0.2">
      <c r="D214" s="701"/>
      <c r="E214" s="702" t="s">
        <v>241</v>
      </c>
      <c r="F214" s="703" t="s">
        <v>884</v>
      </c>
      <c r="G214" s="699"/>
      <c r="H214" s="699"/>
      <c r="I214" s="699"/>
      <c r="J214" s="699"/>
      <c r="K214" s="699"/>
      <c r="L214" s="699" t="s">
        <v>874</v>
      </c>
      <c r="M214" s="709">
        <f>F204*H204*J204*J205</f>
        <v>0</v>
      </c>
      <c r="N214" s="699" t="s">
        <v>189</v>
      </c>
      <c r="O214" s="699"/>
      <c r="P214" s="699"/>
      <c r="Q214" s="705"/>
      <c r="R214" s="705"/>
      <c r="S214" s="711"/>
      <c r="U214" s="699"/>
      <c r="V214" s="731"/>
      <c r="W214" s="735"/>
      <c r="X214" s="735"/>
    </row>
    <row r="215" spans="4:24" s="700" customFormat="1" ht="17" hidden="1" customHeight="1" x14ac:dyDescent="0.2">
      <c r="D215" s="701"/>
      <c r="E215" s="712" t="s">
        <v>241</v>
      </c>
      <c r="F215" s="703" t="s">
        <v>882</v>
      </c>
      <c r="G215" s="703"/>
      <c r="H215" s="699"/>
      <c r="I215" s="699"/>
      <c r="J215" s="699"/>
      <c r="K215" s="699"/>
      <c r="L215" s="699" t="s">
        <v>874</v>
      </c>
      <c r="M215" s="709">
        <f>P212</f>
        <v>0</v>
      </c>
      <c r="N215" s="699" t="s">
        <v>184</v>
      </c>
      <c r="O215" s="699"/>
      <c r="P215" s="699"/>
      <c r="Q215" s="705"/>
      <c r="R215" s="705"/>
      <c r="S215" s="711"/>
      <c r="U215" s="699"/>
      <c r="V215" s="731"/>
      <c r="W215" s="735"/>
      <c r="X215" s="735"/>
    </row>
    <row r="216" spans="4:24" s="700" customFormat="1" ht="17" hidden="1" customHeight="1" x14ac:dyDescent="0.2">
      <c r="D216" s="701"/>
      <c r="E216" s="712" t="s">
        <v>241</v>
      </c>
      <c r="F216" s="703" t="s">
        <v>1073</v>
      </c>
      <c r="G216" s="703"/>
      <c r="H216" s="699"/>
      <c r="I216" s="699"/>
      <c r="J216" s="699"/>
      <c r="K216" s="699"/>
      <c r="L216" s="699" t="s">
        <v>874</v>
      </c>
      <c r="M216" s="709">
        <f>(2*(F204+H204))*J204*J205</f>
        <v>0</v>
      </c>
      <c r="N216" s="699" t="s">
        <v>184</v>
      </c>
      <c r="O216" s="699"/>
      <c r="P216" s="699"/>
      <c r="Q216" s="705"/>
      <c r="R216" s="705"/>
      <c r="S216" s="711"/>
      <c r="U216" s="699"/>
      <c r="V216" s="731"/>
      <c r="W216" s="735"/>
      <c r="X216" s="735"/>
    </row>
    <row r="217" spans="4:24" s="700" customFormat="1" ht="17" hidden="1" customHeight="1" x14ac:dyDescent="0.2">
      <c r="D217" s="713"/>
      <c r="E217" s="714" t="s">
        <v>241</v>
      </c>
      <c r="F217" s="715" t="s">
        <v>885</v>
      </c>
      <c r="G217" s="715"/>
      <c r="H217" s="716"/>
      <c r="I217" s="716"/>
      <c r="J217" s="716"/>
      <c r="K217" s="716"/>
      <c r="L217" s="716" t="s">
        <v>874</v>
      </c>
      <c r="M217" s="718">
        <f>F204*H204*1*J205</f>
        <v>0</v>
      </c>
      <c r="N217" s="716" t="s">
        <v>189</v>
      </c>
      <c r="O217" s="716"/>
      <c r="P217" s="716"/>
      <c r="Q217" s="719"/>
      <c r="R217" s="719"/>
      <c r="S217" s="720"/>
      <c r="U217" s="699"/>
      <c r="V217" s="699"/>
    </row>
    <row r="218" spans="4:24" ht="16" hidden="1" x14ac:dyDescent="0.2">
      <c r="V218" s="758"/>
      <c r="W218" s="758"/>
      <c r="X218" s="758"/>
    </row>
    <row r="219" spans="4:24" s="700" customFormat="1" ht="17" hidden="1" customHeight="1" x14ac:dyDescent="0.2">
      <c r="D219" s="693" t="s">
        <v>28</v>
      </c>
      <c r="E219" s="694" t="s">
        <v>1086</v>
      </c>
      <c r="F219" s="695">
        <v>1</v>
      </c>
      <c r="G219" s="759" t="s">
        <v>873</v>
      </c>
      <c r="H219" s="695">
        <v>0.3</v>
      </c>
      <c r="I219" s="759" t="s">
        <v>873</v>
      </c>
      <c r="J219" s="695">
        <v>0.25</v>
      </c>
      <c r="K219" s="696" t="s">
        <v>185</v>
      </c>
      <c r="L219" s="696"/>
      <c r="M219" s="697"/>
      <c r="N219" s="697"/>
      <c r="O219" s="697"/>
      <c r="P219" s="696"/>
      <c r="Q219" s="696"/>
      <c r="R219" s="696"/>
      <c r="S219" s="698"/>
      <c r="T219" s="699"/>
      <c r="U219" s="699"/>
      <c r="V219" s="699"/>
    </row>
    <row r="220" spans="4:24" s="700" customFormat="1" ht="17" hidden="1" customHeight="1" x14ac:dyDescent="0.2">
      <c r="D220" s="701"/>
      <c r="E220" s="712" t="s">
        <v>241</v>
      </c>
      <c r="F220" s="703" t="s">
        <v>294</v>
      </c>
      <c r="G220" s="699"/>
      <c r="H220" s="699"/>
      <c r="I220" s="699" t="s">
        <v>874</v>
      </c>
      <c r="J220" s="704">
        <v>0</v>
      </c>
      <c r="K220" s="699" t="s">
        <v>875</v>
      </c>
      <c r="L220" s="699"/>
      <c r="M220" s="699"/>
      <c r="N220" s="699"/>
      <c r="O220" s="699"/>
      <c r="P220" s="699"/>
      <c r="Q220" s="705"/>
      <c r="R220" s="705"/>
      <c r="S220" s="706"/>
      <c r="U220" s="699"/>
      <c r="V220" s="699"/>
    </row>
    <row r="221" spans="4:24" s="700" customFormat="1" ht="17" hidden="1" customHeight="1" x14ac:dyDescent="0.2">
      <c r="D221" s="701"/>
      <c r="E221" s="712" t="s">
        <v>241</v>
      </c>
      <c r="F221" s="703" t="s">
        <v>876</v>
      </c>
      <c r="G221" s="699"/>
      <c r="H221" s="699"/>
      <c r="I221" s="699" t="s">
        <v>874</v>
      </c>
      <c r="J221" s="704">
        <v>0.15</v>
      </c>
      <c r="K221" s="699" t="s">
        <v>877</v>
      </c>
      <c r="L221" s="699"/>
      <c r="M221" s="699"/>
      <c r="N221" s="699"/>
      <c r="O221" s="699"/>
      <c r="P221" s="699"/>
      <c r="Q221" s="705"/>
      <c r="R221" s="705"/>
      <c r="S221" s="706"/>
      <c r="U221" s="699"/>
      <c r="V221" s="699"/>
    </row>
    <row r="222" spans="4:24" s="735" customFormat="1" ht="17" hidden="1" customHeight="1" x14ac:dyDescent="0.2">
      <c r="D222" s="728"/>
      <c r="E222" s="712" t="s">
        <v>241</v>
      </c>
      <c r="F222" s="729" t="s">
        <v>878</v>
      </c>
      <c r="G222" s="730"/>
      <c r="H222" s="731"/>
      <c r="I222" s="731"/>
      <c r="J222" s="731"/>
      <c r="K222" s="731"/>
      <c r="L222" s="731" t="s">
        <v>874</v>
      </c>
      <c r="M222" s="731">
        <f>ROUNDUP(((F219/J221)+1),0)</f>
        <v>8</v>
      </c>
      <c r="N222" s="731" t="s">
        <v>266</v>
      </c>
      <c r="O222" s="732">
        <v>10</v>
      </c>
      <c r="P222" s="705" t="s">
        <v>879</v>
      </c>
      <c r="Q222" s="733" t="s">
        <v>880</v>
      </c>
      <c r="R222" s="734">
        <f>((PI()*(O222/1000)^2)/4)*12*7850</f>
        <v>7.3984506992039627</v>
      </c>
      <c r="S222" s="711" t="s">
        <v>192</v>
      </c>
      <c r="U222" s="731"/>
      <c r="V222" s="731"/>
    </row>
    <row r="223" spans="4:24" s="735" customFormat="1" ht="17" hidden="1" customHeight="1" x14ac:dyDescent="0.2">
      <c r="D223" s="728"/>
      <c r="E223" s="712" t="s">
        <v>241</v>
      </c>
      <c r="F223" s="729" t="s">
        <v>881</v>
      </c>
      <c r="G223" s="730"/>
      <c r="H223" s="731"/>
      <c r="I223" s="731"/>
      <c r="J223" s="731"/>
      <c r="K223" s="731"/>
      <c r="L223" s="731" t="s">
        <v>874</v>
      </c>
      <c r="M223" s="731">
        <f>ROUNDUP(((H219/J221)+1),0)</f>
        <v>3</v>
      </c>
      <c r="N223" s="731" t="s">
        <v>266</v>
      </c>
      <c r="O223" s="732">
        <v>10</v>
      </c>
      <c r="P223" s="705" t="s">
        <v>879</v>
      </c>
      <c r="Q223" s="733" t="s">
        <v>880</v>
      </c>
      <c r="R223" s="734">
        <f>((PI()*(O223/1000)^2)/4)*12*7850</f>
        <v>7.3984506992039627</v>
      </c>
      <c r="S223" s="711" t="s">
        <v>192</v>
      </c>
      <c r="U223" s="731"/>
      <c r="V223" s="731"/>
    </row>
    <row r="224" spans="4:24" s="700" customFormat="1" ht="17" hidden="1" customHeight="1" x14ac:dyDescent="0.2">
      <c r="D224" s="701"/>
      <c r="E224" s="702" t="s">
        <v>241</v>
      </c>
      <c r="F224" s="703" t="s">
        <v>882</v>
      </c>
      <c r="G224" s="703"/>
      <c r="H224" s="699"/>
      <c r="I224" s="699"/>
      <c r="J224" s="699"/>
      <c r="K224" s="699"/>
      <c r="L224" s="699"/>
      <c r="M224" s="699"/>
      <c r="N224" s="699"/>
      <c r="O224" s="699"/>
      <c r="P224" s="699"/>
      <c r="Q224" s="705"/>
      <c r="R224" s="705"/>
      <c r="S224" s="706"/>
      <c r="U224" s="699"/>
      <c r="V224" s="699"/>
    </row>
    <row r="225" spans="4:24" s="700" customFormat="1" ht="17" hidden="1" customHeight="1" x14ac:dyDescent="0.2">
      <c r="D225" s="701"/>
      <c r="E225" s="712" t="s">
        <v>241</v>
      </c>
      <c r="F225" s="729" t="s">
        <v>878</v>
      </c>
      <c r="G225" s="708"/>
      <c r="H225" s="699"/>
      <c r="I225" s="699"/>
      <c r="J225" s="699"/>
      <c r="K225" s="699"/>
      <c r="L225" s="699" t="s">
        <v>874</v>
      </c>
      <c r="M225" s="699">
        <f>ROUNDUP(((((2*(H219+J219))*M222*J220)/12)),0)</f>
        <v>0</v>
      </c>
      <c r="N225" s="699" t="s">
        <v>589</v>
      </c>
      <c r="O225" s="733" t="s">
        <v>880</v>
      </c>
      <c r="P225" s="709">
        <f>M225*R222</f>
        <v>0</v>
      </c>
      <c r="Q225" s="705" t="s">
        <v>192</v>
      </c>
      <c r="R225" s="705"/>
      <c r="S225" s="711"/>
      <c r="U225" s="699"/>
      <c r="V225" s="699"/>
    </row>
    <row r="226" spans="4:24" s="700" customFormat="1" ht="17" hidden="1" customHeight="1" x14ac:dyDescent="0.2">
      <c r="D226" s="701"/>
      <c r="E226" s="760" t="s">
        <v>241</v>
      </c>
      <c r="F226" s="745" t="s">
        <v>881</v>
      </c>
      <c r="G226" s="746"/>
      <c r="H226" s="747"/>
      <c r="I226" s="747"/>
      <c r="J226" s="747"/>
      <c r="K226" s="747"/>
      <c r="L226" s="747" t="s">
        <v>874</v>
      </c>
      <c r="M226" s="747">
        <f>ROUNDUP(((((2*(F219+J219))*M223*J220)/12)),0)</f>
        <v>0</v>
      </c>
      <c r="N226" s="747" t="s">
        <v>589</v>
      </c>
      <c r="O226" s="748" t="s">
        <v>880</v>
      </c>
      <c r="P226" s="749">
        <f>M226*R223</f>
        <v>0</v>
      </c>
      <c r="Q226" s="747" t="s">
        <v>192</v>
      </c>
      <c r="R226" s="705"/>
      <c r="S226" s="711"/>
      <c r="U226" s="699"/>
      <c r="V226" s="699"/>
    </row>
    <row r="227" spans="4:24" s="700" customFormat="1" ht="17" hidden="1" customHeight="1" x14ac:dyDescent="0.2">
      <c r="D227" s="701"/>
      <c r="E227" s="708"/>
      <c r="F227" s="703"/>
      <c r="G227" s="708"/>
      <c r="H227" s="699"/>
      <c r="I227" s="699"/>
      <c r="J227" s="699"/>
      <c r="K227" s="699"/>
      <c r="L227" s="699"/>
      <c r="M227" s="699"/>
      <c r="N227" s="699"/>
      <c r="O227" s="750" t="s">
        <v>883</v>
      </c>
      <c r="P227" s="709">
        <f>SUM(P225:P226)</f>
        <v>0</v>
      </c>
      <c r="Q227" s="699" t="s">
        <v>192</v>
      </c>
      <c r="R227" s="705"/>
      <c r="S227" s="711"/>
      <c r="U227" s="699"/>
      <c r="V227" s="699"/>
    </row>
    <row r="228" spans="4:24" hidden="1" x14ac:dyDescent="0.2">
      <c r="D228" s="707"/>
      <c r="E228" s="708" t="s">
        <v>306</v>
      </c>
      <c r="S228" s="710"/>
    </row>
    <row r="229" spans="4:24" s="700" customFormat="1" ht="17" hidden="1" customHeight="1" x14ac:dyDescent="0.2">
      <c r="D229" s="701"/>
      <c r="E229" s="702" t="s">
        <v>241</v>
      </c>
      <c r="F229" s="703" t="s">
        <v>884</v>
      </c>
      <c r="G229" s="699"/>
      <c r="H229" s="699"/>
      <c r="I229" s="699"/>
      <c r="J229" s="699"/>
      <c r="K229" s="699"/>
      <c r="L229" s="699" t="s">
        <v>874</v>
      </c>
      <c r="M229" s="709">
        <f>F219*H219*J219*J220</f>
        <v>0</v>
      </c>
      <c r="N229" s="699" t="s">
        <v>189</v>
      </c>
      <c r="O229" s="699"/>
      <c r="P229" s="699"/>
      <c r="Q229" s="705"/>
      <c r="R229" s="705"/>
      <c r="S229" s="711"/>
      <c r="U229" s="699"/>
      <c r="V229" s="731"/>
      <c r="W229" s="735"/>
      <c r="X229" s="735"/>
    </row>
    <row r="230" spans="4:24" s="700" customFormat="1" ht="17" hidden="1" customHeight="1" x14ac:dyDescent="0.2">
      <c r="D230" s="701"/>
      <c r="E230" s="712" t="s">
        <v>241</v>
      </c>
      <c r="F230" s="703" t="s">
        <v>882</v>
      </c>
      <c r="G230" s="703"/>
      <c r="H230" s="699"/>
      <c r="I230" s="699"/>
      <c r="J230" s="699"/>
      <c r="K230" s="699"/>
      <c r="L230" s="699" t="s">
        <v>874</v>
      </c>
      <c r="M230" s="709">
        <f>P227</f>
        <v>0</v>
      </c>
      <c r="N230" s="699" t="s">
        <v>184</v>
      </c>
      <c r="O230" s="699"/>
      <c r="P230" s="699"/>
      <c r="Q230" s="705"/>
      <c r="R230" s="705"/>
      <c r="S230" s="711"/>
      <c r="U230" s="699"/>
      <c r="V230" s="731"/>
      <c r="W230" s="735"/>
      <c r="X230" s="735"/>
    </row>
    <row r="231" spans="4:24" s="700" customFormat="1" ht="17" hidden="1" customHeight="1" x14ac:dyDescent="0.2">
      <c r="D231" s="701"/>
      <c r="E231" s="712" t="s">
        <v>241</v>
      </c>
      <c r="F231" s="703" t="s">
        <v>1073</v>
      </c>
      <c r="G231" s="703"/>
      <c r="H231" s="699"/>
      <c r="I231" s="699"/>
      <c r="J231" s="699"/>
      <c r="K231" s="699"/>
      <c r="L231" s="699" t="s">
        <v>874</v>
      </c>
      <c r="M231" s="709">
        <f>(2*(F219+H219))*J219*J220</f>
        <v>0</v>
      </c>
      <c r="N231" s="699" t="s">
        <v>184</v>
      </c>
      <c r="O231" s="699"/>
      <c r="P231" s="699"/>
      <c r="Q231" s="705"/>
      <c r="R231" s="705"/>
      <c r="S231" s="711"/>
      <c r="U231" s="699"/>
      <c r="V231" s="731"/>
      <c r="W231" s="735"/>
      <c r="X231" s="735"/>
    </row>
    <row r="232" spans="4:24" s="700" customFormat="1" ht="17" hidden="1" customHeight="1" x14ac:dyDescent="0.2">
      <c r="D232" s="713"/>
      <c r="E232" s="714" t="s">
        <v>241</v>
      </c>
      <c r="F232" s="715" t="s">
        <v>885</v>
      </c>
      <c r="G232" s="715"/>
      <c r="H232" s="716"/>
      <c r="I232" s="716"/>
      <c r="J232" s="716"/>
      <c r="K232" s="716"/>
      <c r="L232" s="716" t="s">
        <v>874</v>
      </c>
      <c r="M232" s="718">
        <f>F219*H219*1*J220</f>
        <v>0</v>
      </c>
      <c r="N232" s="716" t="s">
        <v>189</v>
      </c>
      <c r="O232" s="716"/>
      <c r="P232" s="716"/>
      <c r="Q232" s="719"/>
      <c r="R232" s="719"/>
      <c r="S232" s="720"/>
      <c r="U232" s="699"/>
      <c r="V232" s="699"/>
    </row>
    <row r="234" spans="4:24" x14ac:dyDescent="0.2">
      <c r="M234" s="761"/>
    </row>
    <row r="235" spans="4:24" x14ac:dyDescent="0.2">
      <c r="M235" s="687"/>
    </row>
  </sheetData>
  <mergeCells count="2">
    <mergeCell ref="D2:S2"/>
    <mergeCell ref="D3:S3"/>
  </mergeCell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A003-26F9-3B4F-8EE1-09689CBE630B}">
  <sheetPr>
    <tabColor rgb="FF92D050"/>
  </sheetPr>
  <dimension ref="D1:AE269"/>
  <sheetViews>
    <sheetView showGridLines="0" view="pageBreakPreview" topLeftCell="A62" zoomScale="132" zoomScaleSheetLayoutView="100" workbookViewId="0">
      <selection activeCell="P74" sqref="P74"/>
    </sheetView>
  </sheetViews>
  <sheetFormatPr baseColWidth="10" defaultColWidth="7.7109375" defaultRowHeight="16" x14ac:dyDescent="0.2"/>
  <cols>
    <col min="1" max="3" width="7.7109375" style="332"/>
    <col min="4" max="4" width="3.140625" style="332" customWidth="1"/>
    <col min="5" max="5" width="3.140625" style="373" customWidth="1"/>
    <col min="6" max="6" width="5.7109375" style="332" customWidth="1"/>
    <col min="7" max="7" width="3.140625" style="332" customWidth="1"/>
    <col min="8" max="8" width="7.85546875" style="332" bestFit="1" customWidth="1"/>
    <col min="9" max="9" width="3.140625" style="332" customWidth="1"/>
    <col min="10" max="11" width="6" style="332" bestFit="1" customWidth="1"/>
    <col min="12" max="13" width="3.140625" style="332" customWidth="1"/>
    <col min="14" max="14" width="24.140625" style="332" bestFit="1" customWidth="1"/>
    <col min="15" max="15" width="3.140625" style="332" customWidth="1"/>
    <col min="16" max="16" width="10.42578125" style="332" customWidth="1"/>
    <col min="17" max="17" width="3.140625" style="332" customWidth="1"/>
    <col min="18" max="18" width="7" style="332" bestFit="1" customWidth="1"/>
    <col min="19" max="21" width="3.140625" style="332" customWidth="1"/>
    <col min="22" max="16384" width="7.7109375" style="332"/>
  </cols>
  <sheetData>
    <row r="1" spans="4:31" s="349" customFormat="1" ht="18" customHeight="1" x14ac:dyDescent="0.2">
      <c r="D1" s="771"/>
      <c r="E1" s="349" t="s">
        <v>54</v>
      </c>
      <c r="F1" s="772" t="s">
        <v>55</v>
      </c>
      <c r="G1" s="773"/>
      <c r="H1" s="569"/>
      <c r="J1" s="774"/>
      <c r="K1" s="774"/>
      <c r="L1" s="774"/>
      <c r="M1" s="774"/>
      <c r="N1" s="774"/>
      <c r="T1" s="569"/>
      <c r="Z1" s="571"/>
      <c r="AA1" s="772"/>
      <c r="AB1" s="775"/>
      <c r="AC1" s="572"/>
      <c r="AD1" s="572"/>
    </row>
    <row r="2" spans="4:31" s="349" customFormat="1" ht="18" customHeight="1" x14ac:dyDescent="0.2">
      <c r="D2" s="771"/>
      <c r="F2" s="772" t="s">
        <v>1123</v>
      </c>
      <c r="G2" s="773"/>
      <c r="H2" s="569"/>
      <c r="J2" s="774"/>
      <c r="K2" s="774"/>
      <c r="L2" s="774"/>
      <c r="M2" s="774"/>
      <c r="N2" s="774"/>
      <c r="T2" s="569"/>
      <c r="Z2" s="571"/>
      <c r="AA2" s="772"/>
      <c r="AB2" s="775"/>
      <c r="AC2" s="572"/>
      <c r="AD2" s="572"/>
    </row>
    <row r="3" spans="4:31" s="777" customFormat="1" ht="18" customHeight="1" x14ac:dyDescent="0.2">
      <c r="D3" s="776"/>
      <c r="G3" s="778" t="s">
        <v>1149</v>
      </c>
      <c r="H3" s="779"/>
      <c r="J3" s="780"/>
      <c r="K3" s="780"/>
      <c r="L3" s="780"/>
      <c r="M3" s="780"/>
      <c r="N3" s="780"/>
      <c r="T3" s="779"/>
      <c r="Z3" s="781"/>
      <c r="AA3" s="782"/>
      <c r="AB3" s="783"/>
      <c r="AC3" s="784"/>
      <c r="AD3" s="784"/>
    </row>
    <row r="4" spans="4:31" s="777" customFormat="1" ht="18" customHeight="1" x14ac:dyDescent="0.2">
      <c r="D4" s="776"/>
      <c r="G4" s="779"/>
      <c r="H4" s="785" t="s">
        <v>46</v>
      </c>
      <c r="I4" s="373" t="s">
        <v>1150</v>
      </c>
      <c r="J4" s="780"/>
      <c r="K4" s="780"/>
      <c r="L4" s="780"/>
      <c r="M4" s="780"/>
      <c r="N4" s="780"/>
      <c r="T4" s="786"/>
      <c r="U4" s="784"/>
      <c r="V4" s="784"/>
      <c r="W4" s="784"/>
      <c r="X4" s="784"/>
      <c r="Y4" s="784"/>
      <c r="Z4" s="787"/>
      <c r="AA4" s="783"/>
      <c r="AB4" s="783"/>
      <c r="AC4" s="784"/>
      <c r="AD4" s="784"/>
      <c r="AE4" s="784"/>
    </row>
    <row r="5" spans="4:31" s="777" customFormat="1" ht="18" customHeight="1" x14ac:dyDescent="0.2">
      <c r="D5" s="776"/>
      <c r="G5" s="779"/>
      <c r="H5" s="788" t="s">
        <v>241</v>
      </c>
      <c r="I5" s="373" t="s">
        <v>887</v>
      </c>
      <c r="J5" s="780"/>
      <c r="K5" s="780"/>
      <c r="L5" s="780"/>
      <c r="M5" s="780"/>
      <c r="N5" s="780"/>
      <c r="O5" s="332" t="s">
        <v>874</v>
      </c>
      <c r="P5" s="781">
        <f>5+6+6+5+1.5+1.5+2.5+2</f>
        <v>29.5</v>
      </c>
      <c r="Q5" s="332" t="s">
        <v>185</v>
      </c>
      <c r="S5" s="373"/>
      <c r="T5" s="789"/>
      <c r="U5" s="790"/>
      <c r="V5" s="790"/>
      <c r="W5" s="790"/>
      <c r="X5" s="790"/>
      <c r="Y5" s="790"/>
      <c r="Z5" s="791"/>
      <c r="AA5" s="790"/>
      <c r="AB5" s="790"/>
      <c r="AC5" s="790"/>
      <c r="AD5" s="790"/>
      <c r="AE5" s="792"/>
    </row>
    <row r="6" spans="4:31" s="777" customFormat="1" ht="18" customHeight="1" x14ac:dyDescent="0.2">
      <c r="D6" s="776"/>
      <c r="G6" s="779"/>
      <c r="H6" s="788" t="s">
        <v>241</v>
      </c>
      <c r="I6" s="373" t="s">
        <v>1125</v>
      </c>
      <c r="J6" s="780"/>
      <c r="K6" s="780"/>
      <c r="L6" s="780"/>
      <c r="M6" s="780"/>
      <c r="N6" s="780"/>
      <c r="O6" s="332" t="s">
        <v>874</v>
      </c>
      <c r="P6" s="781">
        <v>3.7</v>
      </c>
      <c r="Q6" s="332" t="s">
        <v>185</v>
      </c>
      <c r="T6" s="789"/>
      <c r="U6" s="790"/>
      <c r="V6" s="790"/>
      <c r="W6" s="790"/>
      <c r="X6" s="790"/>
      <c r="Y6" s="790"/>
      <c r="Z6" s="791"/>
      <c r="AA6" s="790"/>
      <c r="AB6" s="790"/>
      <c r="AC6" s="790"/>
      <c r="AD6" s="790"/>
      <c r="AE6" s="792"/>
    </row>
    <row r="7" spans="4:31" s="777" customFormat="1" ht="18" customHeight="1" x14ac:dyDescent="0.2">
      <c r="D7" s="776"/>
      <c r="G7" s="779"/>
      <c r="H7" s="793" t="s">
        <v>241</v>
      </c>
      <c r="I7" s="794" t="s">
        <v>306</v>
      </c>
      <c r="J7" s="795"/>
      <c r="K7" s="795"/>
      <c r="L7" s="795"/>
      <c r="M7" s="795"/>
      <c r="N7" s="795"/>
      <c r="O7" s="603" t="s">
        <v>874</v>
      </c>
      <c r="P7" s="784">
        <f>P6*P5</f>
        <v>109.15</v>
      </c>
      <c r="Q7" s="603" t="s">
        <v>184</v>
      </c>
      <c r="T7" s="796"/>
      <c r="U7" s="784"/>
      <c r="V7" s="784"/>
      <c r="W7" s="784"/>
      <c r="X7" s="784"/>
      <c r="Y7" s="784"/>
      <c r="Z7" s="787"/>
      <c r="AA7" s="783"/>
      <c r="AB7" s="783"/>
      <c r="AC7" s="784"/>
      <c r="AD7" s="784"/>
      <c r="AE7" s="784"/>
    </row>
    <row r="8" spans="4:31" s="777" customFormat="1" ht="18" customHeight="1" x14ac:dyDescent="0.2">
      <c r="D8" s="776"/>
      <c r="G8" s="779"/>
      <c r="H8" s="797" t="s">
        <v>241</v>
      </c>
      <c r="I8" s="798" t="s">
        <v>1126</v>
      </c>
      <c r="J8" s="799"/>
      <c r="K8" s="799"/>
      <c r="L8" s="799"/>
      <c r="M8" s="799"/>
      <c r="N8" s="799"/>
      <c r="O8" s="800" t="s">
        <v>874</v>
      </c>
      <c r="P8" s="801">
        <f>(2.5*0.97)+(0.7*1.95)+(2.35*2.45)+(1.2*2.3)</f>
        <v>12.307499999999999</v>
      </c>
      <c r="Q8" s="800" t="s">
        <v>184</v>
      </c>
      <c r="T8" s="802"/>
      <c r="U8" s="794"/>
      <c r="V8" s="803"/>
      <c r="W8" s="802"/>
      <c r="X8" s="803"/>
      <c r="Y8" s="803"/>
      <c r="Z8" s="795"/>
      <c r="AA8" s="794"/>
      <c r="AB8" s="794"/>
      <c r="AC8" s="794"/>
      <c r="AD8" s="794"/>
      <c r="AE8" s="794"/>
    </row>
    <row r="9" spans="4:31" s="777" customFormat="1" ht="18" customHeight="1" x14ac:dyDescent="0.2">
      <c r="D9" s="776"/>
      <c r="G9" s="779"/>
      <c r="H9" s="779"/>
      <c r="I9" s="349"/>
      <c r="J9" s="774"/>
      <c r="K9" s="774"/>
      <c r="L9" s="774"/>
      <c r="M9" s="774"/>
      <c r="N9" s="774" t="s">
        <v>1127</v>
      </c>
      <c r="O9" s="349" t="s">
        <v>874</v>
      </c>
      <c r="P9" s="349">
        <f>P7-P8</f>
        <v>96.842500000000001</v>
      </c>
      <c r="Q9" s="349" t="s">
        <v>184</v>
      </c>
      <c r="T9" s="802"/>
      <c r="U9" s="794"/>
      <c r="V9" s="803"/>
      <c r="W9" s="802"/>
      <c r="X9" s="803"/>
      <c r="Y9" s="803"/>
      <c r="Z9" s="795"/>
      <c r="AA9" s="794"/>
      <c r="AB9" s="794"/>
      <c r="AC9" s="794"/>
      <c r="AD9" s="794"/>
      <c r="AE9" s="794"/>
    </row>
    <row r="10" spans="4:31" s="777" customFormat="1" ht="18" customHeight="1" x14ac:dyDescent="0.2">
      <c r="D10" s="776"/>
      <c r="G10" s="779"/>
      <c r="H10" s="779"/>
      <c r="J10" s="780"/>
      <c r="K10" s="780"/>
      <c r="L10" s="780"/>
      <c r="M10" s="780"/>
      <c r="N10" s="780"/>
      <c r="T10" s="802"/>
      <c r="U10" s="794"/>
      <c r="V10" s="803"/>
      <c r="W10" s="802"/>
      <c r="X10" s="803"/>
      <c r="Y10" s="803"/>
      <c r="Z10" s="795"/>
      <c r="AA10" s="794"/>
      <c r="AB10" s="794"/>
      <c r="AC10" s="794"/>
      <c r="AD10" s="794"/>
      <c r="AE10" s="794"/>
    </row>
    <row r="11" spans="4:31" s="777" customFormat="1" ht="18" customHeight="1" x14ac:dyDescent="0.2">
      <c r="D11" s="776"/>
      <c r="G11" s="778"/>
      <c r="H11" s="785" t="s">
        <v>20</v>
      </c>
      <c r="I11" s="373" t="s">
        <v>1128</v>
      </c>
      <c r="J11" s="780"/>
      <c r="K11" s="780"/>
      <c r="L11" s="780"/>
      <c r="M11" s="780"/>
      <c r="N11" s="780"/>
      <c r="T11" s="802"/>
      <c r="U11" s="794"/>
      <c r="V11" s="803"/>
      <c r="W11" s="802"/>
      <c r="X11" s="803"/>
      <c r="Y11" s="803"/>
      <c r="Z11" s="795"/>
      <c r="AA11" s="794"/>
      <c r="AB11" s="794"/>
      <c r="AC11" s="794"/>
      <c r="AD11" s="794"/>
      <c r="AE11" s="794"/>
    </row>
    <row r="12" spans="4:31" s="777" customFormat="1" ht="18" customHeight="1" x14ac:dyDescent="0.2">
      <c r="D12" s="776"/>
      <c r="G12" s="779"/>
      <c r="H12" s="788" t="s">
        <v>241</v>
      </c>
      <c r="I12" s="373" t="s">
        <v>887</v>
      </c>
      <c r="J12" s="780"/>
      <c r="K12" s="780"/>
      <c r="L12" s="780"/>
      <c r="M12" s="780"/>
      <c r="N12" s="780"/>
      <c r="O12" s="332" t="s">
        <v>874</v>
      </c>
      <c r="P12" s="781">
        <f>P5</f>
        <v>29.5</v>
      </c>
      <c r="Q12" s="332" t="s">
        <v>185</v>
      </c>
      <c r="T12" s="802"/>
      <c r="U12" s="794"/>
      <c r="V12" s="803"/>
      <c r="W12" s="802"/>
      <c r="X12" s="803"/>
      <c r="Y12" s="803"/>
      <c r="Z12" s="795"/>
      <c r="AA12" s="794"/>
      <c r="AB12" s="794"/>
      <c r="AC12" s="794"/>
      <c r="AD12" s="794"/>
      <c r="AE12" s="794"/>
    </row>
    <row r="13" spans="4:31" s="777" customFormat="1" ht="18" customHeight="1" x14ac:dyDescent="0.2">
      <c r="D13" s="776"/>
      <c r="G13" s="779"/>
      <c r="H13" s="788" t="s">
        <v>241</v>
      </c>
      <c r="I13" s="373" t="s">
        <v>1125</v>
      </c>
      <c r="J13" s="780"/>
      <c r="K13" s="780"/>
      <c r="L13" s="780"/>
      <c r="M13" s="780"/>
      <c r="N13" s="780"/>
      <c r="O13" s="332" t="s">
        <v>874</v>
      </c>
      <c r="P13" s="781">
        <f>P6</f>
        <v>3.7</v>
      </c>
      <c r="Q13" s="332" t="s">
        <v>185</v>
      </c>
      <c r="T13" s="802"/>
      <c r="U13" s="794"/>
      <c r="V13" s="803"/>
      <c r="W13" s="802"/>
      <c r="X13" s="803"/>
      <c r="Y13" s="803"/>
      <c r="Z13" s="795"/>
      <c r="AA13" s="794"/>
      <c r="AB13" s="794"/>
      <c r="AC13" s="794"/>
      <c r="AD13" s="794"/>
      <c r="AE13" s="794"/>
    </row>
    <row r="14" spans="4:31" s="777" customFormat="1" ht="18" customHeight="1" x14ac:dyDescent="0.2">
      <c r="D14" s="776"/>
      <c r="G14" s="779"/>
      <c r="H14" s="793" t="s">
        <v>241</v>
      </c>
      <c r="I14" s="794" t="s">
        <v>306</v>
      </c>
      <c r="J14" s="795"/>
      <c r="K14" s="795"/>
      <c r="L14" s="795"/>
      <c r="M14" s="795"/>
      <c r="N14" s="795"/>
      <c r="O14" s="603" t="s">
        <v>874</v>
      </c>
      <c r="P14" s="784">
        <f>P9*2</f>
        <v>193.685</v>
      </c>
      <c r="Q14" s="603" t="s">
        <v>184</v>
      </c>
      <c r="T14" s="802"/>
      <c r="U14" s="794"/>
      <c r="V14" s="803"/>
      <c r="W14" s="802"/>
      <c r="X14" s="803"/>
      <c r="Y14" s="803"/>
      <c r="Z14" s="795"/>
      <c r="AA14" s="794"/>
      <c r="AB14" s="794"/>
      <c r="AC14" s="794"/>
      <c r="AD14" s="794"/>
      <c r="AE14" s="794"/>
    </row>
    <row r="15" spans="4:31" s="777" customFormat="1" ht="18" customHeight="1" x14ac:dyDescent="0.2">
      <c r="D15" s="776"/>
      <c r="G15" s="779"/>
      <c r="H15" s="797" t="s">
        <v>241</v>
      </c>
      <c r="I15" s="798" t="s">
        <v>1126</v>
      </c>
      <c r="J15" s="799"/>
      <c r="K15" s="799"/>
      <c r="L15" s="799"/>
      <c r="M15" s="799"/>
      <c r="N15" s="799"/>
      <c r="O15" s="800" t="s">
        <v>874</v>
      </c>
      <c r="P15" s="801">
        <v>0</v>
      </c>
      <c r="Q15" s="800" t="s">
        <v>184</v>
      </c>
      <c r="T15" s="802"/>
      <c r="U15" s="794"/>
      <c r="V15" s="803"/>
      <c r="W15" s="802"/>
      <c r="X15" s="803"/>
      <c r="Y15" s="803"/>
      <c r="Z15" s="795"/>
      <c r="AA15" s="794"/>
      <c r="AB15" s="794"/>
      <c r="AC15" s="794"/>
      <c r="AD15" s="794"/>
      <c r="AE15" s="794"/>
    </row>
    <row r="16" spans="4:31" s="777" customFormat="1" ht="18" customHeight="1" x14ac:dyDescent="0.2">
      <c r="D16" s="776"/>
      <c r="G16" s="779"/>
      <c r="H16" s="779"/>
      <c r="I16" s="349"/>
      <c r="J16" s="774"/>
      <c r="K16" s="774"/>
      <c r="L16" s="774"/>
      <c r="M16" s="774"/>
      <c r="N16" s="774" t="s">
        <v>1127</v>
      </c>
      <c r="O16" s="349" t="s">
        <v>874</v>
      </c>
      <c r="P16" s="349">
        <f>P14-P15</f>
        <v>193.685</v>
      </c>
      <c r="Q16" s="349" t="s">
        <v>184</v>
      </c>
      <c r="T16" s="802"/>
      <c r="U16" s="794"/>
      <c r="V16" s="803"/>
      <c r="W16" s="802"/>
      <c r="X16" s="803"/>
      <c r="Y16" s="803"/>
      <c r="Z16" s="795"/>
      <c r="AA16" s="794"/>
      <c r="AB16" s="794"/>
      <c r="AC16" s="794"/>
      <c r="AD16" s="794"/>
      <c r="AE16" s="794"/>
    </row>
    <row r="17" spans="4:31" s="777" customFormat="1" ht="18" customHeight="1" x14ac:dyDescent="0.2">
      <c r="D17" s="776"/>
      <c r="G17" s="779"/>
      <c r="H17" s="779"/>
      <c r="J17" s="780"/>
      <c r="K17" s="780"/>
      <c r="L17" s="780"/>
      <c r="M17" s="780"/>
      <c r="N17" s="780"/>
      <c r="T17" s="802"/>
      <c r="U17" s="794"/>
      <c r="V17" s="803"/>
      <c r="W17" s="802"/>
      <c r="X17" s="803"/>
      <c r="Y17" s="803"/>
      <c r="Z17" s="795"/>
      <c r="AA17" s="794"/>
      <c r="AB17" s="794"/>
      <c r="AC17" s="794"/>
      <c r="AD17" s="794"/>
      <c r="AE17" s="794"/>
    </row>
    <row r="18" spans="4:31" s="777" customFormat="1" ht="18" customHeight="1" x14ac:dyDescent="0.2">
      <c r="D18" s="776"/>
      <c r="G18" s="779"/>
      <c r="H18" s="785" t="s">
        <v>51</v>
      </c>
      <c r="I18" s="373" t="s">
        <v>1129</v>
      </c>
      <c r="J18" s="780"/>
      <c r="K18" s="780"/>
      <c r="L18" s="780"/>
      <c r="M18" s="780"/>
      <c r="N18" s="780"/>
      <c r="T18" s="802"/>
      <c r="U18" s="794"/>
      <c r="V18" s="803"/>
      <c r="W18" s="802"/>
      <c r="X18" s="803"/>
      <c r="Y18" s="803"/>
      <c r="Z18" s="795"/>
      <c r="AA18" s="794"/>
      <c r="AB18" s="794"/>
      <c r="AC18" s="794"/>
      <c r="AD18" s="794"/>
      <c r="AE18" s="794"/>
    </row>
    <row r="19" spans="4:31" s="777" customFormat="1" ht="18" customHeight="1" x14ac:dyDescent="0.2">
      <c r="D19" s="776"/>
      <c r="G19" s="779"/>
      <c r="H19" s="788" t="s">
        <v>241</v>
      </c>
      <c r="I19" s="373" t="s">
        <v>887</v>
      </c>
      <c r="J19" s="780"/>
      <c r="K19" s="780"/>
      <c r="L19" s="780"/>
      <c r="M19" s="780"/>
      <c r="N19" s="780"/>
      <c r="O19" s="332" t="s">
        <v>874</v>
      </c>
      <c r="P19" s="781">
        <f>P5</f>
        <v>29.5</v>
      </c>
      <c r="Q19" s="332" t="s">
        <v>185</v>
      </c>
      <c r="T19" s="802"/>
      <c r="U19" s="794"/>
      <c r="V19" s="803"/>
      <c r="W19" s="802"/>
      <c r="X19" s="803"/>
      <c r="Y19" s="803"/>
      <c r="Z19" s="795"/>
      <c r="AA19" s="794"/>
      <c r="AB19" s="794"/>
      <c r="AC19" s="794"/>
      <c r="AD19" s="794"/>
      <c r="AE19" s="794"/>
    </row>
    <row r="20" spans="4:31" s="777" customFormat="1" ht="18" customHeight="1" x14ac:dyDescent="0.2">
      <c r="D20" s="776"/>
      <c r="G20" s="779"/>
      <c r="H20" s="788" t="s">
        <v>241</v>
      </c>
      <c r="I20" s="373" t="s">
        <v>1125</v>
      </c>
      <c r="J20" s="780"/>
      <c r="K20" s="780"/>
      <c r="L20" s="780"/>
      <c r="M20" s="780"/>
      <c r="N20" s="780"/>
      <c r="O20" s="332" t="s">
        <v>874</v>
      </c>
      <c r="P20" s="781">
        <f>P13</f>
        <v>3.7</v>
      </c>
      <c r="Q20" s="332" t="s">
        <v>185</v>
      </c>
      <c r="T20" s="802"/>
      <c r="U20" s="794"/>
      <c r="V20" s="803"/>
      <c r="W20" s="802"/>
      <c r="X20" s="803"/>
      <c r="Y20" s="803"/>
      <c r="Z20" s="795"/>
      <c r="AA20" s="794"/>
      <c r="AB20" s="794"/>
      <c r="AC20" s="794"/>
      <c r="AD20" s="794"/>
      <c r="AE20" s="794"/>
    </row>
    <row r="21" spans="4:31" s="777" customFormat="1" ht="18" customHeight="1" x14ac:dyDescent="0.2">
      <c r="D21" s="776"/>
      <c r="G21" s="779"/>
      <c r="H21" s="793" t="s">
        <v>241</v>
      </c>
      <c r="I21" s="794" t="s">
        <v>306</v>
      </c>
      <c r="J21" s="795"/>
      <c r="K21" s="795"/>
      <c r="L21" s="795"/>
      <c r="M21" s="795"/>
      <c r="N21" s="795"/>
      <c r="O21" s="603" t="s">
        <v>874</v>
      </c>
      <c r="P21" s="784">
        <f>P9*2</f>
        <v>193.685</v>
      </c>
      <c r="Q21" s="603" t="s">
        <v>184</v>
      </c>
      <c r="T21" s="796"/>
      <c r="U21" s="784"/>
      <c r="V21" s="784"/>
      <c r="W21" s="784"/>
      <c r="X21" s="784"/>
      <c r="Y21" s="784"/>
      <c r="Z21" s="787"/>
      <c r="AA21" s="783"/>
      <c r="AB21" s="783"/>
      <c r="AC21" s="784"/>
      <c r="AD21" s="784"/>
      <c r="AE21" s="784"/>
    </row>
    <row r="22" spans="4:31" s="777" customFormat="1" ht="18" customHeight="1" x14ac:dyDescent="0.2">
      <c r="D22" s="776"/>
      <c r="G22" s="779"/>
      <c r="H22" s="797" t="s">
        <v>241</v>
      </c>
      <c r="I22" s="798" t="s">
        <v>1126</v>
      </c>
      <c r="J22" s="799"/>
      <c r="K22" s="799"/>
      <c r="L22" s="799"/>
      <c r="M22" s="799"/>
      <c r="N22" s="799"/>
      <c r="O22" s="800" t="s">
        <v>874</v>
      </c>
      <c r="P22" s="800"/>
      <c r="Q22" s="800" t="s">
        <v>184</v>
      </c>
      <c r="T22" s="802"/>
      <c r="U22" s="794"/>
      <c r="V22" s="803"/>
      <c r="W22" s="802"/>
      <c r="X22" s="803"/>
      <c r="Y22" s="803"/>
      <c r="Z22" s="795"/>
      <c r="AA22" s="803"/>
      <c r="AB22" s="803"/>
      <c r="AC22" s="784"/>
      <c r="AD22" s="784"/>
      <c r="AE22" s="784"/>
    </row>
    <row r="23" spans="4:31" s="777" customFormat="1" ht="18" customHeight="1" x14ac:dyDescent="0.2">
      <c r="D23" s="776"/>
      <c r="G23" s="779"/>
      <c r="H23" s="779"/>
      <c r="I23" s="349"/>
      <c r="J23" s="774"/>
      <c r="K23" s="774"/>
      <c r="L23" s="774"/>
      <c r="M23" s="774"/>
      <c r="N23" s="774" t="s">
        <v>1127</v>
      </c>
      <c r="O23" s="349" t="s">
        <v>874</v>
      </c>
      <c r="P23" s="349">
        <f>P21-P22</f>
        <v>193.685</v>
      </c>
      <c r="Q23" s="349" t="s">
        <v>184</v>
      </c>
      <c r="T23" s="804"/>
      <c r="U23" s="794"/>
      <c r="V23" s="803"/>
      <c r="W23" s="802"/>
      <c r="X23" s="803"/>
      <c r="Y23" s="803"/>
      <c r="Z23" s="795"/>
      <c r="AA23" s="794"/>
      <c r="AB23" s="794"/>
      <c r="AC23" s="794"/>
      <c r="AD23" s="794"/>
      <c r="AE23" s="794"/>
    </row>
    <row r="24" spans="4:31" s="777" customFormat="1" ht="18" customHeight="1" x14ac:dyDescent="0.2">
      <c r="D24" s="776"/>
      <c r="G24" s="778" t="s">
        <v>1152</v>
      </c>
      <c r="H24" s="779"/>
      <c r="J24" s="774"/>
      <c r="K24" s="774"/>
      <c r="L24" s="774"/>
      <c r="M24" s="774"/>
      <c r="N24" s="774"/>
      <c r="O24" s="349"/>
      <c r="P24" s="349"/>
      <c r="Q24" s="349"/>
      <c r="T24" s="804"/>
      <c r="U24" s="794"/>
      <c r="V24" s="803"/>
      <c r="W24" s="802"/>
      <c r="X24" s="803"/>
      <c r="Y24" s="803"/>
      <c r="Z24" s="795"/>
      <c r="AA24" s="794"/>
      <c r="AB24" s="794"/>
      <c r="AC24" s="794"/>
      <c r="AD24" s="794"/>
      <c r="AE24" s="794"/>
    </row>
    <row r="25" spans="4:31" s="777" customFormat="1" ht="18" customHeight="1" x14ac:dyDescent="0.2">
      <c r="D25" s="776"/>
      <c r="G25" s="778" t="s">
        <v>1151</v>
      </c>
      <c r="H25" s="779"/>
      <c r="J25" s="780"/>
      <c r="K25" s="780"/>
      <c r="L25" s="780"/>
      <c r="M25" s="780"/>
      <c r="N25" s="780"/>
      <c r="T25" s="779"/>
      <c r="Z25" s="781"/>
      <c r="AA25" s="782"/>
      <c r="AB25" s="783"/>
      <c r="AC25" s="784"/>
      <c r="AD25" s="784"/>
    </row>
    <row r="26" spans="4:31" s="777" customFormat="1" ht="18" customHeight="1" x14ac:dyDescent="0.2">
      <c r="D26" s="776"/>
      <c r="G26" s="779"/>
      <c r="H26" s="785" t="s">
        <v>46</v>
      </c>
      <c r="I26" s="373" t="s">
        <v>1130</v>
      </c>
      <c r="J26" s="780"/>
      <c r="K26" s="780"/>
      <c r="L26" s="780"/>
      <c r="M26" s="780"/>
      <c r="N26" s="780"/>
      <c r="T26" s="786"/>
      <c r="U26" s="784"/>
      <c r="V26" s="784"/>
      <c r="W26" s="784"/>
      <c r="X26" s="784"/>
      <c r="Y26" s="784"/>
      <c r="Z26" s="787"/>
      <c r="AA26" s="783"/>
      <c r="AB26" s="783"/>
      <c r="AC26" s="784"/>
      <c r="AD26" s="784"/>
      <c r="AE26" s="784"/>
    </row>
    <row r="27" spans="4:31" s="777" customFormat="1" ht="18" customHeight="1" x14ac:dyDescent="0.2">
      <c r="D27" s="776"/>
      <c r="G27" s="779"/>
      <c r="H27" s="788" t="s">
        <v>241</v>
      </c>
      <c r="I27" s="373" t="s">
        <v>887</v>
      </c>
      <c r="J27" s="780"/>
      <c r="K27" s="780"/>
      <c r="L27" s="780"/>
      <c r="M27" s="780"/>
      <c r="N27" s="780"/>
      <c r="O27" s="332" t="s">
        <v>874</v>
      </c>
      <c r="P27" s="781">
        <f>2.5+2.5</f>
        <v>5</v>
      </c>
      <c r="Q27" s="332" t="s">
        <v>185</v>
      </c>
      <c r="S27" s="373"/>
      <c r="T27" s="789"/>
      <c r="U27" s="790"/>
      <c r="V27" s="790"/>
      <c r="W27" s="790"/>
      <c r="X27" s="790"/>
      <c r="Y27" s="790"/>
      <c r="Z27" s="791"/>
      <c r="AA27" s="790"/>
      <c r="AB27" s="790"/>
      <c r="AC27" s="790"/>
      <c r="AD27" s="790"/>
      <c r="AE27" s="792"/>
    </row>
    <row r="28" spans="4:31" s="777" customFormat="1" ht="18" customHeight="1" x14ac:dyDescent="0.2">
      <c r="D28" s="776"/>
      <c r="G28" s="779"/>
      <c r="H28" s="788" t="s">
        <v>241</v>
      </c>
      <c r="I28" s="373" t="s">
        <v>1125</v>
      </c>
      <c r="J28" s="780"/>
      <c r="K28" s="780"/>
      <c r="L28" s="780"/>
      <c r="M28" s="780"/>
      <c r="N28" s="780"/>
      <c r="O28" s="332" t="s">
        <v>874</v>
      </c>
      <c r="P28" s="781">
        <v>3.7</v>
      </c>
      <c r="Q28" s="332" t="s">
        <v>185</v>
      </c>
      <c r="T28" s="789"/>
      <c r="U28" s="790"/>
      <c r="V28" s="790"/>
      <c r="W28" s="790"/>
      <c r="X28" s="790"/>
      <c r="Y28" s="790"/>
      <c r="Z28" s="791"/>
      <c r="AA28" s="790"/>
      <c r="AB28" s="790"/>
      <c r="AC28" s="790"/>
      <c r="AD28" s="790"/>
      <c r="AE28" s="792"/>
    </row>
    <row r="29" spans="4:31" s="777" customFormat="1" ht="18" customHeight="1" x14ac:dyDescent="0.2">
      <c r="D29" s="776"/>
      <c r="G29" s="779"/>
      <c r="H29" s="788" t="s">
        <v>241</v>
      </c>
      <c r="I29" s="373" t="s">
        <v>1131</v>
      </c>
      <c r="J29" s="780"/>
      <c r="K29" s="780"/>
      <c r="L29" s="780"/>
      <c r="M29" s="780"/>
      <c r="N29" s="780"/>
      <c r="O29" s="332" t="s">
        <v>874</v>
      </c>
      <c r="P29" s="781">
        <v>1</v>
      </c>
      <c r="Q29" s="332" t="s">
        <v>185</v>
      </c>
      <c r="T29" s="789"/>
      <c r="U29" s="790"/>
      <c r="V29" s="790"/>
      <c r="W29" s="790"/>
      <c r="X29" s="790"/>
      <c r="Y29" s="790"/>
      <c r="Z29" s="791"/>
      <c r="AA29" s="790"/>
      <c r="AB29" s="790"/>
      <c r="AC29" s="790"/>
      <c r="AD29" s="790"/>
      <c r="AE29" s="792"/>
    </row>
    <row r="30" spans="4:31" s="777" customFormat="1" ht="18" customHeight="1" x14ac:dyDescent="0.2">
      <c r="D30" s="776"/>
      <c r="G30" s="779"/>
      <c r="H30" s="793" t="s">
        <v>241</v>
      </c>
      <c r="I30" s="794" t="s">
        <v>306</v>
      </c>
      <c r="J30" s="795"/>
      <c r="K30" s="795"/>
      <c r="L30" s="795"/>
      <c r="M30" s="795"/>
      <c r="N30" s="795"/>
      <c r="O30" s="603" t="s">
        <v>874</v>
      </c>
      <c r="P30" s="784">
        <f>P28*P27*P29</f>
        <v>18.5</v>
      </c>
      <c r="Q30" s="603" t="s">
        <v>184</v>
      </c>
      <c r="T30" s="796"/>
      <c r="U30" s="784"/>
      <c r="V30" s="784"/>
      <c r="W30" s="784"/>
      <c r="X30" s="784"/>
      <c r="Y30" s="784"/>
      <c r="Z30" s="787"/>
      <c r="AA30" s="783"/>
      <c r="AB30" s="783"/>
      <c r="AC30" s="784"/>
      <c r="AD30" s="784"/>
      <c r="AE30" s="784"/>
    </row>
    <row r="31" spans="4:31" s="777" customFormat="1" ht="18" customHeight="1" x14ac:dyDescent="0.2">
      <c r="D31" s="776"/>
      <c r="G31" s="779"/>
      <c r="H31" s="797" t="s">
        <v>241</v>
      </c>
      <c r="I31" s="798" t="s">
        <v>1126</v>
      </c>
      <c r="J31" s="799"/>
      <c r="K31" s="799"/>
      <c r="L31" s="799"/>
      <c r="M31" s="799"/>
      <c r="N31" s="799"/>
      <c r="O31" s="800" t="s">
        <v>874</v>
      </c>
      <c r="P31" s="801">
        <f>0.9*2.1</f>
        <v>1.8900000000000001</v>
      </c>
      <c r="Q31" s="800" t="s">
        <v>184</v>
      </c>
      <c r="T31" s="802"/>
      <c r="U31" s="794"/>
      <c r="V31" s="803"/>
      <c r="W31" s="802"/>
      <c r="X31" s="803"/>
      <c r="Y31" s="803"/>
      <c r="Z31" s="795"/>
      <c r="AA31" s="794"/>
      <c r="AB31" s="794"/>
      <c r="AC31" s="794"/>
      <c r="AD31" s="794"/>
      <c r="AE31" s="794"/>
    </row>
    <row r="32" spans="4:31" s="777" customFormat="1" ht="18" customHeight="1" x14ac:dyDescent="0.2">
      <c r="D32" s="776"/>
      <c r="G32" s="779"/>
      <c r="H32" s="779"/>
      <c r="I32" s="349"/>
      <c r="J32" s="774"/>
      <c r="K32" s="774"/>
      <c r="L32" s="774"/>
      <c r="M32" s="774"/>
      <c r="N32" s="774" t="s">
        <v>1127</v>
      </c>
      <c r="O32" s="349" t="s">
        <v>874</v>
      </c>
      <c r="P32" s="349">
        <f>(P30-P31)</f>
        <v>16.61</v>
      </c>
      <c r="Q32" s="349" t="s">
        <v>184</v>
      </c>
      <c r="T32" s="802"/>
      <c r="U32" s="794"/>
      <c r="V32" s="803"/>
      <c r="W32" s="802"/>
      <c r="X32" s="803"/>
      <c r="Y32" s="803"/>
      <c r="Z32" s="795"/>
      <c r="AA32" s="794"/>
      <c r="AB32" s="794"/>
      <c r="AC32" s="794"/>
      <c r="AD32" s="794"/>
      <c r="AE32" s="794"/>
    </row>
    <row r="33" spans="4:31" s="777" customFormat="1" ht="18" customHeight="1" x14ac:dyDescent="0.2">
      <c r="D33" s="776"/>
      <c r="G33" s="779"/>
      <c r="H33" s="779"/>
      <c r="J33" s="780"/>
      <c r="K33" s="780"/>
      <c r="L33" s="780"/>
      <c r="M33" s="780"/>
      <c r="N33" s="780"/>
      <c r="T33" s="802"/>
      <c r="U33" s="794"/>
      <c r="V33" s="803"/>
      <c r="W33" s="802"/>
      <c r="X33" s="803"/>
      <c r="Y33" s="803"/>
      <c r="Z33" s="795"/>
      <c r="AA33" s="794"/>
      <c r="AB33" s="794"/>
      <c r="AC33" s="794"/>
      <c r="AD33" s="794"/>
      <c r="AE33" s="794"/>
    </row>
    <row r="34" spans="4:31" s="777" customFormat="1" ht="18" customHeight="1" x14ac:dyDescent="0.2">
      <c r="D34" s="776"/>
      <c r="G34" s="778"/>
      <c r="H34" s="785" t="s">
        <v>20</v>
      </c>
      <c r="I34" s="373" t="s">
        <v>1128</v>
      </c>
      <c r="J34" s="780"/>
      <c r="K34" s="780"/>
      <c r="L34" s="780"/>
      <c r="M34" s="780"/>
      <c r="N34" s="780"/>
      <c r="T34" s="802"/>
      <c r="U34" s="794"/>
      <c r="V34" s="803"/>
      <c r="W34" s="802"/>
      <c r="X34" s="803"/>
      <c r="Y34" s="803"/>
      <c r="Z34" s="795"/>
      <c r="AA34" s="794"/>
      <c r="AB34" s="794"/>
      <c r="AC34" s="794"/>
      <c r="AD34" s="794"/>
      <c r="AE34" s="794"/>
    </row>
    <row r="35" spans="4:31" s="777" customFormat="1" ht="18" customHeight="1" x14ac:dyDescent="0.2">
      <c r="D35" s="776"/>
      <c r="G35" s="779"/>
      <c r="H35" s="788" t="s">
        <v>241</v>
      </c>
      <c r="I35" s="373" t="s">
        <v>887</v>
      </c>
      <c r="J35" s="780"/>
      <c r="K35" s="780"/>
      <c r="L35" s="780"/>
      <c r="M35" s="780"/>
      <c r="N35" s="780"/>
      <c r="O35" s="332" t="s">
        <v>874</v>
      </c>
      <c r="P35" s="781">
        <f>P27</f>
        <v>5</v>
      </c>
      <c r="Q35" s="332" t="s">
        <v>185</v>
      </c>
      <c r="T35" s="802"/>
      <c r="U35" s="794"/>
      <c r="V35" s="803"/>
      <c r="W35" s="802"/>
      <c r="X35" s="803"/>
      <c r="Y35" s="803"/>
      <c r="Z35" s="795"/>
      <c r="AA35" s="794"/>
      <c r="AB35" s="794"/>
      <c r="AC35" s="794"/>
      <c r="AD35" s="794"/>
      <c r="AE35" s="794"/>
    </row>
    <row r="36" spans="4:31" s="777" customFormat="1" ht="18" customHeight="1" x14ac:dyDescent="0.2">
      <c r="D36" s="776"/>
      <c r="G36" s="779"/>
      <c r="H36" s="788" t="s">
        <v>241</v>
      </c>
      <c r="I36" s="373" t="s">
        <v>1125</v>
      </c>
      <c r="J36" s="780"/>
      <c r="K36" s="780"/>
      <c r="L36" s="780"/>
      <c r="M36" s="780"/>
      <c r="N36" s="780"/>
      <c r="O36" s="332" t="s">
        <v>874</v>
      </c>
      <c r="P36" s="781">
        <f>P28</f>
        <v>3.7</v>
      </c>
      <c r="Q36" s="332" t="s">
        <v>185</v>
      </c>
      <c r="T36" s="802"/>
      <c r="U36" s="794"/>
      <c r="V36" s="803"/>
      <c r="W36" s="802"/>
      <c r="X36" s="803"/>
      <c r="Y36" s="803"/>
      <c r="Z36" s="795"/>
      <c r="AA36" s="794"/>
      <c r="AB36" s="794"/>
      <c r="AC36" s="794"/>
      <c r="AD36" s="794"/>
      <c r="AE36" s="794"/>
    </row>
    <row r="37" spans="4:31" s="777" customFormat="1" ht="18" customHeight="1" x14ac:dyDescent="0.2">
      <c r="D37" s="776"/>
      <c r="G37" s="779"/>
      <c r="H37" s="793" t="s">
        <v>241</v>
      </c>
      <c r="I37" s="794" t="s">
        <v>306</v>
      </c>
      <c r="J37" s="795"/>
      <c r="K37" s="795"/>
      <c r="L37" s="795"/>
      <c r="M37" s="795"/>
      <c r="N37" s="795"/>
      <c r="O37" s="603" t="s">
        <v>874</v>
      </c>
      <c r="P37" s="784">
        <f>P32*2</f>
        <v>33.22</v>
      </c>
      <c r="Q37" s="603" t="s">
        <v>184</v>
      </c>
      <c r="T37" s="802"/>
      <c r="U37" s="794"/>
      <c r="V37" s="803"/>
      <c r="W37" s="802"/>
      <c r="X37" s="803"/>
      <c r="Y37" s="803"/>
      <c r="Z37" s="795"/>
      <c r="AA37" s="794"/>
      <c r="AB37" s="794"/>
      <c r="AC37" s="794"/>
      <c r="AD37" s="794"/>
      <c r="AE37" s="794"/>
    </row>
    <row r="38" spans="4:31" s="777" customFormat="1" ht="18" customHeight="1" x14ac:dyDescent="0.2">
      <c r="D38" s="776"/>
      <c r="G38" s="779"/>
      <c r="H38" s="797" t="s">
        <v>241</v>
      </c>
      <c r="I38" s="798" t="s">
        <v>1126</v>
      </c>
      <c r="J38" s="799"/>
      <c r="K38" s="799"/>
      <c r="L38" s="799"/>
      <c r="M38" s="799"/>
      <c r="N38" s="799"/>
      <c r="O38" s="800" t="s">
        <v>874</v>
      </c>
      <c r="P38" s="801">
        <v>0</v>
      </c>
      <c r="Q38" s="800" t="s">
        <v>184</v>
      </c>
      <c r="T38" s="802"/>
      <c r="U38" s="794"/>
      <c r="V38" s="803"/>
      <c r="W38" s="802"/>
      <c r="X38" s="803"/>
      <c r="Y38" s="803"/>
      <c r="Z38" s="795"/>
      <c r="AA38" s="794"/>
      <c r="AB38" s="794"/>
      <c r="AC38" s="794"/>
      <c r="AD38" s="794"/>
      <c r="AE38" s="794"/>
    </row>
    <row r="39" spans="4:31" s="777" customFormat="1" ht="18" customHeight="1" x14ac:dyDescent="0.2">
      <c r="D39" s="776"/>
      <c r="G39" s="779"/>
      <c r="H39" s="779"/>
      <c r="I39" s="349"/>
      <c r="J39" s="774"/>
      <c r="K39" s="774"/>
      <c r="L39" s="774"/>
      <c r="M39" s="774"/>
      <c r="N39" s="774" t="s">
        <v>1127</v>
      </c>
      <c r="O39" s="349" t="s">
        <v>874</v>
      </c>
      <c r="P39" s="349">
        <f>P37-P38</f>
        <v>33.22</v>
      </c>
      <c r="Q39" s="349" t="s">
        <v>184</v>
      </c>
      <c r="T39" s="802"/>
      <c r="U39" s="794"/>
      <c r="V39" s="803"/>
      <c r="W39" s="802"/>
      <c r="X39" s="803"/>
      <c r="Y39" s="803"/>
      <c r="Z39" s="795"/>
      <c r="AA39" s="794"/>
      <c r="AB39" s="794"/>
      <c r="AC39" s="794"/>
      <c r="AD39" s="794"/>
      <c r="AE39" s="794"/>
    </row>
    <row r="40" spans="4:31" s="777" customFormat="1" ht="18" customHeight="1" x14ac:dyDescent="0.2">
      <c r="D40" s="776"/>
      <c r="G40" s="779"/>
      <c r="H40" s="779"/>
      <c r="J40" s="780"/>
      <c r="K40" s="780"/>
      <c r="L40" s="780"/>
      <c r="M40" s="780"/>
      <c r="N40" s="780"/>
      <c r="T40" s="802"/>
      <c r="U40" s="794"/>
      <c r="V40" s="803"/>
      <c r="W40" s="802"/>
      <c r="X40" s="803"/>
      <c r="Y40" s="803"/>
      <c r="Z40" s="795"/>
      <c r="AA40" s="794"/>
      <c r="AB40" s="794"/>
      <c r="AC40" s="794"/>
      <c r="AD40" s="794"/>
      <c r="AE40" s="794"/>
    </row>
    <row r="41" spans="4:31" s="777" customFormat="1" ht="18" customHeight="1" x14ac:dyDescent="0.2">
      <c r="D41" s="776"/>
      <c r="G41" s="779"/>
      <c r="H41" s="785" t="s">
        <v>51</v>
      </c>
      <c r="I41" s="373" t="s">
        <v>1129</v>
      </c>
      <c r="J41" s="780"/>
      <c r="K41" s="780"/>
      <c r="L41" s="780"/>
      <c r="M41" s="780"/>
      <c r="N41" s="780"/>
      <c r="T41" s="802"/>
      <c r="U41" s="794"/>
      <c r="V41" s="803"/>
      <c r="W41" s="802"/>
      <c r="X41" s="803"/>
      <c r="Y41" s="803"/>
      <c r="Z41" s="795"/>
      <c r="AA41" s="794"/>
      <c r="AB41" s="794"/>
      <c r="AC41" s="794"/>
      <c r="AD41" s="794"/>
      <c r="AE41" s="794"/>
    </row>
    <row r="42" spans="4:31" s="777" customFormat="1" ht="18" customHeight="1" x14ac:dyDescent="0.2">
      <c r="D42" s="776"/>
      <c r="G42" s="779"/>
      <c r="H42" s="788" t="s">
        <v>241</v>
      </c>
      <c r="I42" s="373" t="s">
        <v>887</v>
      </c>
      <c r="J42" s="780"/>
      <c r="K42" s="780"/>
      <c r="L42" s="780"/>
      <c r="M42" s="780"/>
      <c r="N42" s="780"/>
      <c r="O42" s="332" t="s">
        <v>874</v>
      </c>
      <c r="P42" s="781">
        <f>P27</f>
        <v>5</v>
      </c>
      <c r="Q42" s="332" t="s">
        <v>185</v>
      </c>
      <c r="T42" s="802"/>
      <c r="U42" s="794"/>
      <c r="V42" s="803"/>
      <c r="W42" s="802"/>
      <c r="X42" s="803"/>
      <c r="Y42" s="803"/>
      <c r="Z42" s="795"/>
      <c r="AA42" s="794"/>
      <c r="AB42" s="794"/>
      <c r="AC42" s="794"/>
      <c r="AD42" s="794"/>
      <c r="AE42" s="794"/>
    </row>
    <row r="43" spans="4:31" s="777" customFormat="1" ht="18" customHeight="1" x14ac:dyDescent="0.2">
      <c r="D43" s="776"/>
      <c r="G43" s="779"/>
      <c r="H43" s="788" t="s">
        <v>241</v>
      </c>
      <c r="I43" s="373" t="s">
        <v>1125</v>
      </c>
      <c r="J43" s="780"/>
      <c r="K43" s="780"/>
      <c r="L43" s="780"/>
      <c r="M43" s="780"/>
      <c r="N43" s="780"/>
      <c r="O43" s="332" t="s">
        <v>874</v>
      </c>
      <c r="P43" s="781">
        <f>P36</f>
        <v>3.7</v>
      </c>
      <c r="Q43" s="332" t="s">
        <v>185</v>
      </c>
      <c r="T43" s="802"/>
      <c r="U43" s="794"/>
      <c r="V43" s="803"/>
      <c r="W43" s="802"/>
      <c r="X43" s="803"/>
      <c r="Y43" s="803"/>
      <c r="Z43" s="795"/>
      <c r="AA43" s="794"/>
      <c r="AB43" s="794"/>
      <c r="AC43" s="794"/>
      <c r="AD43" s="794"/>
      <c r="AE43" s="794"/>
    </row>
    <row r="44" spans="4:31" s="777" customFormat="1" ht="18" customHeight="1" x14ac:dyDescent="0.2">
      <c r="D44" s="776"/>
      <c r="G44" s="779"/>
      <c r="H44" s="793" t="s">
        <v>241</v>
      </c>
      <c r="I44" s="794" t="s">
        <v>306</v>
      </c>
      <c r="J44" s="795"/>
      <c r="K44" s="795"/>
      <c r="L44" s="795"/>
      <c r="M44" s="795"/>
      <c r="N44" s="795"/>
      <c r="O44" s="603" t="s">
        <v>874</v>
      </c>
      <c r="P44" s="784">
        <f>P32*2</f>
        <v>33.22</v>
      </c>
      <c r="Q44" s="603" t="s">
        <v>184</v>
      </c>
      <c r="T44" s="796"/>
      <c r="U44" s="784"/>
      <c r="V44" s="784"/>
      <c r="W44" s="784"/>
      <c r="X44" s="784"/>
      <c r="Y44" s="784"/>
      <c r="Z44" s="787"/>
      <c r="AA44" s="783"/>
      <c r="AB44" s="783"/>
      <c r="AC44" s="784"/>
      <c r="AD44" s="784"/>
      <c r="AE44" s="784"/>
    </row>
    <row r="45" spans="4:31" s="777" customFormat="1" ht="18" customHeight="1" x14ac:dyDescent="0.2">
      <c r="D45" s="776"/>
      <c r="G45" s="779"/>
      <c r="H45" s="797" t="s">
        <v>241</v>
      </c>
      <c r="I45" s="798" t="s">
        <v>1126</v>
      </c>
      <c r="J45" s="799"/>
      <c r="K45" s="799"/>
      <c r="L45" s="799"/>
      <c r="M45" s="799"/>
      <c r="N45" s="799"/>
      <c r="O45" s="800" t="s">
        <v>874</v>
      </c>
      <c r="P45" s="800"/>
      <c r="Q45" s="800" t="s">
        <v>184</v>
      </c>
      <c r="T45" s="802"/>
      <c r="U45" s="794"/>
      <c r="V45" s="803"/>
      <c r="W45" s="802"/>
      <c r="X45" s="803"/>
      <c r="Y45" s="803"/>
      <c r="Z45" s="795"/>
      <c r="AA45" s="803"/>
      <c r="AB45" s="803"/>
      <c r="AC45" s="784"/>
      <c r="AD45" s="784"/>
      <c r="AE45" s="784"/>
    </row>
    <row r="46" spans="4:31" s="777" customFormat="1" ht="18" customHeight="1" x14ac:dyDescent="0.2">
      <c r="D46" s="776"/>
      <c r="G46" s="779"/>
      <c r="H46" s="779"/>
      <c r="I46" s="349"/>
      <c r="J46" s="774"/>
      <c r="K46" s="774"/>
      <c r="L46" s="774"/>
      <c r="M46" s="774"/>
      <c r="N46" s="774" t="s">
        <v>1127</v>
      </c>
      <c r="O46" s="349" t="s">
        <v>874</v>
      </c>
      <c r="P46" s="349">
        <f>P44-P45</f>
        <v>33.22</v>
      </c>
      <c r="Q46" s="349" t="s">
        <v>184</v>
      </c>
      <c r="T46" s="804"/>
      <c r="U46" s="794"/>
      <c r="V46" s="803"/>
      <c r="W46" s="802"/>
      <c r="X46" s="803"/>
      <c r="Y46" s="803"/>
      <c r="Z46" s="795"/>
      <c r="AA46" s="794"/>
      <c r="AB46" s="794"/>
      <c r="AC46" s="794"/>
      <c r="AD46" s="794"/>
      <c r="AE46" s="794"/>
    </row>
    <row r="47" spans="4:31" s="777" customFormat="1" ht="18" customHeight="1" x14ac:dyDescent="0.2">
      <c r="D47" s="776"/>
      <c r="G47" s="808" t="s">
        <v>1153</v>
      </c>
      <c r="H47" s="808"/>
      <c r="I47" s="808"/>
      <c r="J47" s="774"/>
      <c r="K47" s="774"/>
      <c r="L47" s="774"/>
      <c r="M47" s="774"/>
      <c r="N47" s="774"/>
      <c r="O47" s="349"/>
      <c r="P47" s="349"/>
      <c r="Q47" s="349"/>
      <c r="T47" s="804"/>
      <c r="U47" s="794"/>
      <c r="V47" s="803"/>
      <c r="W47" s="802"/>
      <c r="X47" s="803"/>
      <c r="Y47" s="803"/>
      <c r="Z47" s="795"/>
      <c r="AA47" s="794"/>
      <c r="AB47" s="794"/>
      <c r="AC47" s="794"/>
      <c r="AD47" s="794"/>
      <c r="AE47" s="794"/>
    </row>
    <row r="48" spans="4:31" s="777" customFormat="1" ht="18" customHeight="1" x14ac:dyDescent="0.2">
      <c r="D48" s="776"/>
      <c r="G48" s="779"/>
      <c r="H48" s="785" t="s">
        <v>46</v>
      </c>
      <c r="I48" s="373" t="s">
        <v>1150</v>
      </c>
      <c r="J48" s="780"/>
      <c r="K48" s="780"/>
      <c r="L48" s="780"/>
      <c r="M48" s="780"/>
      <c r="N48" s="780"/>
      <c r="T48" s="786"/>
      <c r="U48" s="784"/>
      <c r="V48" s="784"/>
      <c r="W48" s="784"/>
      <c r="X48" s="784"/>
      <c r="Y48" s="784"/>
      <c r="Z48" s="787"/>
      <c r="AA48" s="783"/>
      <c r="AB48" s="783"/>
      <c r="AC48" s="784"/>
      <c r="AD48" s="784"/>
      <c r="AE48" s="784"/>
    </row>
    <row r="49" spans="4:31" s="777" customFormat="1" ht="18" customHeight="1" x14ac:dyDescent="0.2">
      <c r="D49" s="776"/>
      <c r="G49" s="779"/>
      <c r="H49" s="788" t="s">
        <v>241</v>
      </c>
      <c r="I49" s="373" t="s">
        <v>887</v>
      </c>
      <c r="J49" s="780"/>
      <c r="K49" s="780"/>
      <c r="L49" s="780"/>
      <c r="M49" s="780"/>
      <c r="N49" s="780"/>
      <c r="O49" s="332" t="s">
        <v>874</v>
      </c>
      <c r="P49" s="781">
        <f>1.5+2.5+6+5+10+1.5+3.5+1.5</f>
        <v>31.5</v>
      </c>
      <c r="Q49" s="332" t="s">
        <v>185</v>
      </c>
      <c r="S49" s="373"/>
      <c r="T49" s="789"/>
      <c r="U49" s="790"/>
      <c r="V49" s="790"/>
      <c r="W49" s="790"/>
      <c r="X49" s="790"/>
      <c r="Y49" s="790"/>
      <c r="Z49" s="791"/>
      <c r="AA49" s="790"/>
      <c r="AB49" s="790"/>
      <c r="AC49" s="790"/>
      <c r="AD49" s="790"/>
      <c r="AE49" s="792"/>
    </row>
    <row r="50" spans="4:31" s="777" customFormat="1" ht="18" customHeight="1" x14ac:dyDescent="0.2">
      <c r="D50" s="776"/>
      <c r="G50" s="779"/>
      <c r="H50" s="788" t="s">
        <v>241</v>
      </c>
      <c r="I50" s="373" t="s">
        <v>1125</v>
      </c>
      <c r="J50" s="780"/>
      <c r="K50" s="780"/>
      <c r="L50" s="780"/>
      <c r="M50" s="780"/>
      <c r="N50" s="780"/>
      <c r="O50" s="332" t="s">
        <v>874</v>
      </c>
      <c r="P50" s="781">
        <v>3.7</v>
      </c>
      <c r="Q50" s="332" t="s">
        <v>185</v>
      </c>
      <c r="T50" s="789"/>
      <c r="U50" s="790"/>
      <c r="V50" s="790"/>
      <c r="W50" s="790"/>
      <c r="X50" s="790"/>
      <c r="Y50" s="790"/>
      <c r="Z50" s="791"/>
      <c r="AA50" s="790"/>
      <c r="AB50" s="790"/>
      <c r="AC50" s="790"/>
      <c r="AD50" s="790"/>
      <c r="AE50" s="792"/>
    </row>
    <row r="51" spans="4:31" s="777" customFormat="1" ht="18" customHeight="1" x14ac:dyDescent="0.2">
      <c r="D51" s="776"/>
      <c r="G51" s="779"/>
      <c r="H51" s="793" t="s">
        <v>241</v>
      </c>
      <c r="I51" s="794" t="s">
        <v>306</v>
      </c>
      <c r="J51" s="795"/>
      <c r="K51" s="795"/>
      <c r="L51" s="795"/>
      <c r="M51" s="795"/>
      <c r="N51" s="795"/>
      <c r="O51" s="603" t="s">
        <v>874</v>
      </c>
      <c r="P51" s="784">
        <f>P50*P49</f>
        <v>116.55000000000001</v>
      </c>
      <c r="Q51" s="603" t="s">
        <v>184</v>
      </c>
      <c r="T51" s="796"/>
      <c r="U51" s="784"/>
      <c r="V51" s="784"/>
      <c r="W51" s="784"/>
      <c r="X51" s="784"/>
      <c r="Y51" s="784"/>
      <c r="Z51" s="787"/>
      <c r="AA51" s="783"/>
      <c r="AB51" s="783"/>
      <c r="AC51" s="784"/>
      <c r="AD51" s="784"/>
      <c r="AE51" s="784"/>
    </row>
    <row r="52" spans="4:31" s="777" customFormat="1" ht="18" customHeight="1" x14ac:dyDescent="0.2">
      <c r="D52" s="776"/>
      <c r="G52" s="779"/>
      <c r="H52" s="797" t="s">
        <v>241</v>
      </c>
      <c r="I52" s="798" t="s">
        <v>1126</v>
      </c>
      <c r="J52" s="799"/>
      <c r="K52" s="799"/>
      <c r="L52" s="799"/>
      <c r="M52" s="799"/>
      <c r="N52" s="799"/>
      <c r="O52" s="800" t="s">
        <v>874</v>
      </c>
      <c r="P52" s="801">
        <f>0.9*2.1</f>
        <v>1.8900000000000001</v>
      </c>
      <c r="Q52" s="800" t="s">
        <v>184</v>
      </c>
      <c r="T52" s="802"/>
      <c r="U52" s="794"/>
      <c r="V52" s="803"/>
      <c r="W52" s="802"/>
      <c r="X52" s="803"/>
      <c r="Y52" s="803"/>
      <c r="Z52" s="795"/>
      <c r="AA52" s="794"/>
      <c r="AB52" s="794"/>
      <c r="AC52" s="794"/>
      <c r="AD52" s="794"/>
      <c r="AE52" s="794"/>
    </row>
    <row r="53" spans="4:31" s="777" customFormat="1" ht="18" customHeight="1" x14ac:dyDescent="0.2">
      <c r="D53" s="776"/>
      <c r="G53" s="779"/>
      <c r="H53" s="779"/>
      <c r="I53" s="349"/>
      <c r="J53" s="774"/>
      <c r="K53" s="774"/>
      <c r="L53" s="774"/>
      <c r="M53" s="774"/>
      <c r="N53" s="774" t="s">
        <v>1127</v>
      </c>
      <c r="O53" s="349" t="s">
        <v>874</v>
      </c>
      <c r="P53" s="349">
        <f>P51-P52</f>
        <v>114.66000000000001</v>
      </c>
      <c r="Q53" s="349" t="s">
        <v>184</v>
      </c>
      <c r="T53" s="802"/>
      <c r="U53" s="794"/>
      <c r="V53" s="803"/>
      <c r="W53" s="802"/>
      <c r="X53" s="803"/>
      <c r="Y53" s="803"/>
      <c r="Z53" s="795"/>
      <c r="AA53" s="794"/>
      <c r="AB53" s="794"/>
      <c r="AC53" s="794"/>
      <c r="AD53" s="794"/>
      <c r="AE53" s="794"/>
    </row>
    <row r="54" spans="4:31" s="777" customFormat="1" ht="18" customHeight="1" x14ac:dyDescent="0.2">
      <c r="D54" s="776"/>
      <c r="G54" s="779"/>
      <c r="H54" s="779"/>
      <c r="J54" s="780"/>
      <c r="K54" s="780"/>
      <c r="L54" s="780"/>
      <c r="M54" s="780"/>
      <c r="N54" s="780"/>
      <c r="T54" s="802"/>
      <c r="U54" s="794"/>
      <c r="V54" s="803"/>
      <c r="W54" s="802"/>
      <c r="X54" s="803"/>
      <c r="Y54" s="803"/>
      <c r="Z54" s="795"/>
      <c r="AA54" s="794"/>
      <c r="AB54" s="794"/>
      <c r="AC54" s="794"/>
      <c r="AD54" s="794"/>
      <c r="AE54" s="794"/>
    </row>
    <row r="55" spans="4:31" s="777" customFormat="1" ht="18" customHeight="1" x14ac:dyDescent="0.2">
      <c r="D55" s="776"/>
      <c r="G55" s="778"/>
      <c r="H55" s="785" t="s">
        <v>20</v>
      </c>
      <c r="I55" s="373" t="s">
        <v>1128</v>
      </c>
      <c r="J55" s="780"/>
      <c r="K55" s="780"/>
      <c r="L55" s="780"/>
      <c r="M55" s="780"/>
      <c r="N55" s="780"/>
      <c r="T55" s="802"/>
      <c r="U55" s="794"/>
      <c r="V55" s="803"/>
      <c r="W55" s="802"/>
      <c r="X55" s="803"/>
      <c r="Y55" s="803"/>
      <c r="Z55" s="795"/>
      <c r="AA55" s="794"/>
      <c r="AB55" s="794"/>
      <c r="AC55" s="794"/>
      <c r="AD55" s="794"/>
      <c r="AE55" s="794"/>
    </row>
    <row r="56" spans="4:31" s="777" customFormat="1" ht="18" customHeight="1" x14ac:dyDescent="0.2">
      <c r="D56" s="776"/>
      <c r="G56" s="779"/>
      <c r="H56" s="788" t="s">
        <v>241</v>
      </c>
      <c r="I56" s="373" t="s">
        <v>887</v>
      </c>
      <c r="J56" s="780"/>
      <c r="K56" s="780"/>
      <c r="L56" s="780"/>
      <c r="M56" s="780"/>
      <c r="N56" s="780"/>
      <c r="O56" s="332" t="s">
        <v>874</v>
      </c>
      <c r="P56" s="781">
        <f>P49</f>
        <v>31.5</v>
      </c>
      <c r="Q56" s="332" t="s">
        <v>185</v>
      </c>
      <c r="T56" s="802"/>
      <c r="U56" s="794"/>
      <c r="V56" s="803"/>
      <c r="W56" s="802"/>
      <c r="X56" s="803"/>
      <c r="Y56" s="803"/>
      <c r="Z56" s="795"/>
      <c r="AA56" s="794"/>
      <c r="AB56" s="794"/>
      <c r="AC56" s="794"/>
      <c r="AD56" s="794"/>
      <c r="AE56" s="794"/>
    </row>
    <row r="57" spans="4:31" s="777" customFormat="1" ht="18" customHeight="1" x14ac:dyDescent="0.2">
      <c r="D57" s="776"/>
      <c r="G57" s="779"/>
      <c r="H57" s="788" t="s">
        <v>241</v>
      </c>
      <c r="I57" s="373" t="s">
        <v>1125</v>
      </c>
      <c r="J57" s="780"/>
      <c r="K57" s="780"/>
      <c r="L57" s="780"/>
      <c r="M57" s="780"/>
      <c r="N57" s="780"/>
      <c r="O57" s="332" t="s">
        <v>874</v>
      </c>
      <c r="P57" s="781">
        <f>P50</f>
        <v>3.7</v>
      </c>
      <c r="Q57" s="332" t="s">
        <v>185</v>
      </c>
      <c r="T57" s="802"/>
      <c r="U57" s="794"/>
      <c r="V57" s="803"/>
      <c r="W57" s="802"/>
      <c r="X57" s="803"/>
      <c r="Y57" s="803"/>
      <c r="Z57" s="795"/>
      <c r="AA57" s="794"/>
      <c r="AB57" s="794"/>
      <c r="AC57" s="794"/>
      <c r="AD57" s="794"/>
      <c r="AE57" s="794"/>
    </row>
    <row r="58" spans="4:31" s="777" customFormat="1" ht="18" customHeight="1" x14ac:dyDescent="0.2">
      <c r="D58" s="776"/>
      <c r="G58" s="779"/>
      <c r="H58" s="793" t="s">
        <v>241</v>
      </c>
      <c r="I58" s="794" t="s">
        <v>306</v>
      </c>
      <c r="J58" s="795"/>
      <c r="K58" s="795"/>
      <c r="L58" s="795"/>
      <c r="M58" s="795"/>
      <c r="N58" s="795"/>
      <c r="O58" s="603" t="s">
        <v>874</v>
      </c>
      <c r="P58" s="784">
        <f>P53*2</f>
        <v>229.32000000000002</v>
      </c>
      <c r="Q58" s="603" t="s">
        <v>184</v>
      </c>
      <c r="T58" s="802"/>
      <c r="U58" s="794"/>
      <c r="V58" s="803"/>
      <c r="W58" s="802"/>
      <c r="X58" s="803"/>
      <c r="Y58" s="803"/>
      <c r="Z58" s="795"/>
      <c r="AA58" s="794"/>
      <c r="AB58" s="794"/>
      <c r="AC58" s="794"/>
      <c r="AD58" s="794"/>
      <c r="AE58" s="794"/>
    </row>
    <row r="59" spans="4:31" s="777" customFormat="1" ht="18" customHeight="1" x14ac:dyDescent="0.2">
      <c r="D59" s="776"/>
      <c r="G59" s="779"/>
      <c r="H59" s="797" t="s">
        <v>241</v>
      </c>
      <c r="I59" s="798" t="s">
        <v>1126</v>
      </c>
      <c r="J59" s="799"/>
      <c r="K59" s="799"/>
      <c r="L59" s="799"/>
      <c r="M59" s="799"/>
      <c r="N59" s="799"/>
      <c r="O59" s="800" t="s">
        <v>874</v>
      </c>
      <c r="P59" s="801">
        <v>0</v>
      </c>
      <c r="Q59" s="800" t="s">
        <v>184</v>
      </c>
      <c r="T59" s="802"/>
      <c r="U59" s="794"/>
      <c r="V59" s="803"/>
      <c r="W59" s="802"/>
      <c r="X59" s="803"/>
      <c r="Y59" s="803"/>
      <c r="Z59" s="795"/>
      <c r="AA59" s="794"/>
      <c r="AB59" s="794"/>
      <c r="AC59" s="794"/>
      <c r="AD59" s="794"/>
      <c r="AE59" s="794"/>
    </row>
    <row r="60" spans="4:31" s="777" customFormat="1" ht="18" customHeight="1" x14ac:dyDescent="0.2">
      <c r="D60" s="776"/>
      <c r="G60" s="779"/>
      <c r="H60" s="779"/>
      <c r="I60" s="349"/>
      <c r="J60" s="774"/>
      <c r="K60" s="774"/>
      <c r="L60" s="774"/>
      <c r="M60" s="774"/>
      <c r="N60" s="774" t="s">
        <v>1127</v>
      </c>
      <c r="O60" s="349" t="s">
        <v>874</v>
      </c>
      <c r="P60" s="349">
        <f>P58-P59</f>
        <v>229.32000000000002</v>
      </c>
      <c r="Q60" s="349" t="s">
        <v>184</v>
      </c>
      <c r="T60" s="802"/>
      <c r="U60" s="794"/>
      <c r="V60" s="803"/>
      <c r="W60" s="802"/>
      <c r="X60" s="803"/>
      <c r="Y60" s="803"/>
      <c r="Z60" s="795"/>
      <c r="AA60" s="794"/>
      <c r="AB60" s="794"/>
      <c r="AC60" s="794"/>
      <c r="AD60" s="794"/>
      <c r="AE60" s="794"/>
    </row>
    <row r="61" spans="4:31" s="777" customFormat="1" ht="18" customHeight="1" x14ac:dyDescent="0.2">
      <c r="D61" s="776"/>
      <c r="G61" s="779"/>
      <c r="H61" s="779"/>
      <c r="J61" s="780"/>
      <c r="K61" s="780"/>
      <c r="L61" s="780"/>
      <c r="M61" s="780"/>
      <c r="N61" s="780"/>
      <c r="T61" s="802"/>
      <c r="U61" s="794"/>
      <c r="V61" s="803"/>
      <c r="W61" s="802"/>
      <c r="X61" s="803"/>
      <c r="Y61" s="803"/>
      <c r="Z61" s="795"/>
      <c r="AA61" s="794"/>
      <c r="AB61" s="794"/>
      <c r="AC61" s="794"/>
      <c r="AD61" s="794"/>
      <c r="AE61" s="794"/>
    </row>
    <row r="62" spans="4:31" s="777" customFormat="1" ht="18" customHeight="1" x14ac:dyDescent="0.2">
      <c r="D62" s="776"/>
      <c r="G62" s="779"/>
      <c r="H62" s="785" t="s">
        <v>51</v>
      </c>
      <c r="I62" s="373" t="s">
        <v>1129</v>
      </c>
      <c r="J62" s="780"/>
      <c r="K62" s="780"/>
      <c r="L62" s="780"/>
      <c r="M62" s="780"/>
      <c r="N62" s="780"/>
      <c r="T62" s="802"/>
      <c r="U62" s="794"/>
      <c r="V62" s="803"/>
      <c r="W62" s="802"/>
      <c r="X62" s="803"/>
      <c r="Y62" s="803"/>
      <c r="Z62" s="795"/>
      <c r="AA62" s="794"/>
      <c r="AB62" s="794"/>
      <c r="AC62" s="794"/>
      <c r="AD62" s="794"/>
      <c r="AE62" s="794"/>
    </row>
    <row r="63" spans="4:31" s="777" customFormat="1" ht="18" customHeight="1" x14ac:dyDescent="0.2">
      <c r="D63" s="776"/>
      <c r="G63" s="779"/>
      <c r="H63" s="788" t="s">
        <v>241</v>
      </c>
      <c r="I63" s="373" t="s">
        <v>887</v>
      </c>
      <c r="J63" s="780"/>
      <c r="K63" s="780"/>
      <c r="L63" s="780"/>
      <c r="M63" s="780"/>
      <c r="N63" s="780"/>
      <c r="O63" s="332" t="s">
        <v>874</v>
      </c>
      <c r="P63" s="781">
        <f>P49</f>
        <v>31.5</v>
      </c>
      <c r="Q63" s="332" t="s">
        <v>185</v>
      </c>
      <c r="T63" s="802"/>
      <c r="U63" s="794"/>
      <c r="V63" s="803"/>
      <c r="W63" s="802"/>
      <c r="X63" s="803"/>
      <c r="Y63" s="803"/>
      <c r="Z63" s="795"/>
      <c r="AA63" s="794"/>
      <c r="AB63" s="794"/>
      <c r="AC63" s="794"/>
      <c r="AD63" s="794"/>
      <c r="AE63" s="794"/>
    </row>
    <row r="64" spans="4:31" s="777" customFormat="1" ht="18" customHeight="1" x14ac:dyDescent="0.2">
      <c r="D64" s="776"/>
      <c r="G64" s="779"/>
      <c r="H64" s="788" t="s">
        <v>241</v>
      </c>
      <c r="I64" s="373" t="s">
        <v>1125</v>
      </c>
      <c r="J64" s="780"/>
      <c r="K64" s="780"/>
      <c r="L64" s="780"/>
      <c r="M64" s="780"/>
      <c r="N64" s="780"/>
      <c r="O64" s="332" t="s">
        <v>874</v>
      </c>
      <c r="P64" s="781">
        <f>P57</f>
        <v>3.7</v>
      </c>
      <c r="Q64" s="332" t="s">
        <v>185</v>
      </c>
      <c r="T64" s="802"/>
      <c r="U64" s="794"/>
      <c r="V64" s="803"/>
      <c r="W64" s="802"/>
      <c r="X64" s="803"/>
      <c r="Y64" s="803"/>
      <c r="Z64" s="795"/>
      <c r="AA64" s="794"/>
      <c r="AB64" s="794"/>
      <c r="AC64" s="794"/>
      <c r="AD64" s="794"/>
      <c r="AE64" s="794"/>
    </row>
    <row r="65" spans="4:31" s="777" customFormat="1" ht="18" customHeight="1" x14ac:dyDescent="0.2">
      <c r="D65" s="776"/>
      <c r="G65" s="779"/>
      <c r="H65" s="793" t="s">
        <v>241</v>
      </c>
      <c r="I65" s="794" t="s">
        <v>306</v>
      </c>
      <c r="J65" s="795"/>
      <c r="K65" s="795"/>
      <c r="L65" s="795"/>
      <c r="M65" s="795"/>
      <c r="N65" s="795"/>
      <c r="O65" s="603" t="s">
        <v>874</v>
      </c>
      <c r="P65" s="784">
        <f>P53*2</f>
        <v>229.32000000000002</v>
      </c>
      <c r="Q65" s="603" t="s">
        <v>184</v>
      </c>
      <c r="T65" s="796"/>
      <c r="U65" s="784"/>
      <c r="V65" s="784"/>
      <c r="W65" s="784"/>
      <c r="X65" s="784"/>
      <c r="Y65" s="784"/>
      <c r="Z65" s="787"/>
      <c r="AA65" s="783"/>
      <c r="AB65" s="783"/>
      <c r="AC65" s="784"/>
      <c r="AD65" s="784"/>
      <c r="AE65" s="784"/>
    </row>
    <row r="66" spans="4:31" s="777" customFormat="1" ht="18" customHeight="1" x14ac:dyDescent="0.2">
      <c r="D66" s="776"/>
      <c r="G66" s="779"/>
      <c r="H66" s="797" t="s">
        <v>241</v>
      </c>
      <c r="I66" s="798" t="s">
        <v>1126</v>
      </c>
      <c r="J66" s="799"/>
      <c r="K66" s="799"/>
      <c r="L66" s="799"/>
      <c r="M66" s="799"/>
      <c r="N66" s="799"/>
      <c r="O66" s="800" t="s">
        <v>874</v>
      </c>
      <c r="P66" s="800"/>
      <c r="Q66" s="800" t="s">
        <v>184</v>
      </c>
      <c r="T66" s="802"/>
      <c r="U66" s="794"/>
      <c r="V66" s="803"/>
      <c r="W66" s="802"/>
      <c r="X66" s="803"/>
      <c r="Y66" s="803"/>
      <c r="Z66" s="795"/>
      <c r="AA66" s="803"/>
      <c r="AB66" s="803"/>
      <c r="AC66" s="784"/>
      <c r="AD66" s="784"/>
      <c r="AE66" s="784"/>
    </row>
    <row r="67" spans="4:31" s="777" customFormat="1" ht="18" customHeight="1" x14ac:dyDescent="0.2">
      <c r="D67" s="776"/>
      <c r="G67" s="779"/>
      <c r="H67" s="779"/>
      <c r="I67" s="349"/>
      <c r="J67" s="774"/>
      <c r="K67" s="774"/>
      <c r="L67" s="774"/>
      <c r="M67" s="774"/>
      <c r="N67" s="774" t="s">
        <v>1127</v>
      </c>
      <c r="O67" s="349" t="s">
        <v>874</v>
      </c>
      <c r="P67" s="349">
        <f>P65-P66</f>
        <v>229.32000000000002</v>
      </c>
      <c r="Q67" s="349" t="s">
        <v>184</v>
      </c>
      <c r="T67" s="804"/>
      <c r="U67" s="794"/>
      <c r="V67" s="803"/>
      <c r="W67" s="802"/>
      <c r="X67" s="803"/>
      <c r="Y67" s="803"/>
      <c r="Z67" s="795"/>
      <c r="AA67" s="794"/>
      <c r="AB67" s="794"/>
      <c r="AC67" s="794"/>
      <c r="AD67" s="794"/>
      <c r="AE67" s="794"/>
    </row>
    <row r="68" spans="4:31" s="777" customFormat="1" ht="18" customHeight="1" x14ac:dyDescent="0.2">
      <c r="D68" s="776"/>
      <c r="G68" s="778" t="s">
        <v>1154</v>
      </c>
      <c r="H68" s="779"/>
      <c r="J68" s="780"/>
      <c r="K68" s="780"/>
      <c r="L68" s="780"/>
      <c r="M68" s="780"/>
      <c r="N68" s="780"/>
      <c r="T68" s="779"/>
      <c r="Z68" s="781"/>
      <c r="AA68" s="782"/>
      <c r="AB68" s="783"/>
      <c r="AC68" s="784"/>
      <c r="AD68" s="784"/>
    </row>
    <row r="69" spans="4:31" s="777" customFormat="1" ht="18" customHeight="1" x14ac:dyDescent="0.2">
      <c r="D69" s="776"/>
      <c r="G69" s="779"/>
      <c r="H69" s="785" t="s">
        <v>46</v>
      </c>
      <c r="I69" s="373" t="s">
        <v>1124</v>
      </c>
      <c r="J69" s="780"/>
      <c r="K69" s="780"/>
      <c r="L69" s="780"/>
      <c r="M69" s="780"/>
      <c r="N69" s="780"/>
      <c r="T69" s="786"/>
      <c r="U69" s="784"/>
      <c r="V69" s="784"/>
      <c r="W69" s="784"/>
      <c r="X69" s="784"/>
      <c r="Y69" s="784"/>
      <c r="Z69" s="787"/>
      <c r="AA69" s="783"/>
      <c r="AB69" s="783"/>
      <c r="AC69" s="784"/>
      <c r="AD69" s="784"/>
      <c r="AE69" s="784"/>
    </row>
    <row r="70" spans="4:31" s="777" customFormat="1" ht="18" customHeight="1" x14ac:dyDescent="0.2">
      <c r="D70" s="776"/>
      <c r="G70" s="779"/>
      <c r="H70" s="788" t="s">
        <v>241</v>
      </c>
      <c r="I70" s="373" t="s">
        <v>887</v>
      </c>
      <c r="J70" s="780"/>
      <c r="K70" s="780"/>
      <c r="L70" s="780"/>
      <c r="M70" s="780"/>
      <c r="N70" s="780"/>
      <c r="O70" s="332" t="s">
        <v>874</v>
      </c>
      <c r="P70" s="781">
        <f>2.5+3+3+1.5+1.5+2.5+5</f>
        <v>19</v>
      </c>
      <c r="Q70" s="332" t="s">
        <v>185</v>
      </c>
      <c r="S70" s="373"/>
      <c r="T70" s="789"/>
      <c r="U70" s="790"/>
      <c r="V70" s="790"/>
      <c r="W70" s="790"/>
      <c r="X70" s="790"/>
      <c r="Y70" s="790"/>
      <c r="Z70" s="791"/>
      <c r="AA70" s="790"/>
      <c r="AB70" s="790"/>
      <c r="AC70" s="790"/>
      <c r="AD70" s="790"/>
      <c r="AE70" s="792"/>
    </row>
    <row r="71" spans="4:31" s="777" customFormat="1" ht="18" customHeight="1" x14ac:dyDescent="0.2">
      <c r="D71" s="776"/>
      <c r="G71" s="779"/>
      <c r="H71" s="788" t="s">
        <v>241</v>
      </c>
      <c r="I71" s="373" t="s">
        <v>1125</v>
      </c>
      <c r="J71" s="780"/>
      <c r="K71" s="780"/>
      <c r="L71" s="780"/>
      <c r="M71" s="780"/>
      <c r="N71" s="780"/>
      <c r="O71" s="332" t="s">
        <v>874</v>
      </c>
      <c r="P71" s="781">
        <v>4</v>
      </c>
      <c r="Q71" s="332" t="s">
        <v>185</v>
      </c>
      <c r="T71" s="789"/>
      <c r="U71" s="790"/>
      <c r="V71" s="790"/>
      <c r="W71" s="790"/>
      <c r="X71" s="790"/>
      <c r="Y71" s="790"/>
      <c r="Z71" s="791"/>
      <c r="AA71" s="790"/>
      <c r="AB71" s="790"/>
      <c r="AC71" s="790"/>
      <c r="AD71" s="790"/>
      <c r="AE71" s="792"/>
    </row>
    <row r="72" spans="4:31" s="777" customFormat="1" ht="18" customHeight="1" x14ac:dyDescent="0.2">
      <c r="D72" s="776"/>
      <c r="G72" s="779"/>
      <c r="H72" s="788" t="s">
        <v>241</v>
      </c>
      <c r="I72" s="373" t="s">
        <v>1131</v>
      </c>
      <c r="J72" s="780"/>
      <c r="K72" s="780"/>
      <c r="L72" s="780"/>
      <c r="M72" s="780"/>
      <c r="N72" s="780"/>
      <c r="O72" s="332" t="s">
        <v>874</v>
      </c>
      <c r="P72" s="781">
        <v>1</v>
      </c>
      <c r="Q72" s="332" t="s">
        <v>185</v>
      </c>
      <c r="T72" s="789"/>
      <c r="U72" s="790"/>
      <c r="V72" s="790"/>
      <c r="W72" s="790"/>
      <c r="X72" s="790"/>
      <c r="Y72" s="790"/>
      <c r="Z72" s="791"/>
      <c r="AA72" s="790"/>
      <c r="AB72" s="790"/>
      <c r="AC72" s="790"/>
      <c r="AD72" s="790"/>
      <c r="AE72" s="792"/>
    </row>
    <row r="73" spans="4:31" s="777" customFormat="1" ht="18" customHeight="1" x14ac:dyDescent="0.2">
      <c r="D73" s="776"/>
      <c r="G73" s="779"/>
      <c r="H73" s="793" t="s">
        <v>241</v>
      </c>
      <c r="I73" s="794" t="s">
        <v>306</v>
      </c>
      <c r="J73" s="795"/>
      <c r="K73" s="795"/>
      <c r="L73" s="795"/>
      <c r="M73" s="795"/>
      <c r="N73" s="795"/>
      <c r="O73" s="603" t="s">
        <v>874</v>
      </c>
      <c r="P73" s="784">
        <f>P71*P70*P72</f>
        <v>76</v>
      </c>
      <c r="Q73" s="603" t="s">
        <v>184</v>
      </c>
      <c r="T73" s="796"/>
      <c r="U73" s="784"/>
      <c r="V73" s="784"/>
      <c r="W73" s="784"/>
      <c r="X73" s="784"/>
      <c r="Y73" s="784"/>
      <c r="Z73" s="787"/>
      <c r="AA73" s="783"/>
      <c r="AB73" s="783"/>
      <c r="AC73" s="784"/>
      <c r="AD73" s="784"/>
      <c r="AE73" s="784"/>
    </row>
    <row r="74" spans="4:31" s="777" customFormat="1" ht="18" customHeight="1" x14ac:dyDescent="0.2">
      <c r="D74" s="776"/>
      <c r="G74" s="779"/>
      <c r="H74" s="797" t="s">
        <v>241</v>
      </c>
      <c r="I74" s="798" t="s">
        <v>1126</v>
      </c>
      <c r="J74" s="799"/>
      <c r="K74" s="799"/>
      <c r="L74" s="799"/>
      <c r="M74" s="799"/>
      <c r="N74" s="799"/>
      <c r="O74" s="800" t="s">
        <v>874</v>
      </c>
      <c r="P74" s="801">
        <f>((2.1*0.7)*3)+((2.1*0.9)*2)</f>
        <v>8.1900000000000013</v>
      </c>
      <c r="Q74" s="800" t="s">
        <v>184</v>
      </c>
      <c r="T74" s="802"/>
      <c r="U74" s="794"/>
      <c r="V74" s="803"/>
      <c r="W74" s="802"/>
      <c r="X74" s="803"/>
      <c r="Y74" s="803"/>
      <c r="Z74" s="795"/>
      <c r="AA74" s="794"/>
      <c r="AB74" s="794"/>
      <c r="AC74" s="794"/>
      <c r="AD74" s="794"/>
      <c r="AE74" s="794"/>
    </row>
    <row r="75" spans="4:31" s="777" customFormat="1" ht="18" customHeight="1" x14ac:dyDescent="0.2">
      <c r="D75" s="776"/>
      <c r="G75" s="779"/>
      <c r="H75" s="779"/>
      <c r="I75" s="349"/>
      <c r="J75" s="774"/>
      <c r="K75" s="774"/>
      <c r="L75" s="774"/>
      <c r="M75" s="774"/>
      <c r="N75" s="774" t="s">
        <v>1127</v>
      </c>
      <c r="O75" s="349" t="s">
        <v>874</v>
      </c>
      <c r="P75" s="349">
        <f>(P73-P74)</f>
        <v>67.81</v>
      </c>
      <c r="Q75" s="349" t="s">
        <v>184</v>
      </c>
      <c r="T75" s="802"/>
      <c r="U75" s="794"/>
      <c r="V75" s="803"/>
      <c r="W75" s="802"/>
      <c r="X75" s="803"/>
      <c r="Y75" s="803"/>
      <c r="Z75" s="795"/>
      <c r="AA75" s="794"/>
      <c r="AB75" s="794"/>
      <c r="AC75" s="794"/>
      <c r="AD75" s="794"/>
      <c r="AE75" s="794"/>
    </row>
    <row r="76" spans="4:31" s="777" customFormat="1" ht="18" customHeight="1" x14ac:dyDescent="0.2">
      <c r="D76" s="776"/>
      <c r="G76" s="779"/>
      <c r="H76" s="779"/>
      <c r="J76" s="780"/>
      <c r="K76" s="780"/>
      <c r="L76" s="780"/>
      <c r="M76" s="780"/>
      <c r="N76" s="780"/>
      <c r="T76" s="802"/>
      <c r="U76" s="794"/>
      <c r="V76" s="803"/>
      <c r="W76" s="802"/>
      <c r="X76" s="803"/>
      <c r="Y76" s="803"/>
      <c r="Z76" s="795"/>
      <c r="AA76" s="794"/>
      <c r="AB76" s="794"/>
      <c r="AC76" s="794"/>
      <c r="AD76" s="794"/>
      <c r="AE76" s="794"/>
    </row>
    <row r="77" spans="4:31" s="777" customFormat="1" ht="18" customHeight="1" x14ac:dyDescent="0.2">
      <c r="D77" s="776"/>
      <c r="G77" s="778"/>
      <c r="H77" s="785" t="s">
        <v>20</v>
      </c>
      <c r="I77" s="373" t="s">
        <v>1128</v>
      </c>
      <c r="J77" s="780"/>
      <c r="K77" s="780"/>
      <c r="L77" s="780"/>
      <c r="M77" s="780"/>
      <c r="N77" s="780"/>
      <c r="T77" s="802"/>
      <c r="U77" s="794"/>
      <c r="V77" s="803"/>
      <c r="W77" s="802"/>
      <c r="X77" s="803"/>
      <c r="Y77" s="803"/>
      <c r="Z77" s="795"/>
      <c r="AA77" s="794"/>
      <c r="AB77" s="794"/>
      <c r="AC77" s="794"/>
      <c r="AD77" s="794"/>
      <c r="AE77" s="794"/>
    </row>
    <row r="78" spans="4:31" s="777" customFormat="1" ht="18" customHeight="1" x14ac:dyDescent="0.2">
      <c r="D78" s="776"/>
      <c r="G78" s="779"/>
      <c r="H78" s="788" t="s">
        <v>241</v>
      </c>
      <c r="I78" s="373" t="s">
        <v>887</v>
      </c>
      <c r="J78" s="780"/>
      <c r="K78" s="780"/>
      <c r="L78" s="780"/>
      <c r="M78" s="780"/>
      <c r="N78" s="780"/>
      <c r="O78" s="332" t="s">
        <v>874</v>
      </c>
      <c r="P78" s="781">
        <f>P70</f>
        <v>19</v>
      </c>
      <c r="Q78" s="332" t="s">
        <v>185</v>
      </c>
      <c r="T78" s="802"/>
      <c r="U78" s="794"/>
      <c r="V78" s="803"/>
      <c r="W78" s="802"/>
      <c r="X78" s="803"/>
      <c r="Y78" s="803"/>
      <c r="Z78" s="795"/>
      <c r="AA78" s="794"/>
      <c r="AB78" s="794"/>
      <c r="AC78" s="794"/>
      <c r="AD78" s="794"/>
      <c r="AE78" s="794"/>
    </row>
    <row r="79" spans="4:31" s="777" customFormat="1" ht="18" customHeight="1" x14ac:dyDescent="0.2">
      <c r="D79" s="776"/>
      <c r="G79" s="779"/>
      <c r="H79" s="788" t="s">
        <v>241</v>
      </c>
      <c r="I79" s="373" t="s">
        <v>1125</v>
      </c>
      <c r="J79" s="780"/>
      <c r="K79" s="780"/>
      <c r="L79" s="780"/>
      <c r="M79" s="780"/>
      <c r="N79" s="780"/>
      <c r="O79" s="332" t="s">
        <v>874</v>
      </c>
      <c r="P79" s="781">
        <f>P71</f>
        <v>4</v>
      </c>
      <c r="Q79" s="332" t="s">
        <v>185</v>
      </c>
      <c r="T79" s="802"/>
      <c r="U79" s="794"/>
      <c r="V79" s="803"/>
      <c r="W79" s="802"/>
      <c r="X79" s="803"/>
      <c r="Y79" s="803"/>
      <c r="Z79" s="795"/>
      <c r="AA79" s="794"/>
      <c r="AB79" s="794"/>
      <c r="AC79" s="794"/>
      <c r="AD79" s="794"/>
      <c r="AE79" s="794"/>
    </row>
    <row r="80" spans="4:31" s="777" customFormat="1" ht="18" customHeight="1" x14ac:dyDescent="0.2">
      <c r="D80" s="776"/>
      <c r="G80" s="779"/>
      <c r="H80" s="793" t="s">
        <v>241</v>
      </c>
      <c r="I80" s="794" t="s">
        <v>306</v>
      </c>
      <c r="J80" s="795"/>
      <c r="K80" s="795"/>
      <c r="L80" s="795"/>
      <c r="M80" s="795"/>
      <c r="N80" s="795"/>
      <c r="O80" s="603" t="s">
        <v>874</v>
      </c>
      <c r="P80" s="784">
        <f>P75*2</f>
        <v>135.62</v>
      </c>
      <c r="Q80" s="603" t="s">
        <v>184</v>
      </c>
      <c r="T80" s="802"/>
      <c r="U80" s="794"/>
      <c r="V80" s="803"/>
      <c r="W80" s="802"/>
      <c r="X80" s="803"/>
      <c r="Y80" s="803"/>
      <c r="Z80" s="795"/>
      <c r="AA80" s="794"/>
      <c r="AB80" s="794"/>
      <c r="AC80" s="794"/>
      <c r="AD80" s="794"/>
      <c r="AE80" s="794"/>
    </row>
    <row r="81" spans="4:31" s="777" customFormat="1" ht="18" customHeight="1" x14ac:dyDescent="0.2">
      <c r="D81" s="776"/>
      <c r="G81" s="779"/>
      <c r="H81" s="797" t="s">
        <v>241</v>
      </c>
      <c r="I81" s="798" t="s">
        <v>1126</v>
      </c>
      <c r="J81" s="799"/>
      <c r="K81" s="799"/>
      <c r="L81" s="799"/>
      <c r="M81" s="799"/>
      <c r="N81" s="799"/>
      <c r="O81" s="800" t="s">
        <v>874</v>
      </c>
      <c r="P81" s="801">
        <v>0</v>
      </c>
      <c r="Q81" s="800" t="s">
        <v>184</v>
      </c>
      <c r="T81" s="802"/>
      <c r="U81" s="794"/>
      <c r="V81" s="803"/>
      <c r="W81" s="802"/>
      <c r="X81" s="803"/>
      <c r="Y81" s="803"/>
      <c r="Z81" s="795"/>
      <c r="AA81" s="794"/>
      <c r="AB81" s="794"/>
      <c r="AC81" s="794"/>
      <c r="AD81" s="794"/>
      <c r="AE81" s="794"/>
    </row>
    <row r="82" spans="4:31" s="777" customFormat="1" ht="18" customHeight="1" x14ac:dyDescent="0.2">
      <c r="D82" s="776"/>
      <c r="G82" s="779"/>
      <c r="H82" s="779"/>
      <c r="I82" s="349"/>
      <c r="J82" s="774"/>
      <c r="K82" s="774"/>
      <c r="L82" s="774"/>
      <c r="M82" s="774"/>
      <c r="N82" s="774" t="s">
        <v>1127</v>
      </c>
      <c r="O82" s="349" t="s">
        <v>874</v>
      </c>
      <c r="P82" s="349">
        <f>P80-P81</f>
        <v>135.62</v>
      </c>
      <c r="Q82" s="349" t="s">
        <v>184</v>
      </c>
      <c r="T82" s="802"/>
      <c r="U82" s="794"/>
      <c r="V82" s="803"/>
      <c r="W82" s="802"/>
      <c r="X82" s="803"/>
      <c r="Y82" s="803"/>
      <c r="Z82" s="795"/>
      <c r="AA82" s="794"/>
      <c r="AB82" s="794"/>
      <c r="AC82" s="794"/>
      <c r="AD82" s="794"/>
      <c r="AE82" s="794"/>
    </row>
    <row r="83" spans="4:31" s="777" customFormat="1" ht="18" customHeight="1" x14ac:dyDescent="0.2">
      <c r="D83" s="776"/>
      <c r="G83" s="779"/>
      <c r="H83" s="779"/>
      <c r="J83" s="780"/>
      <c r="K83" s="780"/>
      <c r="L83" s="780"/>
      <c r="M83" s="780"/>
      <c r="N83" s="780"/>
      <c r="T83" s="802"/>
      <c r="U83" s="794"/>
      <c r="V83" s="803"/>
      <c r="W83" s="802"/>
      <c r="X83" s="803"/>
      <c r="Y83" s="803"/>
      <c r="Z83" s="795"/>
      <c r="AA83" s="794"/>
      <c r="AB83" s="794"/>
      <c r="AC83" s="794"/>
      <c r="AD83" s="794"/>
      <c r="AE83" s="794"/>
    </row>
    <row r="84" spans="4:31" s="777" customFormat="1" ht="18" customHeight="1" x14ac:dyDescent="0.2">
      <c r="D84" s="776"/>
      <c r="G84" s="779"/>
      <c r="H84" s="785" t="s">
        <v>51</v>
      </c>
      <c r="I84" s="373" t="s">
        <v>1129</v>
      </c>
      <c r="J84" s="780"/>
      <c r="K84" s="780"/>
      <c r="L84" s="780"/>
      <c r="M84" s="780"/>
      <c r="N84" s="780"/>
      <c r="T84" s="802"/>
      <c r="U84" s="794"/>
      <c r="V84" s="803"/>
      <c r="W84" s="802"/>
      <c r="X84" s="803"/>
      <c r="Y84" s="803"/>
      <c r="Z84" s="795"/>
      <c r="AA84" s="794"/>
      <c r="AB84" s="794"/>
      <c r="AC84" s="794"/>
      <c r="AD84" s="794"/>
      <c r="AE84" s="794"/>
    </row>
    <row r="85" spans="4:31" s="777" customFormat="1" ht="18" customHeight="1" x14ac:dyDescent="0.2">
      <c r="D85" s="776"/>
      <c r="G85" s="779"/>
      <c r="H85" s="788" t="s">
        <v>241</v>
      </c>
      <c r="I85" s="373" t="s">
        <v>887</v>
      </c>
      <c r="J85" s="780"/>
      <c r="K85" s="780"/>
      <c r="L85" s="780"/>
      <c r="M85" s="780"/>
      <c r="N85" s="780"/>
      <c r="O85" s="332" t="s">
        <v>874</v>
      </c>
      <c r="P85" s="781">
        <f>P70</f>
        <v>19</v>
      </c>
      <c r="Q85" s="332" t="s">
        <v>185</v>
      </c>
      <c r="T85" s="802"/>
      <c r="U85" s="794"/>
      <c r="V85" s="803"/>
      <c r="W85" s="802"/>
      <c r="X85" s="803"/>
      <c r="Y85" s="803"/>
      <c r="Z85" s="795"/>
      <c r="AA85" s="794"/>
      <c r="AB85" s="794"/>
      <c r="AC85" s="794"/>
      <c r="AD85" s="794"/>
      <c r="AE85" s="794"/>
    </row>
    <row r="86" spans="4:31" s="777" customFormat="1" ht="18" customHeight="1" x14ac:dyDescent="0.2">
      <c r="D86" s="776"/>
      <c r="G86" s="779"/>
      <c r="H86" s="788" t="s">
        <v>241</v>
      </c>
      <c r="I86" s="373" t="s">
        <v>1125</v>
      </c>
      <c r="J86" s="780"/>
      <c r="K86" s="780"/>
      <c r="L86" s="780"/>
      <c r="M86" s="780"/>
      <c r="N86" s="780"/>
      <c r="O86" s="332" t="s">
        <v>874</v>
      </c>
      <c r="P86" s="781">
        <f>P79</f>
        <v>4</v>
      </c>
      <c r="Q86" s="332" t="s">
        <v>185</v>
      </c>
      <c r="T86" s="802"/>
      <c r="U86" s="794"/>
      <c r="V86" s="803"/>
      <c r="W86" s="802"/>
      <c r="X86" s="803"/>
      <c r="Y86" s="803"/>
      <c r="Z86" s="795"/>
      <c r="AA86" s="794"/>
      <c r="AB86" s="794"/>
      <c r="AC86" s="794"/>
      <c r="AD86" s="794"/>
      <c r="AE86" s="794"/>
    </row>
    <row r="87" spans="4:31" s="777" customFormat="1" ht="18" customHeight="1" x14ac:dyDescent="0.2">
      <c r="D87" s="776"/>
      <c r="G87" s="779"/>
      <c r="H87" s="793" t="s">
        <v>241</v>
      </c>
      <c r="I87" s="794" t="s">
        <v>306</v>
      </c>
      <c r="J87" s="795"/>
      <c r="K87" s="795"/>
      <c r="L87" s="795"/>
      <c r="M87" s="795"/>
      <c r="N87" s="795"/>
      <c r="O87" s="603" t="s">
        <v>874</v>
      </c>
      <c r="P87" s="784">
        <f>P75*2</f>
        <v>135.62</v>
      </c>
      <c r="Q87" s="603" t="s">
        <v>184</v>
      </c>
      <c r="T87" s="796"/>
      <c r="U87" s="784"/>
      <c r="V87" s="784"/>
      <c r="W87" s="784"/>
      <c r="X87" s="784"/>
      <c r="Y87" s="784"/>
      <c r="Z87" s="787"/>
      <c r="AA87" s="783"/>
      <c r="AB87" s="783"/>
      <c r="AC87" s="784"/>
      <c r="AD87" s="784"/>
      <c r="AE87" s="784"/>
    </row>
    <row r="88" spans="4:31" s="777" customFormat="1" ht="18" customHeight="1" x14ac:dyDescent="0.2">
      <c r="D88" s="776"/>
      <c r="G88" s="779"/>
      <c r="H88" s="797" t="s">
        <v>241</v>
      </c>
      <c r="I88" s="798" t="s">
        <v>1126</v>
      </c>
      <c r="J88" s="799"/>
      <c r="K88" s="799"/>
      <c r="L88" s="799"/>
      <c r="M88" s="799"/>
      <c r="N88" s="799"/>
      <c r="O88" s="800" t="s">
        <v>874</v>
      </c>
      <c r="P88" s="800"/>
      <c r="Q88" s="800" t="s">
        <v>184</v>
      </c>
      <c r="T88" s="802"/>
      <c r="U88" s="794"/>
      <c r="V88" s="803"/>
      <c r="W88" s="802"/>
      <c r="X88" s="803"/>
      <c r="Y88" s="803"/>
      <c r="Z88" s="795"/>
      <c r="AA88" s="803"/>
      <c r="AB88" s="803"/>
      <c r="AC88" s="784"/>
      <c r="AD88" s="784"/>
      <c r="AE88" s="784"/>
    </row>
    <row r="89" spans="4:31" s="777" customFormat="1" ht="18" customHeight="1" x14ac:dyDescent="0.2">
      <c r="D89" s="776"/>
      <c r="G89" s="779"/>
      <c r="H89" s="779"/>
      <c r="I89" s="349"/>
      <c r="J89" s="774"/>
      <c r="K89" s="774"/>
      <c r="L89" s="774"/>
      <c r="M89" s="774"/>
      <c r="N89" s="774" t="s">
        <v>1127</v>
      </c>
      <c r="O89" s="349" t="s">
        <v>874</v>
      </c>
      <c r="P89" s="349">
        <f>P87-P88</f>
        <v>135.62</v>
      </c>
      <c r="Q89" s="349" t="s">
        <v>184</v>
      </c>
      <c r="T89" s="804"/>
      <c r="U89" s="794"/>
      <c r="V89" s="803"/>
      <c r="W89" s="802"/>
      <c r="X89" s="803"/>
      <c r="Y89" s="803"/>
      <c r="Z89" s="795"/>
      <c r="AA89" s="794"/>
      <c r="AB89" s="794"/>
      <c r="AC89" s="794"/>
      <c r="AD89" s="794"/>
      <c r="AE89" s="794"/>
    </row>
    <row r="90" spans="4:31" s="777" customFormat="1" ht="18" customHeight="1" x14ac:dyDescent="0.2">
      <c r="D90" s="776"/>
      <c r="G90" s="779"/>
      <c r="H90" s="779"/>
      <c r="I90" s="349"/>
      <c r="J90" s="774"/>
      <c r="K90" s="774"/>
      <c r="L90" s="774"/>
      <c r="M90" s="774"/>
      <c r="N90" s="774"/>
      <c r="O90" s="349"/>
      <c r="P90" s="349"/>
      <c r="Q90" s="349"/>
      <c r="T90" s="804"/>
      <c r="U90" s="794"/>
      <c r="V90" s="803"/>
      <c r="W90" s="802"/>
      <c r="X90" s="803"/>
      <c r="Y90" s="803"/>
      <c r="Z90" s="795"/>
      <c r="AA90" s="794"/>
      <c r="AB90" s="794"/>
      <c r="AC90" s="794"/>
      <c r="AD90" s="794"/>
      <c r="AE90" s="794"/>
    </row>
    <row r="91" spans="4:31" s="777" customFormat="1" ht="18" customHeight="1" x14ac:dyDescent="0.2">
      <c r="D91" s="776"/>
      <c r="G91" s="779"/>
      <c r="H91" s="779"/>
      <c r="I91" s="349"/>
      <c r="J91" s="774"/>
      <c r="K91" s="774"/>
      <c r="L91" s="774"/>
      <c r="M91" s="774"/>
      <c r="N91" s="774"/>
      <c r="O91" s="349"/>
      <c r="P91" s="349"/>
      <c r="Q91" s="349"/>
      <c r="T91" s="804"/>
      <c r="U91" s="794"/>
      <c r="V91" s="803"/>
      <c r="W91" s="802"/>
      <c r="X91" s="803"/>
      <c r="Y91" s="803"/>
      <c r="Z91" s="795"/>
      <c r="AA91" s="794"/>
      <c r="AB91" s="794"/>
      <c r="AC91" s="794"/>
      <c r="AD91" s="794"/>
      <c r="AE91" s="794"/>
    </row>
    <row r="92" spans="4:31" s="777" customFormat="1" ht="18" customHeight="1" x14ac:dyDescent="0.2">
      <c r="D92" s="776"/>
      <c r="G92" s="779"/>
      <c r="H92" s="779"/>
      <c r="I92" s="349"/>
      <c r="J92" s="774"/>
      <c r="K92" s="774"/>
      <c r="L92" s="774"/>
      <c r="M92" s="774"/>
      <c r="N92" s="774"/>
      <c r="O92" s="349"/>
      <c r="P92" s="349"/>
      <c r="Q92" s="349"/>
      <c r="T92" s="804"/>
      <c r="U92" s="794"/>
      <c r="V92" s="803"/>
      <c r="W92" s="802"/>
      <c r="X92" s="803"/>
      <c r="Y92" s="803"/>
      <c r="Z92" s="795"/>
      <c r="AA92" s="794"/>
      <c r="AB92" s="794"/>
      <c r="AC92" s="794"/>
      <c r="AD92" s="794"/>
      <c r="AE92" s="794"/>
    </row>
    <row r="93" spans="4:31" s="777" customFormat="1" ht="18" customHeight="1" x14ac:dyDescent="0.2">
      <c r="D93" s="776"/>
      <c r="G93" s="779"/>
      <c r="H93" s="779"/>
      <c r="I93" s="349"/>
      <c r="J93" s="774"/>
      <c r="K93" s="774"/>
      <c r="L93" s="774"/>
      <c r="M93" s="774"/>
      <c r="N93" s="774"/>
      <c r="O93" s="349"/>
      <c r="P93" s="349"/>
      <c r="Q93" s="349"/>
      <c r="T93" s="804"/>
      <c r="U93" s="794"/>
      <c r="V93" s="803"/>
      <c r="W93" s="802"/>
      <c r="X93" s="803"/>
      <c r="Y93" s="803"/>
      <c r="Z93" s="795"/>
      <c r="AA93" s="794"/>
      <c r="AB93" s="794"/>
      <c r="AC93" s="794"/>
      <c r="AD93" s="794"/>
      <c r="AE93" s="794"/>
    </row>
    <row r="94" spans="4:31" s="777" customFormat="1" ht="18" customHeight="1" x14ac:dyDescent="0.2">
      <c r="D94" s="776"/>
      <c r="G94" s="779"/>
      <c r="H94" s="779"/>
      <c r="I94" s="349"/>
      <c r="J94" s="774"/>
      <c r="K94" s="774"/>
      <c r="L94" s="774"/>
      <c r="M94" s="774"/>
      <c r="N94" s="774"/>
      <c r="O94" s="349"/>
      <c r="P94" s="349"/>
      <c r="Q94" s="349"/>
      <c r="T94" s="804"/>
      <c r="U94" s="794"/>
      <c r="V94" s="803"/>
      <c r="W94" s="802"/>
      <c r="X94" s="803"/>
      <c r="Y94" s="803"/>
      <c r="Z94" s="795"/>
      <c r="AA94" s="794"/>
      <c r="AB94" s="794"/>
      <c r="AC94" s="794"/>
      <c r="AD94" s="794"/>
      <c r="AE94" s="794"/>
    </row>
    <row r="95" spans="4:31" s="777" customFormat="1" ht="18" customHeight="1" x14ac:dyDescent="0.2">
      <c r="D95" s="776"/>
      <c r="G95" s="779"/>
      <c r="H95" s="779"/>
      <c r="I95" s="349"/>
      <c r="J95" s="774"/>
      <c r="K95" s="774"/>
      <c r="L95" s="774"/>
      <c r="M95" s="774"/>
      <c r="N95" s="774"/>
      <c r="O95" s="349"/>
      <c r="P95" s="349"/>
      <c r="Q95" s="349"/>
      <c r="T95" s="804"/>
      <c r="U95" s="794"/>
      <c r="V95" s="803"/>
      <c r="W95" s="802"/>
      <c r="X95" s="803"/>
      <c r="Y95" s="803"/>
      <c r="Z95" s="795"/>
      <c r="AA95" s="794"/>
      <c r="AB95" s="794"/>
      <c r="AC95" s="794"/>
      <c r="AD95" s="794"/>
      <c r="AE95" s="794"/>
    </row>
    <row r="96" spans="4:31" s="777" customFormat="1" ht="18" customHeight="1" x14ac:dyDescent="0.2">
      <c r="D96" s="776"/>
      <c r="G96" s="779"/>
      <c r="H96" s="779"/>
      <c r="I96" s="349"/>
      <c r="J96" s="774"/>
      <c r="K96" s="774"/>
      <c r="L96" s="774"/>
      <c r="M96" s="774"/>
      <c r="N96" s="774"/>
      <c r="O96" s="349"/>
      <c r="P96" s="349"/>
      <c r="Q96" s="349"/>
      <c r="T96" s="804"/>
      <c r="U96" s="794"/>
      <c r="V96" s="803"/>
      <c r="W96" s="802"/>
      <c r="X96" s="803"/>
      <c r="Y96" s="803"/>
      <c r="Z96" s="795"/>
      <c r="AA96" s="794"/>
      <c r="AB96" s="794"/>
      <c r="AC96" s="794"/>
      <c r="AD96" s="794"/>
      <c r="AE96" s="794"/>
    </row>
    <row r="97" spans="4:31" s="777" customFormat="1" ht="18" customHeight="1" x14ac:dyDescent="0.2">
      <c r="D97" s="776"/>
      <c r="G97" s="779"/>
      <c r="H97" s="779"/>
      <c r="I97" s="349"/>
      <c r="J97" s="774"/>
      <c r="K97" s="774"/>
      <c r="L97" s="774"/>
      <c r="M97" s="774"/>
      <c r="N97" s="774"/>
      <c r="O97" s="349"/>
      <c r="P97" s="349"/>
      <c r="Q97" s="349"/>
      <c r="T97" s="804"/>
      <c r="U97" s="794"/>
      <c r="V97" s="803"/>
      <c r="W97" s="802"/>
      <c r="X97" s="803"/>
      <c r="Y97" s="803"/>
      <c r="Z97" s="795"/>
      <c r="AA97" s="794"/>
      <c r="AB97" s="794"/>
      <c r="AC97" s="794"/>
      <c r="AD97" s="794"/>
      <c r="AE97" s="794"/>
    </row>
    <row r="98" spans="4:31" s="777" customFormat="1" ht="18" customHeight="1" x14ac:dyDescent="0.2">
      <c r="D98" s="776"/>
      <c r="G98" s="779"/>
      <c r="H98" s="779"/>
      <c r="I98" s="349"/>
      <c r="J98" s="774"/>
      <c r="K98" s="774"/>
      <c r="L98" s="774"/>
      <c r="M98" s="774"/>
      <c r="N98" s="774"/>
      <c r="O98" s="349"/>
      <c r="P98" s="349"/>
      <c r="Q98" s="349"/>
      <c r="T98" s="804"/>
      <c r="U98" s="794"/>
      <c r="V98" s="803"/>
      <c r="W98" s="802"/>
      <c r="X98" s="803"/>
      <c r="Y98" s="803"/>
      <c r="Z98" s="795"/>
      <c r="AA98" s="794"/>
      <c r="AB98" s="794"/>
      <c r="AC98" s="794"/>
      <c r="AD98" s="794"/>
      <c r="AE98" s="794"/>
    </row>
    <row r="99" spans="4:31" s="777" customFormat="1" ht="18" customHeight="1" x14ac:dyDescent="0.2">
      <c r="D99" s="776"/>
      <c r="G99" s="778" t="s">
        <v>1132</v>
      </c>
      <c r="H99" s="779"/>
      <c r="J99" s="780"/>
      <c r="K99" s="780"/>
      <c r="L99" s="780"/>
      <c r="M99" s="780"/>
      <c r="N99" s="780"/>
      <c r="T99" s="779"/>
      <c r="Z99" s="781"/>
      <c r="AA99" s="782"/>
      <c r="AB99" s="783"/>
      <c r="AC99" s="784"/>
      <c r="AD99" s="784"/>
    </row>
    <row r="100" spans="4:31" s="777" customFormat="1" ht="18" customHeight="1" x14ac:dyDescent="0.2">
      <c r="D100" s="776"/>
      <c r="G100" s="779"/>
      <c r="H100" s="785" t="s">
        <v>46</v>
      </c>
      <c r="I100" s="373" t="s">
        <v>1130</v>
      </c>
      <c r="J100" s="780"/>
      <c r="K100" s="780"/>
      <c r="L100" s="780"/>
      <c r="M100" s="780"/>
      <c r="N100" s="780"/>
      <c r="T100" s="786"/>
      <c r="U100" s="784"/>
      <c r="V100" s="784"/>
      <c r="W100" s="784"/>
      <c r="X100" s="784"/>
      <c r="Y100" s="784"/>
      <c r="Z100" s="787"/>
      <c r="AA100" s="783"/>
      <c r="AB100" s="783"/>
      <c r="AC100" s="784"/>
      <c r="AD100" s="784"/>
      <c r="AE100" s="784"/>
    </row>
    <row r="101" spans="4:31" s="777" customFormat="1" ht="18" customHeight="1" x14ac:dyDescent="0.2">
      <c r="D101" s="776"/>
      <c r="G101" s="779"/>
      <c r="H101" s="788" t="s">
        <v>241</v>
      </c>
      <c r="I101" s="373" t="s">
        <v>887</v>
      </c>
      <c r="J101" s="780"/>
      <c r="K101" s="780"/>
      <c r="L101" s="780"/>
      <c r="M101" s="780"/>
      <c r="N101" s="780"/>
      <c r="O101" s="332" t="s">
        <v>874</v>
      </c>
      <c r="P101" s="781">
        <v>3.25</v>
      </c>
      <c r="Q101" s="332" t="s">
        <v>185</v>
      </c>
      <c r="S101" s="373"/>
      <c r="T101" s="789"/>
      <c r="U101" s="790"/>
      <c r="V101" s="790"/>
      <c r="W101" s="790"/>
      <c r="X101" s="790"/>
      <c r="Y101" s="790"/>
      <c r="Z101" s="791"/>
      <c r="AA101" s="790"/>
      <c r="AB101" s="790"/>
      <c r="AC101" s="790"/>
      <c r="AD101" s="790"/>
      <c r="AE101" s="792"/>
    </row>
    <row r="102" spans="4:31" s="777" customFormat="1" ht="18" customHeight="1" x14ac:dyDescent="0.2">
      <c r="D102" s="776"/>
      <c r="G102" s="779"/>
      <c r="H102" s="788" t="s">
        <v>241</v>
      </c>
      <c r="I102" s="373" t="s">
        <v>1125</v>
      </c>
      <c r="J102" s="780"/>
      <c r="K102" s="780"/>
      <c r="L102" s="780"/>
      <c r="M102" s="780"/>
      <c r="N102" s="780"/>
      <c r="O102" s="332" t="s">
        <v>874</v>
      </c>
      <c r="P102" s="781">
        <v>5</v>
      </c>
      <c r="Q102" s="332" t="s">
        <v>185</v>
      </c>
      <c r="T102" s="789"/>
      <c r="U102" s="790"/>
      <c r="V102" s="790"/>
      <c r="W102" s="790"/>
      <c r="X102" s="790"/>
      <c r="Y102" s="790"/>
      <c r="Z102" s="791"/>
      <c r="AA102" s="790"/>
      <c r="AB102" s="790"/>
      <c r="AC102" s="790"/>
      <c r="AD102" s="790"/>
      <c r="AE102" s="792"/>
    </row>
    <row r="103" spans="4:31" s="777" customFormat="1" ht="18" customHeight="1" x14ac:dyDescent="0.2">
      <c r="D103" s="776"/>
      <c r="G103" s="779"/>
      <c r="H103" s="788" t="s">
        <v>241</v>
      </c>
      <c r="I103" s="373" t="s">
        <v>1131</v>
      </c>
      <c r="J103" s="780"/>
      <c r="K103" s="780"/>
      <c r="L103" s="780"/>
      <c r="M103" s="780"/>
      <c r="N103" s="780"/>
      <c r="O103" s="332" t="s">
        <v>874</v>
      </c>
      <c r="P103" s="781">
        <v>1</v>
      </c>
      <c r="Q103" s="332" t="s">
        <v>185</v>
      </c>
      <c r="T103" s="789"/>
      <c r="U103" s="790"/>
      <c r="V103" s="790"/>
      <c r="W103" s="790"/>
      <c r="X103" s="790"/>
      <c r="Y103" s="790"/>
      <c r="Z103" s="791"/>
      <c r="AA103" s="790"/>
      <c r="AB103" s="790"/>
      <c r="AC103" s="790"/>
      <c r="AD103" s="790"/>
      <c r="AE103" s="792"/>
    </row>
    <row r="104" spans="4:31" s="777" customFormat="1" ht="18" customHeight="1" x14ac:dyDescent="0.2">
      <c r="D104" s="776"/>
      <c r="G104" s="779"/>
      <c r="H104" s="793" t="s">
        <v>241</v>
      </c>
      <c r="I104" s="794" t="s">
        <v>306</v>
      </c>
      <c r="J104" s="795"/>
      <c r="K104" s="795"/>
      <c r="L104" s="795"/>
      <c r="M104" s="795"/>
      <c r="N104" s="795"/>
      <c r="O104" s="603" t="s">
        <v>874</v>
      </c>
      <c r="P104" s="784">
        <f>P102*P101*P103</f>
        <v>16.25</v>
      </c>
      <c r="Q104" s="603" t="s">
        <v>184</v>
      </c>
      <c r="T104" s="796"/>
      <c r="U104" s="784"/>
      <c r="V104" s="784"/>
      <c r="W104" s="784"/>
      <c r="X104" s="784"/>
      <c r="Y104" s="784"/>
      <c r="Z104" s="787"/>
      <c r="AA104" s="783"/>
      <c r="AB104" s="783"/>
      <c r="AC104" s="784"/>
      <c r="AD104" s="784"/>
      <c r="AE104" s="784"/>
    </row>
    <row r="105" spans="4:31" s="777" customFormat="1" ht="18" customHeight="1" x14ac:dyDescent="0.2">
      <c r="D105" s="776"/>
      <c r="G105" s="779"/>
      <c r="H105" s="797" t="s">
        <v>241</v>
      </c>
      <c r="I105" s="798" t="s">
        <v>1126</v>
      </c>
      <c r="J105" s="799"/>
      <c r="K105" s="799"/>
      <c r="L105" s="799"/>
      <c r="M105" s="799"/>
      <c r="N105" s="799"/>
      <c r="O105" s="800" t="s">
        <v>874</v>
      </c>
      <c r="P105" s="801">
        <f>2.5*2.3</f>
        <v>5.75</v>
      </c>
      <c r="Q105" s="800" t="s">
        <v>184</v>
      </c>
      <c r="T105" s="802"/>
      <c r="U105" s="794" t="s">
        <v>1133</v>
      </c>
      <c r="V105" s="803"/>
      <c r="W105" s="802"/>
      <c r="X105" s="803"/>
      <c r="Y105" s="803"/>
      <c r="Z105" s="795"/>
      <c r="AA105" s="794"/>
      <c r="AB105" s="794"/>
      <c r="AC105" s="794"/>
      <c r="AD105" s="794"/>
      <c r="AE105" s="794"/>
    </row>
    <row r="106" spans="4:31" s="777" customFormat="1" ht="18" customHeight="1" x14ac:dyDescent="0.2">
      <c r="D106" s="776"/>
      <c r="G106" s="779"/>
      <c r="H106" s="779"/>
      <c r="I106" s="349"/>
      <c r="J106" s="774"/>
      <c r="K106" s="774"/>
      <c r="L106" s="774"/>
      <c r="M106" s="774"/>
      <c r="N106" s="774" t="s">
        <v>1127</v>
      </c>
      <c r="O106" s="349" t="s">
        <v>874</v>
      </c>
      <c r="P106" s="349">
        <f>P104-P105</f>
        <v>10.5</v>
      </c>
      <c r="Q106" s="349" t="s">
        <v>184</v>
      </c>
      <c r="T106" s="802"/>
      <c r="U106" s="794"/>
      <c r="V106" s="803"/>
      <c r="W106" s="802"/>
      <c r="X106" s="803"/>
      <c r="Y106" s="803"/>
      <c r="Z106" s="795"/>
      <c r="AA106" s="794"/>
      <c r="AB106" s="794"/>
      <c r="AC106" s="794"/>
      <c r="AD106" s="794"/>
      <c r="AE106" s="794"/>
    </row>
    <row r="107" spans="4:31" s="777" customFormat="1" ht="18" customHeight="1" x14ac:dyDescent="0.2">
      <c r="D107" s="776"/>
      <c r="G107" s="779"/>
      <c r="H107" s="779"/>
      <c r="J107" s="780"/>
      <c r="K107" s="780"/>
      <c r="L107" s="780"/>
      <c r="M107" s="780"/>
      <c r="N107" s="780"/>
      <c r="T107" s="802"/>
      <c r="U107" s="794"/>
      <c r="V107" s="803"/>
      <c r="W107" s="802"/>
      <c r="X107" s="803"/>
      <c r="Y107" s="803"/>
      <c r="Z107" s="795"/>
      <c r="AA107" s="794"/>
      <c r="AB107" s="794"/>
      <c r="AC107" s="794"/>
      <c r="AD107" s="794"/>
      <c r="AE107" s="794"/>
    </row>
    <row r="108" spans="4:31" s="777" customFormat="1" ht="18" customHeight="1" x14ac:dyDescent="0.2">
      <c r="D108" s="776"/>
      <c r="G108" s="778"/>
      <c r="H108" s="785" t="s">
        <v>20</v>
      </c>
      <c r="I108" s="373" t="s">
        <v>1128</v>
      </c>
      <c r="J108" s="780"/>
      <c r="K108" s="780"/>
      <c r="L108" s="780"/>
      <c r="M108" s="780"/>
      <c r="N108" s="780"/>
      <c r="T108" s="802"/>
      <c r="U108" s="794"/>
      <c r="V108" s="803"/>
      <c r="W108" s="802"/>
      <c r="X108" s="803"/>
      <c r="Y108" s="803"/>
      <c r="Z108" s="795"/>
      <c r="AA108" s="794"/>
      <c r="AB108" s="794"/>
      <c r="AC108" s="794"/>
      <c r="AD108" s="794"/>
      <c r="AE108" s="794"/>
    </row>
    <row r="109" spans="4:31" s="777" customFormat="1" ht="18" customHeight="1" x14ac:dyDescent="0.2">
      <c r="D109" s="776"/>
      <c r="G109" s="779"/>
      <c r="H109" s="788" t="s">
        <v>241</v>
      </c>
      <c r="I109" s="373" t="s">
        <v>887</v>
      </c>
      <c r="J109" s="780"/>
      <c r="K109" s="780"/>
      <c r="L109" s="780"/>
      <c r="M109" s="780"/>
      <c r="N109" s="780"/>
      <c r="O109" s="332" t="s">
        <v>874</v>
      </c>
      <c r="P109" s="781">
        <f>P101</f>
        <v>3.25</v>
      </c>
      <c r="Q109" s="332" t="s">
        <v>185</v>
      </c>
      <c r="T109" s="802"/>
      <c r="U109" s="794"/>
      <c r="V109" s="803"/>
      <c r="W109" s="802"/>
      <c r="X109" s="803"/>
      <c r="Y109" s="803"/>
      <c r="Z109" s="795"/>
      <c r="AA109" s="794"/>
      <c r="AB109" s="794"/>
      <c r="AC109" s="794"/>
      <c r="AD109" s="794"/>
      <c r="AE109" s="794"/>
    </row>
    <row r="110" spans="4:31" s="777" customFormat="1" ht="18" customHeight="1" x14ac:dyDescent="0.2">
      <c r="D110" s="776"/>
      <c r="G110" s="779"/>
      <c r="H110" s="788" t="s">
        <v>241</v>
      </c>
      <c r="I110" s="373" t="s">
        <v>1125</v>
      </c>
      <c r="J110" s="780"/>
      <c r="K110" s="780"/>
      <c r="L110" s="780"/>
      <c r="M110" s="780"/>
      <c r="N110" s="780"/>
      <c r="O110" s="332" t="s">
        <v>874</v>
      </c>
      <c r="P110" s="781">
        <f>P102</f>
        <v>5</v>
      </c>
      <c r="Q110" s="332" t="s">
        <v>185</v>
      </c>
      <c r="T110" s="802"/>
      <c r="U110" s="794"/>
      <c r="V110" s="803"/>
      <c r="W110" s="802"/>
      <c r="X110" s="803"/>
      <c r="Y110" s="803"/>
      <c r="Z110" s="795"/>
      <c r="AA110" s="794"/>
      <c r="AB110" s="794"/>
      <c r="AC110" s="794"/>
      <c r="AD110" s="794"/>
      <c r="AE110" s="794"/>
    </row>
    <row r="111" spans="4:31" s="777" customFormat="1" ht="18" customHeight="1" x14ac:dyDescent="0.2">
      <c r="D111" s="776"/>
      <c r="G111" s="779"/>
      <c r="H111" s="793" t="s">
        <v>241</v>
      </c>
      <c r="I111" s="794" t="s">
        <v>306</v>
      </c>
      <c r="J111" s="795"/>
      <c r="K111" s="795"/>
      <c r="L111" s="795"/>
      <c r="M111" s="795"/>
      <c r="N111" s="795"/>
      <c r="O111" s="603" t="s">
        <v>874</v>
      </c>
      <c r="P111" s="784">
        <f>P106*2</f>
        <v>21</v>
      </c>
      <c r="Q111" s="603" t="s">
        <v>184</v>
      </c>
      <c r="T111" s="802"/>
      <c r="U111" s="794"/>
      <c r="V111" s="803"/>
      <c r="W111" s="802"/>
      <c r="X111" s="803"/>
      <c r="Y111" s="803"/>
      <c r="Z111" s="795"/>
      <c r="AA111" s="794"/>
      <c r="AB111" s="794"/>
      <c r="AC111" s="794"/>
      <c r="AD111" s="794"/>
      <c r="AE111" s="794"/>
    </row>
    <row r="112" spans="4:31" s="777" customFormat="1" ht="18" customHeight="1" x14ac:dyDescent="0.2">
      <c r="D112" s="776"/>
      <c r="G112" s="779"/>
      <c r="H112" s="797" t="s">
        <v>241</v>
      </c>
      <c r="I112" s="798" t="s">
        <v>1126</v>
      </c>
      <c r="J112" s="799"/>
      <c r="K112" s="799"/>
      <c r="L112" s="799"/>
      <c r="M112" s="799"/>
      <c r="N112" s="799"/>
      <c r="O112" s="800" t="s">
        <v>874</v>
      </c>
      <c r="P112" s="801">
        <v>0</v>
      </c>
      <c r="Q112" s="800" t="s">
        <v>184</v>
      </c>
      <c r="T112" s="802"/>
      <c r="U112" s="794"/>
      <c r="V112" s="803"/>
      <c r="W112" s="802"/>
      <c r="X112" s="803"/>
      <c r="Y112" s="803"/>
      <c r="Z112" s="795"/>
      <c r="AA112" s="794"/>
      <c r="AB112" s="794"/>
      <c r="AC112" s="794"/>
      <c r="AD112" s="794"/>
      <c r="AE112" s="794"/>
    </row>
    <row r="113" spans="4:31" s="777" customFormat="1" ht="18" customHeight="1" x14ac:dyDescent="0.2">
      <c r="D113" s="776"/>
      <c r="G113" s="779"/>
      <c r="H113" s="779"/>
      <c r="I113" s="349"/>
      <c r="J113" s="774"/>
      <c r="K113" s="774"/>
      <c r="L113" s="774"/>
      <c r="M113" s="774"/>
      <c r="N113" s="774" t="s">
        <v>1127</v>
      </c>
      <c r="O113" s="349" t="s">
        <v>874</v>
      </c>
      <c r="P113" s="349">
        <f>P111-P112</f>
        <v>21</v>
      </c>
      <c r="Q113" s="349" t="s">
        <v>184</v>
      </c>
      <c r="T113" s="802"/>
      <c r="U113" s="794"/>
      <c r="V113" s="803"/>
      <c r="W113" s="802"/>
      <c r="X113" s="803"/>
      <c r="Y113" s="803"/>
      <c r="Z113" s="795"/>
      <c r="AA113" s="794"/>
      <c r="AB113" s="794"/>
      <c r="AC113" s="794"/>
      <c r="AD113" s="794"/>
      <c r="AE113" s="794"/>
    </row>
    <row r="114" spans="4:31" s="777" customFormat="1" ht="18" customHeight="1" x14ac:dyDescent="0.2">
      <c r="D114" s="776"/>
      <c r="G114" s="779"/>
      <c r="H114" s="779"/>
      <c r="J114" s="780"/>
      <c r="K114" s="780"/>
      <c r="L114" s="780"/>
      <c r="M114" s="780"/>
      <c r="N114" s="780"/>
      <c r="T114" s="802"/>
      <c r="U114" s="794"/>
      <c r="V114" s="803"/>
      <c r="W114" s="802"/>
      <c r="X114" s="803"/>
      <c r="Y114" s="803"/>
      <c r="Z114" s="795"/>
      <c r="AA114" s="794"/>
      <c r="AB114" s="794"/>
      <c r="AC114" s="794"/>
      <c r="AD114" s="794"/>
      <c r="AE114" s="794"/>
    </row>
    <row r="115" spans="4:31" s="777" customFormat="1" ht="18" customHeight="1" x14ac:dyDescent="0.2">
      <c r="D115" s="776"/>
      <c r="G115" s="779"/>
      <c r="H115" s="785" t="s">
        <v>51</v>
      </c>
      <c r="I115" s="373" t="s">
        <v>1129</v>
      </c>
      <c r="J115" s="780"/>
      <c r="K115" s="780"/>
      <c r="L115" s="780"/>
      <c r="M115" s="780"/>
      <c r="N115" s="780"/>
      <c r="T115" s="802"/>
      <c r="U115" s="794"/>
      <c r="V115" s="803"/>
      <c r="W115" s="802"/>
      <c r="X115" s="803"/>
      <c r="Y115" s="803"/>
      <c r="Z115" s="795"/>
      <c r="AA115" s="794"/>
      <c r="AB115" s="794"/>
      <c r="AC115" s="794"/>
      <c r="AD115" s="794"/>
      <c r="AE115" s="794"/>
    </row>
    <row r="116" spans="4:31" s="777" customFormat="1" ht="18" customHeight="1" x14ac:dyDescent="0.2">
      <c r="D116" s="776"/>
      <c r="G116" s="779"/>
      <c r="H116" s="788" t="s">
        <v>241</v>
      </c>
      <c r="I116" s="373" t="s">
        <v>887</v>
      </c>
      <c r="J116" s="780"/>
      <c r="K116" s="780"/>
      <c r="L116" s="780"/>
      <c r="M116" s="780"/>
      <c r="N116" s="780"/>
      <c r="O116" s="332" t="s">
        <v>874</v>
      </c>
      <c r="P116" s="781">
        <f>P101</f>
        <v>3.25</v>
      </c>
      <c r="Q116" s="332" t="s">
        <v>185</v>
      </c>
      <c r="T116" s="802"/>
      <c r="U116" s="794"/>
      <c r="V116" s="803"/>
      <c r="W116" s="802"/>
      <c r="X116" s="803"/>
      <c r="Y116" s="803"/>
      <c r="Z116" s="795"/>
      <c r="AA116" s="794"/>
      <c r="AB116" s="794"/>
      <c r="AC116" s="794"/>
      <c r="AD116" s="794"/>
      <c r="AE116" s="794"/>
    </row>
    <row r="117" spans="4:31" s="777" customFormat="1" ht="18" customHeight="1" x14ac:dyDescent="0.2">
      <c r="D117" s="776"/>
      <c r="G117" s="779"/>
      <c r="H117" s="788" t="s">
        <v>241</v>
      </c>
      <c r="I117" s="373" t="s">
        <v>1125</v>
      </c>
      <c r="J117" s="780"/>
      <c r="K117" s="780"/>
      <c r="L117" s="780"/>
      <c r="M117" s="780"/>
      <c r="N117" s="780"/>
      <c r="O117" s="332" t="s">
        <v>874</v>
      </c>
      <c r="P117" s="781">
        <f>P110</f>
        <v>5</v>
      </c>
      <c r="Q117" s="332" t="s">
        <v>185</v>
      </c>
      <c r="T117" s="802"/>
      <c r="U117" s="794"/>
      <c r="V117" s="803"/>
      <c r="W117" s="802"/>
      <c r="X117" s="803"/>
      <c r="Y117" s="803"/>
      <c r="Z117" s="795"/>
      <c r="AA117" s="794"/>
      <c r="AB117" s="794"/>
      <c r="AC117" s="794"/>
      <c r="AD117" s="794"/>
      <c r="AE117" s="794"/>
    </row>
    <row r="118" spans="4:31" s="777" customFormat="1" ht="18" customHeight="1" x14ac:dyDescent="0.2">
      <c r="D118" s="776"/>
      <c r="G118" s="779"/>
      <c r="H118" s="793" t="s">
        <v>241</v>
      </c>
      <c r="I118" s="794" t="s">
        <v>306</v>
      </c>
      <c r="J118" s="795"/>
      <c r="K118" s="795"/>
      <c r="L118" s="795"/>
      <c r="M118" s="795"/>
      <c r="N118" s="795"/>
      <c r="O118" s="603" t="s">
        <v>874</v>
      </c>
      <c r="P118" s="784">
        <f>P106*2</f>
        <v>21</v>
      </c>
      <c r="Q118" s="603" t="s">
        <v>184</v>
      </c>
      <c r="T118" s="796"/>
      <c r="U118" s="784"/>
      <c r="V118" s="784"/>
      <c r="W118" s="784"/>
      <c r="X118" s="784"/>
      <c r="Y118" s="784"/>
      <c r="Z118" s="787"/>
      <c r="AA118" s="783"/>
      <c r="AB118" s="783"/>
      <c r="AC118" s="784"/>
      <c r="AD118" s="784"/>
      <c r="AE118" s="784"/>
    </row>
    <row r="119" spans="4:31" s="777" customFormat="1" ht="18" customHeight="1" x14ac:dyDescent="0.2">
      <c r="D119" s="776"/>
      <c r="G119" s="779"/>
      <c r="H119" s="797" t="s">
        <v>241</v>
      </c>
      <c r="I119" s="798" t="s">
        <v>1126</v>
      </c>
      <c r="J119" s="799"/>
      <c r="K119" s="799"/>
      <c r="L119" s="799"/>
      <c r="M119" s="799"/>
      <c r="N119" s="799"/>
      <c r="O119" s="800" t="s">
        <v>874</v>
      </c>
      <c r="P119" s="800"/>
      <c r="Q119" s="800" t="s">
        <v>184</v>
      </c>
      <c r="T119" s="802"/>
      <c r="U119" s="794"/>
      <c r="V119" s="803"/>
      <c r="W119" s="802"/>
      <c r="X119" s="803"/>
      <c r="Y119" s="803"/>
      <c r="Z119" s="795"/>
      <c r="AA119" s="803"/>
      <c r="AB119" s="803"/>
      <c r="AC119" s="784"/>
      <c r="AD119" s="784"/>
      <c r="AE119" s="784"/>
    </row>
    <row r="120" spans="4:31" s="777" customFormat="1" ht="18" customHeight="1" x14ac:dyDescent="0.2">
      <c r="D120" s="776"/>
      <c r="G120" s="779"/>
      <c r="H120" s="779"/>
      <c r="I120" s="349"/>
      <c r="J120" s="774"/>
      <c r="K120" s="774"/>
      <c r="L120" s="774"/>
      <c r="M120" s="774"/>
      <c r="N120" s="774" t="s">
        <v>1127</v>
      </c>
      <c r="O120" s="349" t="s">
        <v>874</v>
      </c>
      <c r="P120" s="349">
        <f>P118-P119</f>
        <v>21</v>
      </c>
      <c r="Q120" s="349" t="s">
        <v>184</v>
      </c>
      <c r="T120" s="804"/>
      <c r="U120" s="794"/>
      <c r="V120" s="803"/>
      <c r="W120" s="802"/>
      <c r="X120" s="803"/>
      <c r="Y120" s="803"/>
      <c r="Z120" s="795"/>
      <c r="AA120" s="794"/>
      <c r="AB120" s="794"/>
      <c r="AC120" s="794"/>
      <c r="AD120" s="794"/>
      <c r="AE120" s="794"/>
    </row>
    <row r="121" spans="4:31" s="777" customFormat="1" ht="18" customHeight="1" x14ac:dyDescent="0.2">
      <c r="D121" s="776"/>
      <c r="G121" s="778" t="s">
        <v>1134</v>
      </c>
      <c r="H121" s="779"/>
      <c r="J121" s="780"/>
      <c r="K121" s="780"/>
      <c r="L121" s="780"/>
      <c r="M121" s="780"/>
      <c r="N121" s="780"/>
      <c r="T121" s="779"/>
      <c r="Z121" s="781"/>
      <c r="AA121" s="782"/>
      <c r="AB121" s="783"/>
      <c r="AC121" s="784"/>
      <c r="AD121" s="784"/>
    </row>
    <row r="122" spans="4:31" s="777" customFormat="1" ht="18" customHeight="1" x14ac:dyDescent="0.2">
      <c r="D122" s="776"/>
      <c r="G122" s="779"/>
      <c r="H122" s="785" t="s">
        <v>46</v>
      </c>
      <c r="I122" s="373" t="s">
        <v>1130</v>
      </c>
      <c r="J122" s="780"/>
      <c r="K122" s="780"/>
      <c r="L122" s="780"/>
      <c r="M122" s="780"/>
      <c r="N122" s="780"/>
      <c r="T122" s="786"/>
      <c r="U122" s="784"/>
      <c r="V122" s="784"/>
      <c r="W122" s="784"/>
      <c r="X122" s="784"/>
      <c r="Y122" s="784"/>
      <c r="Z122" s="787"/>
      <c r="AA122" s="783"/>
      <c r="AB122" s="783"/>
      <c r="AC122" s="784"/>
      <c r="AD122" s="784"/>
      <c r="AE122" s="784"/>
    </row>
    <row r="123" spans="4:31" s="777" customFormat="1" ht="18" customHeight="1" x14ac:dyDescent="0.2">
      <c r="D123" s="776"/>
      <c r="G123" s="779"/>
      <c r="H123" s="788" t="s">
        <v>241</v>
      </c>
      <c r="I123" s="373" t="s">
        <v>887</v>
      </c>
      <c r="J123" s="780"/>
      <c r="K123" s="780"/>
      <c r="L123" s="780"/>
      <c r="M123" s="780"/>
      <c r="N123" s="780"/>
      <c r="O123" s="332" t="s">
        <v>874</v>
      </c>
      <c r="P123" s="781">
        <f>1.35+1.65</f>
        <v>3</v>
      </c>
      <c r="Q123" s="332" t="s">
        <v>185</v>
      </c>
      <c r="S123" s="373"/>
      <c r="T123" s="789"/>
      <c r="U123" s="790"/>
      <c r="V123" s="790"/>
      <c r="W123" s="790"/>
      <c r="X123" s="790"/>
      <c r="Y123" s="790"/>
      <c r="Z123" s="791"/>
      <c r="AA123" s="790"/>
      <c r="AB123" s="790"/>
      <c r="AC123" s="790"/>
      <c r="AD123" s="790"/>
      <c r="AE123" s="792"/>
    </row>
    <row r="124" spans="4:31" s="777" customFormat="1" ht="18" customHeight="1" x14ac:dyDescent="0.2">
      <c r="D124" s="776"/>
      <c r="G124" s="779"/>
      <c r="H124" s="788" t="s">
        <v>241</v>
      </c>
      <c r="I124" s="373" t="s">
        <v>1125</v>
      </c>
      <c r="J124" s="780"/>
      <c r="K124" s="780"/>
      <c r="L124" s="780"/>
      <c r="M124" s="780"/>
      <c r="N124" s="780"/>
      <c r="O124" s="332" t="s">
        <v>874</v>
      </c>
      <c r="P124" s="781">
        <v>4</v>
      </c>
      <c r="Q124" s="332" t="s">
        <v>185</v>
      </c>
      <c r="T124" s="789"/>
      <c r="U124" s="790"/>
      <c r="V124" s="790"/>
      <c r="W124" s="790"/>
      <c r="X124" s="790"/>
      <c r="Y124" s="790"/>
      <c r="Z124" s="791"/>
      <c r="AA124" s="790"/>
      <c r="AB124" s="790"/>
      <c r="AC124" s="790"/>
      <c r="AD124" s="790"/>
      <c r="AE124" s="792"/>
    </row>
    <row r="125" spans="4:31" s="777" customFormat="1" ht="18" customHeight="1" x14ac:dyDescent="0.2">
      <c r="D125" s="776"/>
      <c r="G125" s="779"/>
      <c r="H125" s="788" t="s">
        <v>241</v>
      </c>
      <c r="I125" s="373" t="s">
        <v>1131</v>
      </c>
      <c r="J125" s="780"/>
      <c r="K125" s="780"/>
      <c r="L125" s="780"/>
      <c r="M125" s="780"/>
      <c r="N125" s="780"/>
      <c r="O125" s="332" t="s">
        <v>874</v>
      </c>
      <c r="P125" s="781">
        <v>1</v>
      </c>
      <c r="Q125" s="332" t="s">
        <v>185</v>
      </c>
      <c r="T125" s="789"/>
      <c r="U125" s="790"/>
      <c r="V125" s="790"/>
      <c r="W125" s="790"/>
      <c r="X125" s="790"/>
      <c r="Y125" s="790"/>
      <c r="Z125" s="791"/>
      <c r="AA125" s="790"/>
      <c r="AB125" s="790"/>
      <c r="AC125" s="790"/>
      <c r="AD125" s="790"/>
      <c r="AE125" s="792"/>
    </row>
    <row r="126" spans="4:31" s="777" customFormat="1" ht="18" customHeight="1" x14ac:dyDescent="0.2">
      <c r="D126" s="776"/>
      <c r="G126" s="779"/>
      <c r="H126" s="793" t="s">
        <v>241</v>
      </c>
      <c r="I126" s="794" t="s">
        <v>306</v>
      </c>
      <c r="J126" s="795"/>
      <c r="K126" s="795"/>
      <c r="L126" s="795"/>
      <c r="M126" s="795"/>
      <c r="N126" s="795"/>
      <c r="O126" s="603" t="s">
        <v>874</v>
      </c>
      <c r="P126" s="784">
        <f>P124*P123*P125</f>
        <v>12</v>
      </c>
      <c r="Q126" s="603" t="s">
        <v>184</v>
      </c>
      <c r="T126" s="796"/>
      <c r="U126" s="784"/>
      <c r="V126" s="784"/>
      <c r="W126" s="784"/>
      <c r="X126" s="784"/>
      <c r="Y126" s="784"/>
      <c r="Z126" s="787"/>
      <c r="AA126" s="783"/>
      <c r="AB126" s="783"/>
      <c r="AC126" s="784"/>
      <c r="AD126" s="784"/>
      <c r="AE126" s="784"/>
    </row>
    <row r="127" spans="4:31" s="777" customFormat="1" ht="18" customHeight="1" x14ac:dyDescent="0.2">
      <c r="D127" s="776"/>
      <c r="G127" s="779"/>
      <c r="H127" s="797" t="s">
        <v>241</v>
      </c>
      <c r="I127" s="798" t="s">
        <v>1126</v>
      </c>
      <c r="J127" s="799"/>
      <c r="K127" s="799"/>
      <c r="L127" s="799"/>
      <c r="M127" s="799"/>
      <c r="N127" s="799"/>
      <c r="O127" s="800" t="s">
        <v>874</v>
      </c>
      <c r="P127" s="801"/>
      <c r="Q127" s="800" t="s">
        <v>184</v>
      </c>
      <c r="T127" s="802"/>
      <c r="U127" s="794"/>
      <c r="V127" s="803"/>
      <c r="W127" s="802"/>
      <c r="X127" s="803"/>
      <c r="Y127" s="803"/>
      <c r="Z127" s="795"/>
      <c r="AA127" s="794"/>
      <c r="AB127" s="794"/>
      <c r="AC127" s="794"/>
      <c r="AD127" s="794"/>
      <c r="AE127" s="794"/>
    </row>
    <row r="128" spans="4:31" s="777" customFormat="1" ht="18" customHeight="1" x14ac:dyDescent="0.2">
      <c r="D128" s="776"/>
      <c r="G128" s="779"/>
      <c r="H128" s="779"/>
      <c r="I128" s="349"/>
      <c r="J128" s="774"/>
      <c r="K128" s="774"/>
      <c r="L128" s="774"/>
      <c r="M128" s="774"/>
      <c r="N128" s="774" t="s">
        <v>1127</v>
      </c>
      <c r="O128" s="349" t="s">
        <v>874</v>
      </c>
      <c r="P128" s="349">
        <f>P126-P127</f>
        <v>12</v>
      </c>
      <c r="Q128" s="349" t="s">
        <v>184</v>
      </c>
      <c r="T128" s="802"/>
      <c r="U128" s="794"/>
      <c r="V128" s="803"/>
      <c r="W128" s="802"/>
      <c r="X128" s="803"/>
      <c r="Y128" s="803"/>
      <c r="Z128" s="795"/>
      <c r="AA128" s="794"/>
      <c r="AB128" s="794"/>
      <c r="AC128" s="794"/>
      <c r="AD128" s="794"/>
      <c r="AE128" s="794"/>
    </row>
    <row r="129" spans="4:31" s="777" customFormat="1" ht="18" customHeight="1" x14ac:dyDescent="0.2">
      <c r="D129" s="776"/>
      <c r="G129" s="779"/>
      <c r="H129" s="779"/>
      <c r="J129" s="780"/>
      <c r="K129" s="780"/>
      <c r="L129" s="780"/>
      <c r="M129" s="780"/>
      <c r="N129" s="780"/>
      <c r="T129" s="802"/>
      <c r="U129" s="794"/>
      <c r="V129" s="803"/>
      <c r="W129" s="802"/>
      <c r="X129" s="803"/>
      <c r="Y129" s="803"/>
      <c r="Z129" s="795"/>
      <c r="AA129" s="794"/>
      <c r="AB129" s="794"/>
      <c r="AC129" s="794"/>
      <c r="AD129" s="794"/>
      <c r="AE129" s="794"/>
    </row>
    <row r="130" spans="4:31" s="777" customFormat="1" ht="18" customHeight="1" x14ac:dyDescent="0.2">
      <c r="D130" s="776"/>
      <c r="G130" s="778"/>
      <c r="H130" s="785" t="s">
        <v>20</v>
      </c>
      <c r="I130" s="373" t="s">
        <v>1128</v>
      </c>
      <c r="J130" s="780"/>
      <c r="K130" s="780"/>
      <c r="L130" s="780"/>
      <c r="M130" s="780"/>
      <c r="N130" s="780"/>
      <c r="T130" s="802"/>
      <c r="U130" s="794"/>
      <c r="V130" s="803"/>
      <c r="W130" s="802"/>
      <c r="X130" s="803"/>
      <c r="Y130" s="803"/>
      <c r="Z130" s="795"/>
      <c r="AA130" s="794"/>
      <c r="AB130" s="794"/>
      <c r="AC130" s="794"/>
      <c r="AD130" s="794"/>
      <c r="AE130" s="794"/>
    </row>
    <row r="131" spans="4:31" s="777" customFormat="1" ht="18" customHeight="1" x14ac:dyDescent="0.2">
      <c r="D131" s="776"/>
      <c r="G131" s="779"/>
      <c r="H131" s="788" t="s">
        <v>241</v>
      </c>
      <c r="I131" s="373" t="s">
        <v>887</v>
      </c>
      <c r="J131" s="780"/>
      <c r="K131" s="780"/>
      <c r="L131" s="780"/>
      <c r="M131" s="780"/>
      <c r="N131" s="780"/>
      <c r="O131" s="332" t="s">
        <v>874</v>
      </c>
      <c r="P131" s="781">
        <f>P123</f>
        <v>3</v>
      </c>
      <c r="Q131" s="332" t="s">
        <v>185</v>
      </c>
      <c r="T131" s="802"/>
      <c r="U131" s="794"/>
      <c r="V131" s="803"/>
      <c r="W131" s="802"/>
      <c r="X131" s="803"/>
      <c r="Y131" s="803"/>
      <c r="Z131" s="795"/>
      <c r="AA131" s="794"/>
      <c r="AB131" s="794"/>
      <c r="AC131" s="794"/>
      <c r="AD131" s="794"/>
      <c r="AE131" s="794"/>
    </row>
    <row r="132" spans="4:31" s="777" customFormat="1" ht="18" customHeight="1" x14ac:dyDescent="0.2">
      <c r="D132" s="776"/>
      <c r="G132" s="779"/>
      <c r="H132" s="788" t="s">
        <v>241</v>
      </c>
      <c r="I132" s="373" t="s">
        <v>1125</v>
      </c>
      <c r="J132" s="780"/>
      <c r="K132" s="780"/>
      <c r="L132" s="780"/>
      <c r="M132" s="780"/>
      <c r="N132" s="780"/>
      <c r="O132" s="332" t="s">
        <v>874</v>
      </c>
      <c r="P132" s="781">
        <f>P124</f>
        <v>4</v>
      </c>
      <c r="Q132" s="332" t="s">
        <v>185</v>
      </c>
      <c r="T132" s="802"/>
      <c r="U132" s="794"/>
      <c r="V132" s="803"/>
      <c r="W132" s="802"/>
      <c r="X132" s="803"/>
      <c r="Y132" s="803"/>
      <c r="Z132" s="795"/>
      <c r="AA132" s="794"/>
      <c r="AB132" s="794"/>
      <c r="AC132" s="794"/>
      <c r="AD132" s="794"/>
      <c r="AE132" s="794"/>
    </row>
    <row r="133" spans="4:31" s="777" customFormat="1" ht="18" customHeight="1" x14ac:dyDescent="0.2">
      <c r="D133" s="776"/>
      <c r="G133" s="779"/>
      <c r="H133" s="793" t="s">
        <v>241</v>
      </c>
      <c r="I133" s="794" t="s">
        <v>306</v>
      </c>
      <c r="J133" s="795"/>
      <c r="K133" s="795"/>
      <c r="L133" s="795"/>
      <c r="M133" s="795"/>
      <c r="N133" s="795"/>
      <c r="O133" s="603" t="s">
        <v>874</v>
      </c>
      <c r="P133" s="784">
        <f>P128*2</f>
        <v>24</v>
      </c>
      <c r="Q133" s="603" t="s">
        <v>184</v>
      </c>
      <c r="T133" s="802"/>
      <c r="U133" s="794"/>
      <c r="V133" s="803"/>
      <c r="W133" s="802"/>
      <c r="X133" s="803"/>
      <c r="Y133" s="803"/>
      <c r="Z133" s="795"/>
      <c r="AA133" s="794"/>
      <c r="AB133" s="794"/>
      <c r="AC133" s="794"/>
      <c r="AD133" s="794"/>
      <c r="AE133" s="794"/>
    </row>
    <row r="134" spans="4:31" s="777" customFormat="1" ht="18" customHeight="1" x14ac:dyDescent="0.2">
      <c r="D134" s="776"/>
      <c r="G134" s="779"/>
      <c r="H134" s="797" t="s">
        <v>241</v>
      </c>
      <c r="I134" s="798" t="s">
        <v>1126</v>
      </c>
      <c r="J134" s="799"/>
      <c r="K134" s="799"/>
      <c r="L134" s="799"/>
      <c r="M134" s="799"/>
      <c r="N134" s="799"/>
      <c r="O134" s="800" t="s">
        <v>874</v>
      </c>
      <c r="P134" s="801">
        <v>0</v>
      </c>
      <c r="Q134" s="800" t="s">
        <v>184</v>
      </c>
      <c r="T134" s="802"/>
      <c r="U134" s="794"/>
      <c r="V134" s="803"/>
      <c r="W134" s="802"/>
      <c r="X134" s="803"/>
      <c r="Y134" s="803"/>
      <c r="Z134" s="795"/>
      <c r="AA134" s="794"/>
      <c r="AB134" s="794"/>
      <c r="AC134" s="794"/>
      <c r="AD134" s="794"/>
      <c r="AE134" s="794"/>
    </row>
    <row r="135" spans="4:31" s="777" customFormat="1" ht="18" customHeight="1" x14ac:dyDescent="0.2">
      <c r="D135" s="776"/>
      <c r="G135" s="779"/>
      <c r="H135" s="779"/>
      <c r="I135" s="349"/>
      <c r="J135" s="774"/>
      <c r="K135" s="774"/>
      <c r="L135" s="774"/>
      <c r="M135" s="774"/>
      <c r="N135" s="774" t="s">
        <v>1127</v>
      </c>
      <c r="O135" s="349" t="s">
        <v>874</v>
      </c>
      <c r="P135" s="349">
        <f>P133-P134</f>
        <v>24</v>
      </c>
      <c r="Q135" s="349" t="s">
        <v>184</v>
      </c>
      <c r="T135" s="802"/>
      <c r="U135" s="794"/>
      <c r="V135" s="803"/>
      <c r="W135" s="802"/>
      <c r="X135" s="803"/>
      <c r="Y135" s="803"/>
      <c r="Z135" s="795"/>
      <c r="AA135" s="794"/>
      <c r="AB135" s="794"/>
      <c r="AC135" s="794"/>
      <c r="AD135" s="794"/>
      <c r="AE135" s="794"/>
    </row>
    <row r="136" spans="4:31" s="777" customFormat="1" ht="18" customHeight="1" x14ac:dyDescent="0.2">
      <c r="D136" s="776"/>
      <c r="G136" s="779"/>
      <c r="H136" s="779"/>
      <c r="J136" s="780"/>
      <c r="K136" s="780"/>
      <c r="L136" s="780"/>
      <c r="M136" s="780"/>
      <c r="N136" s="780"/>
      <c r="T136" s="802"/>
      <c r="U136" s="794"/>
      <c r="V136" s="803"/>
      <c r="W136" s="802"/>
      <c r="X136" s="803"/>
      <c r="Y136" s="803"/>
      <c r="Z136" s="795"/>
      <c r="AA136" s="794"/>
      <c r="AB136" s="794"/>
      <c r="AC136" s="794"/>
      <c r="AD136" s="794"/>
      <c r="AE136" s="794"/>
    </row>
    <row r="137" spans="4:31" s="777" customFormat="1" ht="18" customHeight="1" x14ac:dyDescent="0.2">
      <c r="D137" s="776"/>
      <c r="G137" s="779"/>
      <c r="H137" s="785" t="s">
        <v>51</v>
      </c>
      <c r="I137" s="373" t="s">
        <v>1129</v>
      </c>
      <c r="J137" s="780"/>
      <c r="K137" s="780"/>
      <c r="L137" s="780"/>
      <c r="M137" s="780"/>
      <c r="N137" s="780"/>
      <c r="T137" s="802"/>
      <c r="U137" s="794"/>
      <c r="V137" s="803"/>
      <c r="W137" s="802"/>
      <c r="X137" s="803"/>
      <c r="Y137" s="803"/>
      <c r="Z137" s="795"/>
      <c r="AA137" s="794"/>
      <c r="AB137" s="794"/>
      <c r="AC137" s="794"/>
      <c r="AD137" s="794"/>
      <c r="AE137" s="794"/>
    </row>
    <row r="138" spans="4:31" s="777" customFormat="1" ht="18" customHeight="1" x14ac:dyDescent="0.2">
      <c r="D138" s="776"/>
      <c r="G138" s="779"/>
      <c r="H138" s="788" t="s">
        <v>241</v>
      </c>
      <c r="I138" s="373" t="s">
        <v>887</v>
      </c>
      <c r="J138" s="780"/>
      <c r="K138" s="780"/>
      <c r="L138" s="780"/>
      <c r="M138" s="780"/>
      <c r="N138" s="780"/>
      <c r="O138" s="332" t="s">
        <v>874</v>
      </c>
      <c r="P138" s="781">
        <f>P123</f>
        <v>3</v>
      </c>
      <c r="Q138" s="332" t="s">
        <v>185</v>
      </c>
      <c r="T138" s="802"/>
      <c r="U138" s="794"/>
      <c r="V138" s="803"/>
      <c r="W138" s="802"/>
      <c r="X138" s="803"/>
      <c r="Y138" s="803"/>
      <c r="Z138" s="795"/>
      <c r="AA138" s="794"/>
      <c r="AB138" s="794"/>
      <c r="AC138" s="794"/>
      <c r="AD138" s="794"/>
      <c r="AE138" s="794"/>
    </row>
    <row r="139" spans="4:31" s="777" customFormat="1" ht="18" customHeight="1" x14ac:dyDescent="0.2">
      <c r="D139" s="776"/>
      <c r="G139" s="779"/>
      <c r="H139" s="788" t="s">
        <v>241</v>
      </c>
      <c r="I139" s="373" t="s">
        <v>1125</v>
      </c>
      <c r="J139" s="780"/>
      <c r="K139" s="780"/>
      <c r="L139" s="780"/>
      <c r="M139" s="780"/>
      <c r="N139" s="780"/>
      <c r="O139" s="332" t="s">
        <v>874</v>
      </c>
      <c r="P139" s="781">
        <f>P132</f>
        <v>4</v>
      </c>
      <c r="Q139" s="332" t="s">
        <v>185</v>
      </c>
      <c r="T139" s="802"/>
      <c r="U139" s="794"/>
      <c r="V139" s="803"/>
      <c r="W139" s="802"/>
      <c r="X139" s="803"/>
      <c r="Y139" s="803"/>
      <c r="Z139" s="795"/>
      <c r="AA139" s="794"/>
      <c r="AB139" s="794"/>
      <c r="AC139" s="794"/>
      <c r="AD139" s="794"/>
      <c r="AE139" s="794"/>
    </row>
    <row r="140" spans="4:31" s="777" customFormat="1" ht="18" customHeight="1" x14ac:dyDescent="0.2">
      <c r="D140" s="776"/>
      <c r="G140" s="779"/>
      <c r="H140" s="793" t="s">
        <v>241</v>
      </c>
      <c r="I140" s="794" t="s">
        <v>306</v>
      </c>
      <c r="J140" s="795"/>
      <c r="K140" s="795"/>
      <c r="L140" s="795"/>
      <c r="M140" s="795"/>
      <c r="N140" s="795"/>
      <c r="O140" s="603" t="s">
        <v>874</v>
      </c>
      <c r="P140" s="784">
        <f>P128*2</f>
        <v>24</v>
      </c>
      <c r="Q140" s="603" t="s">
        <v>184</v>
      </c>
      <c r="T140" s="796"/>
      <c r="U140" s="784"/>
      <c r="V140" s="784"/>
      <c r="W140" s="784"/>
      <c r="X140" s="784"/>
      <c r="Y140" s="784"/>
      <c r="Z140" s="787"/>
      <c r="AA140" s="783"/>
      <c r="AB140" s="783"/>
      <c r="AC140" s="784"/>
      <c r="AD140" s="784"/>
      <c r="AE140" s="784"/>
    </row>
    <row r="141" spans="4:31" s="777" customFormat="1" ht="18" customHeight="1" x14ac:dyDescent="0.2">
      <c r="D141" s="776"/>
      <c r="G141" s="779"/>
      <c r="H141" s="797" t="s">
        <v>241</v>
      </c>
      <c r="I141" s="798" t="s">
        <v>1126</v>
      </c>
      <c r="J141" s="799"/>
      <c r="K141" s="799"/>
      <c r="L141" s="799"/>
      <c r="M141" s="799"/>
      <c r="N141" s="799"/>
      <c r="O141" s="800" t="s">
        <v>874</v>
      </c>
      <c r="P141" s="800"/>
      <c r="Q141" s="800" t="s">
        <v>184</v>
      </c>
      <c r="T141" s="802"/>
      <c r="U141" s="794"/>
      <c r="V141" s="803"/>
      <c r="W141" s="802"/>
      <c r="X141" s="803"/>
      <c r="Y141" s="803"/>
      <c r="Z141" s="795"/>
      <c r="AA141" s="803"/>
      <c r="AB141" s="803"/>
      <c r="AC141" s="784"/>
      <c r="AD141" s="784"/>
      <c r="AE141" s="784"/>
    </row>
    <row r="142" spans="4:31" s="777" customFormat="1" ht="18" customHeight="1" x14ac:dyDescent="0.2">
      <c r="D142" s="776"/>
      <c r="G142" s="779"/>
      <c r="H142" s="779"/>
      <c r="I142" s="349"/>
      <c r="J142" s="774"/>
      <c r="K142" s="774"/>
      <c r="L142" s="774"/>
      <c r="M142" s="774"/>
      <c r="N142" s="774" t="s">
        <v>1127</v>
      </c>
      <c r="O142" s="349" t="s">
        <v>874</v>
      </c>
      <c r="P142" s="349">
        <f>P140-P141</f>
        <v>24</v>
      </c>
      <c r="Q142" s="349" t="s">
        <v>184</v>
      </c>
      <c r="T142" s="804"/>
      <c r="U142" s="794"/>
      <c r="V142" s="803"/>
      <c r="W142" s="802"/>
      <c r="X142" s="803"/>
      <c r="Y142" s="803"/>
      <c r="Z142" s="795"/>
      <c r="AA142" s="794"/>
      <c r="AB142" s="794"/>
      <c r="AC142" s="794"/>
      <c r="AD142" s="794"/>
      <c r="AE142" s="794"/>
    </row>
    <row r="143" spans="4:31" s="777" customFormat="1" ht="18" customHeight="1" x14ac:dyDescent="0.2">
      <c r="D143" s="776"/>
      <c r="G143" s="778" t="s">
        <v>1135</v>
      </c>
      <c r="H143" s="779"/>
      <c r="J143" s="780"/>
      <c r="K143" s="780"/>
      <c r="L143" s="780"/>
      <c r="M143" s="780"/>
      <c r="N143" s="780"/>
      <c r="T143" s="779"/>
      <c r="Z143" s="781"/>
      <c r="AA143" s="782"/>
      <c r="AB143" s="783"/>
      <c r="AC143" s="784"/>
      <c r="AD143" s="784"/>
    </row>
    <row r="144" spans="4:31" s="777" customFormat="1" ht="18" customHeight="1" x14ac:dyDescent="0.2">
      <c r="D144" s="776"/>
      <c r="G144" s="779"/>
      <c r="H144" s="785" t="s">
        <v>46</v>
      </c>
      <c r="I144" s="373" t="s">
        <v>1130</v>
      </c>
      <c r="J144" s="780"/>
      <c r="K144" s="780"/>
      <c r="L144" s="780"/>
      <c r="M144" s="780"/>
      <c r="N144" s="780"/>
      <c r="T144" s="786"/>
      <c r="U144" s="784"/>
      <c r="V144" s="784"/>
      <c r="W144" s="784"/>
      <c r="X144" s="784"/>
      <c r="Y144" s="784"/>
      <c r="Z144" s="787"/>
      <c r="AA144" s="783"/>
      <c r="AB144" s="783"/>
      <c r="AC144" s="784"/>
      <c r="AD144" s="784"/>
      <c r="AE144" s="784"/>
    </row>
    <row r="145" spans="4:31" s="777" customFormat="1" ht="18" customHeight="1" x14ac:dyDescent="0.2">
      <c r="D145" s="776"/>
      <c r="G145" s="779"/>
      <c r="H145" s="788" t="s">
        <v>241</v>
      </c>
      <c r="I145" s="373" t="s">
        <v>887</v>
      </c>
      <c r="J145" s="780"/>
      <c r="K145" s="780"/>
      <c r="L145" s="780"/>
      <c r="M145" s="780"/>
      <c r="N145" s="780"/>
      <c r="O145" s="332" t="s">
        <v>874</v>
      </c>
      <c r="P145" s="781">
        <v>0.8</v>
      </c>
      <c r="Q145" s="332" t="s">
        <v>185</v>
      </c>
      <c r="S145" s="373"/>
      <c r="T145" s="789"/>
      <c r="U145" s="790"/>
      <c r="V145" s="790"/>
      <c r="W145" s="790"/>
      <c r="X145" s="790"/>
      <c r="Y145" s="790"/>
      <c r="Z145" s="791"/>
      <c r="AA145" s="790"/>
      <c r="AB145" s="790"/>
      <c r="AC145" s="790"/>
      <c r="AD145" s="790"/>
      <c r="AE145" s="792"/>
    </row>
    <row r="146" spans="4:31" s="777" customFormat="1" ht="18" customHeight="1" x14ac:dyDescent="0.2">
      <c r="D146" s="776"/>
      <c r="G146" s="779"/>
      <c r="H146" s="788" t="s">
        <v>241</v>
      </c>
      <c r="I146" s="373" t="s">
        <v>1125</v>
      </c>
      <c r="J146" s="780"/>
      <c r="K146" s="780"/>
      <c r="L146" s="780"/>
      <c r="M146" s="780"/>
      <c r="N146" s="780"/>
      <c r="O146" s="332" t="s">
        <v>874</v>
      </c>
      <c r="P146" s="781">
        <v>2.1</v>
      </c>
      <c r="Q146" s="332" t="s">
        <v>185</v>
      </c>
      <c r="T146" s="789"/>
      <c r="U146" s="790"/>
      <c r="V146" s="790"/>
      <c r="W146" s="790"/>
      <c r="X146" s="790"/>
      <c r="Y146" s="790"/>
      <c r="Z146" s="791"/>
      <c r="AA146" s="790"/>
      <c r="AB146" s="790"/>
      <c r="AC146" s="790"/>
      <c r="AD146" s="790"/>
      <c r="AE146" s="792"/>
    </row>
    <row r="147" spans="4:31" s="777" customFormat="1" ht="18" customHeight="1" x14ac:dyDescent="0.2">
      <c r="D147" s="776"/>
      <c r="G147" s="779"/>
      <c r="H147" s="788" t="s">
        <v>241</v>
      </c>
      <c r="I147" s="373" t="s">
        <v>1131</v>
      </c>
      <c r="J147" s="780"/>
      <c r="K147" s="780"/>
      <c r="L147" s="780"/>
      <c r="M147" s="780"/>
      <c r="N147" s="780"/>
      <c r="O147" s="332" t="s">
        <v>874</v>
      </c>
      <c r="P147" s="781">
        <v>3</v>
      </c>
      <c r="Q147" s="332" t="s">
        <v>185</v>
      </c>
      <c r="T147" s="789"/>
      <c r="U147" s="790"/>
      <c r="V147" s="790"/>
      <c r="W147" s="790"/>
      <c r="X147" s="790"/>
      <c r="Y147" s="790"/>
      <c r="Z147" s="791"/>
      <c r="AA147" s="790"/>
      <c r="AB147" s="790"/>
      <c r="AC147" s="790"/>
      <c r="AD147" s="790"/>
      <c r="AE147" s="792"/>
    </row>
    <row r="148" spans="4:31" s="777" customFormat="1" ht="18" customHeight="1" x14ac:dyDescent="0.2">
      <c r="D148" s="776"/>
      <c r="G148" s="779"/>
      <c r="H148" s="793" t="s">
        <v>241</v>
      </c>
      <c r="I148" s="794" t="s">
        <v>306</v>
      </c>
      <c r="J148" s="795"/>
      <c r="K148" s="795"/>
      <c r="L148" s="795"/>
      <c r="M148" s="795"/>
      <c r="N148" s="795"/>
      <c r="O148" s="603" t="s">
        <v>874</v>
      </c>
      <c r="P148" s="784">
        <f>P146*P145*P147</f>
        <v>5.0400000000000009</v>
      </c>
      <c r="Q148" s="603" t="s">
        <v>184</v>
      </c>
      <c r="T148" s="796"/>
      <c r="U148" s="784"/>
      <c r="V148" s="784"/>
      <c r="W148" s="784"/>
      <c r="X148" s="784"/>
      <c r="Y148" s="784"/>
      <c r="Z148" s="787"/>
      <c r="AA148" s="783"/>
      <c r="AB148" s="783"/>
      <c r="AC148" s="784"/>
      <c r="AD148" s="784"/>
      <c r="AE148" s="784"/>
    </row>
    <row r="149" spans="4:31" s="777" customFormat="1" ht="18" customHeight="1" x14ac:dyDescent="0.2">
      <c r="D149" s="776"/>
      <c r="G149" s="779"/>
      <c r="H149" s="797" t="s">
        <v>241</v>
      </c>
      <c r="I149" s="798" t="s">
        <v>1126</v>
      </c>
      <c r="J149" s="799"/>
      <c r="K149" s="799"/>
      <c r="L149" s="799"/>
      <c r="M149" s="799"/>
      <c r="N149" s="799"/>
      <c r="O149" s="800" t="s">
        <v>874</v>
      </c>
      <c r="P149" s="801"/>
      <c r="Q149" s="800" t="s">
        <v>184</v>
      </c>
      <c r="T149" s="802"/>
      <c r="U149" s="794"/>
      <c r="V149" s="803"/>
      <c r="W149" s="802"/>
      <c r="X149" s="803"/>
      <c r="Y149" s="803"/>
      <c r="Z149" s="795"/>
      <c r="AA149" s="794"/>
      <c r="AB149" s="794"/>
      <c r="AC149" s="794"/>
      <c r="AD149" s="794"/>
      <c r="AE149" s="794"/>
    </row>
    <row r="150" spans="4:31" s="777" customFormat="1" ht="18" customHeight="1" x14ac:dyDescent="0.2">
      <c r="D150" s="776"/>
      <c r="G150" s="779"/>
      <c r="H150" s="779"/>
      <c r="I150" s="349"/>
      <c r="J150" s="774"/>
      <c r="K150" s="774"/>
      <c r="L150" s="774"/>
      <c r="M150" s="774"/>
      <c r="N150" s="774" t="s">
        <v>1127</v>
      </c>
      <c r="O150" s="349" t="s">
        <v>874</v>
      </c>
      <c r="P150" s="349">
        <f>P148-P149</f>
        <v>5.0400000000000009</v>
      </c>
      <c r="Q150" s="349" t="s">
        <v>184</v>
      </c>
      <c r="T150" s="802"/>
      <c r="U150" s="794"/>
      <c r="V150" s="803"/>
      <c r="W150" s="802"/>
      <c r="X150" s="803"/>
      <c r="Y150" s="803"/>
      <c r="Z150" s="795"/>
      <c r="AA150" s="794"/>
      <c r="AB150" s="794"/>
      <c r="AC150" s="794"/>
      <c r="AD150" s="794"/>
      <c r="AE150" s="794"/>
    </row>
    <row r="151" spans="4:31" s="777" customFormat="1" ht="18" customHeight="1" x14ac:dyDescent="0.2">
      <c r="D151" s="776"/>
      <c r="G151" s="779"/>
      <c r="H151" s="779"/>
      <c r="J151" s="780"/>
      <c r="K151" s="780"/>
      <c r="L151" s="780"/>
      <c r="M151" s="780"/>
      <c r="N151" s="780"/>
      <c r="T151" s="802"/>
      <c r="U151" s="794"/>
      <c r="V151" s="803"/>
      <c r="W151" s="802"/>
      <c r="X151" s="803"/>
      <c r="Y151" s="803"/>
      <c r="Z151" s="795"/>
      <c r="AA151" s="794"/>
      <c r="AB151" s="794"/>
      <c r="AC151" s="794"/>
      <c r="AD151" s="794"/>
      <c r="AE151" s="794"/>
    </row>
    <row r="152" spans="4:31" s="777" customFormat="1" ht="18" customHeight="1" x14ac:dyDescent="0.2">
      <c r="D152" s="776"/>
      <c r="G152" s="778"/>
      <c r="H152" s="785" t="s">
        <v>20</v>
      </c>
      <c r="I152" s="373" t="s">
        <v>1128</v>
      </c>
      <c r="J152" s="780"/>
      <c r="K152" s="780"/>
      <c r="L152" s="780"/>
      <c r="M152" s="780"/>
      <c r="N152" s="780"/>
      <c r="T152" s="802"/>
      <c r="U152" s="794"/>
      <c r="V152" s="803"/>
      <c r="W152" s="802"/>
      <c r="X152" s="803"/>
      <c r="Y152" s="803"/>
      <c r="Z152" s="795"/>
      <c r="AA152" s="794"/>
      <c r="AB152" s="794"/>
      <c r="AC152" s="794"/>
      <c r="AD152" s="794"/>
      <c r="AE152" s="794"/>
    </row>
    <row r="153" spans="4:31" s="777" customFormat="1" ht="18" customHeight="1" x14ac:dyDescent="0.2">
      <c r="D153" s="776"/>
      <c r="G153" s="779"/>
      <c r="H153" s="788" t="s">
        <v>241</v>
      </c>
      <c r="I153" s="373" t="s">
        <v>887</v>
      </c>
      <c r="J153" s="780"/>
      <c r="K153" s="780"/>
      <c r="L153" s="780"/>
      <c r="M153" s="780"/>
      <c r="N153" s="780"/>
      <c r="O153" s="332" t="s">
        <v>874</v>
      </c>
      <c r="P153" s="781">
        <f>P145</f>
        <v>0.8</v>
      </c>
      <c r="Q153" s="332" t="s">
        <v>185</v>
      </c>
      <c r="T153" s="802"/>
      <c r="U153" s="794"/>
      <c r="V153" s="803"/>
      <c r="W153" s="802"/>
      <c r="X153" s="803"/>
      <c r="Y153" s="803"/>
      <c r="Z153" s="795"/>
      <c r="AA153" s="794"/>
      <c r="AB153" s="794"/>
      <c r="AC153" s="794"/>
      <c r="AD153" s="794"/>
      <c r="AE153" s="794"/>
    </row>
    <row r="154" spans="4:31" s="777" customFormat="1" ht="18" customHeight="1" x14ac:dyDescent="0.2">
      <c r="D154" s="776"/>
      <c r="G154" s="779"/>
      <c r="H154" s="788" t="s">
        <v>241</v>
      </c>
      <c r="I154" s="373" t="s">
        <v>1125</v>
      </c>
      <c r="J154" s="780"/>
      <c r="K154" s="780"/>
      <c r="L154" s="780"/>
      <c r="M154" s="780"/>
      <c r="N154" s="780"/>
      <c r="O154" s="332" t="s">
        <v>874</v>
      </c>
      <c r="P154" s="781">
        <f>P146</f>
        <v>2.1</v>
      </c>
      <c r="Q154" s="332" t="s">
        <v>185</v>
      </c>
      <c r="T154" s="802"/>
      <c r="U154" s="794"/>
      <c r="V154" s="803"/>
      <c r="W154" s="802"/>
      <c r="X154" s="803"/>
      <c r="Y154" s="803"/>
      <c r="Z154" s="795"/>
      <c r="AA154" s="794"/>
      <c r="AB154" s="794"/>
      <c r="AC154" s="794"/>
      <c r="AD154" s="794"/>
      <c r="AE154" s="794"/>
    </row>
    <row r="155" spans="4:31" s="777" customFormat="1" ht="18" customHeight="1" x14ac:dyDescent="0.2">
      <c r="D155" s="776"/>
      <c r="G155" s="779"/>
      <c r="H155" s="793" t="s">
        <v>241</v>
      </c>
      <c r="I155" s="794" t="s">
        <v>306</v>
      </c>
      <c r="J155" s="795"/>
      <c r="K155" s="795"/>
      <c r="L155" s="795"/>
      <c r="M155" s="795"/>
      <c r="N155" s="795"/>
      <c r="O155" s="603" t="s">
        <v>874</v>
      </c>
      <c r="P155" s="784">
        <f>P150*2</f>
        <v>10.080000000000002</v>
      </c>
      <c r="Q155" s="603" t="s">
        <v>184</v>
      </c>
      <c r="T155" s="802"/>
      <c r="U155" s="794"/>
      <c r="V155" s="803"/>
      <c r="W155" s="802"/>
      <c r="X155" s="803"/>
      <c r="Y155" s="803"/>
      <c r="Z155" s="795"/>
      <c r="AA155" s="794"/>
      <c r="AB155" s="794"/>
      <c r="AC155" s="794"/>
      <c r="AD155" s="794"/>
      <c r="AE155" s="794"/>
    </row>
    <row r="156" spans="4:31" s="777" customFormat="1" ht="18" customHeight="1" x14ac:dyDescent="0.2">
      <c r="D156" s="776"/>
      <c r="G156" s="779"/>
      <c r="H156" s="797" t="s">
        <v>241</v>
      </c>
      <c r="I156" s="798" t="s">
        <v>1126</v>
      </c>
      <c r="J156" s="799"/>
      <c r="K156" s="799"/>
      <c r="L156" s="799"/>
      <c r="M156" s="799"/>
      <c r="N156" s="799"/>
      <c r="O156" s="800" t="s">
        <v>874</v>
      </c>
      <c r="P156" s="801">
        <v>0</v>
      </c>
      <c r="Q156" s="800" t="s">
        <v>184</v>
      </c>
      <c r="T156" s="802"/>
      <c r="U156" s="794"/>
      <c r="V156" s="803"/>
      <c r="W156" s="802"/>
      <c r="X156" s="803"/>
      <c r="Y156" s="803"/>
      <c r="Z156" s="795"/>
      <c r="AA156" s="794"/>
      <c r="AB156" s="794"/>
      <c r="AC156" s="794"/>
      <c r="AD156" s="794"/>
      <c r="AE156" s="794"/>
    </row>
    <row r="157" spans="4:31" s="777" customFormat="1" ht="18" customHeight="1" x14ac:dyDescent="0.2">
      <c r="D157" s="776"/>
      <c r="G157" s="779"/>
      <c r="H157" s="779"/>
      <c r="I157" s="349"/>
      <c r="J157" s="774"/>
      <c r="K157" s="774"/>
      <c r="L157" s="774"/>
      <c r="M157" s="774"/>
      <c r="N157" s="774" t="s">
        <v>1127</v>
      </c>
      <c r="O157" s="349" t="s">
        <v>874</v>
      </c>
      <c r="P157" s="349">
        <f>P155-P156</f>
        <v>10.080000000000002</v>
      </c>
      <c r="Q157" s="349" t="s">
        <v>184</v>
      </c>
      <c r="T157" s="802"/>
      <c r="U157" s="794"/>
      <c r="V157" s="803"/>
      <c r="W157" s="802"/>
      <c r="X157" s="803"/>
      <c r="Y157" s="803"/>
      <c r="Z157" s="795"/>
      <c r="AA157" s="794"/>
      <c r="AB157" s="794"/>
      <c r="AC157" s="794"/>
      <c r="AD157" s="794"/>
      <c r="AE157" s="794"/>
    </row>
    <row r="158" spans="4:31" s="777" customFormat="1" ht="18" customHeight="1" x14ac:dyDescent="0.2">
      <c r="D158" s="776"/>
      <c r="G158" s="779"/>
      <c r="H158" s="779"/>
      <c r="J158" s="780"/>
      <c r="K158" s="780"/>
      <c r="L158" s="780"/>
      <c r="M158" s="780"/>
      <c r="N158" s="780"/>
      <c r="T158" s="802"/>
      <c r="U158" s="794"/>
      <c r="V158" s="803"/>
      <c r="W158" s="802"/>
      <c r="X158" s="803"/>
      <c r="Y158" s="803"/>
      <c r="Z158" s="795"/>
      <c r="AA158" s="794"/>
      <c r="AB158" s="794"/>
      <c r="AC158" s="794"/>
      <c r="AD158" s="794"/>
      <c r="AE158" s="794"/>
    </row>
    <row r="159" spans="4:31" s="777" customFormat="1" ht="18" customHeight="1" x14ac:dyDescent="0.2">
      <c r="D159" s="776"/>
      <c r="G159" s="779"/>
      <c r="H159" s="785" t="s">
        <v>51</v>
      </c>
      <c r="I159" s="373" t="s">
        <v>1129</v>
      </c>
      <c r="J159" s="780"/>
      <c r="K159" s="780"/>
      <c r="L159" s="780"/>
      <c r="M159" s="780"/>
      <c r="N159" s="780"/>
      <c r="T159" s="802"/>
      <c r="U159" s="794"/>
      <c r="V159" s="803"/>
      <c r="W159" s="802"/>
      <c r="X159" s="803"/>
      <c r="Y159" s="803"/>
      <c r="Z159" s="795"/>
      <c r="AA159" s="794"/>
      <c r="AB159" s="794"/>
      <c r="AC159" s="794"/>
      <c r="AD159" s="794"/>
      <c r="AE159" s="794"/>
    </row>
    <row r="160" spans="4:31" s="777" customFormat="1" ht="18" customHeight="1" x14ac:dyDescent="0.2">
      <c r="D160" s="776"/>
      <c r="G160" s="779"/>
      <c r="H160" s="788" t="s">
        <v>241</v>
      </c>
      <c r="I160" s="373" t="s">
        <v>887</v>
      </c>
      <c r="J160" s="780"/>
      <c r="K160" s="780"/>
      <c r="L160" s="780"/>
      <c r="M160" s="780"/>
      <c r="N160" s="780"/>
      <c r="O160" s="332" t="s">
        <v>874</v>
      </c>
      <c r="P160" s="781">
        <f>P145</f>
        <v>0.8</v>
      </c>
      <c r="Q160" s="332" t="s">
        <v>185</v>
      </c>
      <c r="T160" s="802"/>
      <c r="U160" s="794"/>
      <c r="V160" s="803"/>
      <c r="W160" s="802"/>
      <c r="X160" s="803"/>
      <c r="Y160" s="803"/>
      <c r="Z160" s="795"/>
      <c r="AA160" s="794"/>
      <c r="AB160" s="794"/>
      <c r="AC160" s="794"/>
      <c r="AD160" s="794"/>
      <c r="AE160" s="794"/>
    </row>
    <row r="161" spans="4:31" s="777" customFormat="1" ht="18" customHeight="1" x14ac:dyDescent="0.2">
      <c r="D161" s="776"/>
      <c r="G161" s="779"/>
      <c r="H161" s="788" t="s">
        <v>241</v>
      </c>
      <c r="I161" s="373" t="s">
        <v>1125</v>
      </c>
      <c r="J161" s="780"/>
      <c r="K161" s="780"/>
      <c r="L161" s="780"/>
      <c r="M161" s="780"/>
      <c r="N161" s="780"/>
      <c r="O161" s="332" t="s">
        <v>874</v>
      </c>
      <c r="P161" s="781">
        <f>P154</f>
        <v>2.1</v>
      </c>
      <c r="Q161" s="332" t="s">
        <v>185</v>
      </c>
      <c r="T161" s="802"/>
      <c r="U161" s="794"/>
      <c r="V161" s="803"/>
      <c r="W161" s="802"/>
      <c r="X161" s="803"/>
      <c r="Y161" s="803"/>
      <c r="Z161" s="795"/>
      <c r="AA161" s="794"/>
      <c r="AB161" s="794"/>
      <c r="AC161" s="794"/>
      <c r="AD161" s="794"/>
      <c r="AE161" s="794"/>
    </row>
    <row r="162" spans="4:31" s="777" customFormat="1" ht="18" customHeight="1" x14ac:dyDescent="0.2">
      <c r="D162" s="776"/>
      <c r="G162" s="779"/>
      <c r="H162" s="793" t="s">
        <v>241</v>
      </c>
      <c r="I162" s="794" t="s">
        <v>306</v>
      </c>
      <c r="J162" s="795"/>
      <c r="K162" s="795"/>
      <c r="L162" s="795"/>
      <c r="M162" s="795"/>
      <c r="N162" s="795"/>
      <c r="O162" s="603" t="s">
        <v>874</v>
      </c>
      <c r="P162" s="784">
        <f>P150*2</f>
        <v>10.080000000000002</v>
      </c>
      <c r="Q162" s="603" t="s">
        <v>184</v>
      </c>
      <c r="T162" s="796"/>
      <c r="U162" s="784"/>
      <c r="V162" s="784"/>
      <c r="W162" s="784"/>
      <c r="X162" s="784"/>
      <c r="Y162" s="784"/>
      <c r="Z162" s="787"/>
      <c r="AA162" s="783"/>
      <c r="AB162" s="783"/>
      <c r="AC162" s="784"/>
      <c r="AD162" s="784"/>
      <c r="AE162" s="784"/>
    </row>
    <row r="163" spans="4:31" s="777" customFormat="1" ht="18" customHeight="1" x14ac:dyDescent="0.2">
      <c r="D163" s="776"/>
      <c r="G163" s="779"/>
      <c r="H163" s="797" t="s">
        <v>241</v>
      </c>
      <c r="I163" s="798" t="s">
        <v>1126</v>
      </c>
      <c r="J163" s="799"/>
      <c r="K163" s="799"/>
      <c r="L163" s="799"/>
      <c r="M163" s="799"/>
      <c r="N163" s="799"/>
      <c r="O163" s="800" t="s">
        <v>874</v>
      </c>
      <c r="P163" s="800"/>
      <c r="Q163" s="800" t="s">
        <v>184</v>
      </c>
      <c r="T163" s="802"/>
      <c r="U163" s="794"/>
      <c r="V163" s="803"/>
      <c r="W163" s="802"/>
      <c r="X163" s="803"/>
      <c r="Y163" s="803"/>
      <c r="Z163" s="795"/>
      <c r="AA163" s="803"/>
      <c r="AB163" s="803"/>
      <c r="AC163" s="784"/>
      <c r="AD163" s="784"/>
      <c r="AE163" s="784"/>
    </row>
    <row r="164" spans="4:31" s="777" customFormat="1" ht="18" customHeight="1" x14ac:dyDescent="0.2">
      <c r="D164" s="776"/>
      <c r="G164" s="779"/>
      <c r="H164" s="779"/>
      <c r="I164" s="349"/>
      <c r="J164" s="774"/>
      <c r="K164" s="774"/>
      <c r="L164" s="774"/>
      <c r="M164" s="774"/>
      <c r="N164" s="774" t="s">
        <v>1127</v>
      </c>
      <c r="O164" s="349" t="s">
        <v>874</v>
      </c>
      <c r="P164" s="349">
        <f>P162-P163</f>
        <v>10.080000000000002</v>
      </c>
      <c r="Q164" s="349" t="s">
        <v>184</v>
      </c>
      <c r="T164" s="804"/>
      <c r="U164" s="794"/>
      <c r="V164" s="803"/>
      <c r="W164" s="802"/>
      <c r="X164" s="803"/>
      <c r="Y164" s="803"/>
      <c r="Z164" s="795"/>
      <c r="AA164" s="794"/>
      <c r="AB164" s="794"/>
      <c r="AC164" s="794"/>
      <c r="AD164" s="794"/>
      <c r="AE164" s="794"/>
    </row>
    <row r="165" spans="4:31" s="777" customFormat="1" ht="18" customHeight="1" x14ac:dyDescent="0.2">
      <c r="D165" s="776"/>
      <c r="G165" s="778" t="s">
        <v>1136</v>
      </c>
      <c r="H165" s="779"/>
      <c r="J165" s="780"/>
      <c r="K165" s="780"/>
      <c r="L165" s="780"/>
      <c r="M165" s="780"/>
      <c r="N165" s="780"/>
      <c r="T165" s="779"/>
      <c r="Z165" s="781"/>
      <c r="AA165" s="782"/>
      <c r="AB165" s="783"/>
      <c r="AC165" s="784"/>
      <c r="AD165" s="784"/>
    </row>
    <row r="166" spans="4:31" s="777" customFormat="1" ht="18" customHeight="1" x14ac:dyDescent="0.2">
      <c r="D166" s="776"/>
      <c r="G166" s="779"/>
      <c r="H166" s="785" t="s">
        <v>46</v>
      </c>
      <c r="I166" s="373" t="s">
        <v>1137</v>
      </c>
      <c r="J166" s="780"/>
      <c r="K166" s="780"/>
      <c r="L166" s="780"/>
      <c r="M166" s="780"/>
      <c r="N166" s="780"/>
      <c r="T166" s="786"/>
      <c r="U166" s="784"/>
      <c r="V166" s="784"/>
      <c r="W166" s="784"/>
      <c r="X166" s="784"/>
      <c r="Y166" s="784"/>
      <c r="Z166" s="787"/>
      <c r="AA166" s="783"/>
      <c r="AB166" s="783"/>
      <c r="AC166" s="784"/>
      <c r="AD166" s="784"/>
      <c r="AE166" s="784"/>
    </row>
    <row r="167" spans="4:31" s="777" customFormat="1" ht="18" customHeight="1" x14ac:dyDescent="0.2">
      <c r="D167" s="776"/>
      <c r="G167" s="779"/>
      <c r="H167" s="788" t="s">
        <v>241</v>
      </c>
      <c r="I167" s="373" t="s">
        <v>887</v>
      </c>
      <c r="J167" s="780"/>
      <c r="K167" s="780"/>
      <c r="L167" s="780"/>
      <c r="M167" s="780"/>
      <c r="N167" s="780"/>
      <c r="O167" s="332" t="s">
        <v>874</v>
      </c>
      <c r="P167" s="781">
        <f>2.7+0.95</f>
        <v>3.6500000000000004</v>
      </c>
      <c r="Q167" s="332" t="s">
        <v>185</v>
      </c>
      <c r="S167" s="373"/>
      <c r="T167" s="789"/>
      <c r="U167" s="790"/>
      <c r="V167" s="790"/>
      <c r="W167" s="790"/>
      <c r="X167" s="790"/>
      <c r="Y167" s="790"/>
      <c r="Z167" s="791"/>
      <c r="AA167" s="790"/>
      <c r="AB167" s="790"/>
      <c r="AC167" s="790"/>
      <c r="AD167" s="790"/>
      <c r="AE167" s="792"/>
    </row>
    <row r="168" spans="4:31" s="777" customFormat="1" ht="18" customHeight="1" x14ac:dyDescent="0.2">
      <c r="D168" s="776"/>
      <c r="G168" s="779"/>
      <c r="H168" s="788" t="s">
        <v>241</v>
      </c>
      <c r="I168" s="373" t="s">
        <v>1125</v>
      </c>
      <c r="J168" s="780"/>
      <c r="K168" s="780"/>
      <c r="L168" s="780"/>
      <c r="M168" s="780"/>
      <c r="N168" s="780"/>
      <c r="O168" s="332" t="s">
        <v>874</v>
      </c>
      <c r="P168" s="781">
        <v>4</v>
      </c>
      <c r="Q168" s="332" t="s">
        <v>185</v>
      </c>
      <c r="T168" s="789"/>
      <c r="U168" s="790"/>
      <c r="V168" s="790"/>
      <c r="W168" s="790"/>
      <c r="X168" s="790"/>
      <c r="Y168" s="790"/>
      <c r="Z168" s="791"/>
      <c r="AA168" s="790"/>
      <c r="AB168" s="790"/>
      <c r="AC168" s="790"/>
      <c r="AD168" s="790"/>
      <c r="AE168" s="792"/>
    </row>
    <row r="169" spans="4:31" s="777" customFormat="1" ht="18" customHeight="1" x14ac:dyDescent="0.2">
      <c r="D169" s="776"/>
      <c r="G169" s="779"/>
      <c r="H169" s="788" t="s">
        <v>241</v>
      </c>
      <c r="I169" s="373" t="s">
        <v>1131</v>
      </c>
      <c r="J169" s="780"/>
      <c r="K169" s="780"/>
      <c r="L169" s="780"/>
      <c r="M169" s="780"/>
      <c r="N169" s="780"/>
      <c r="O169" s="332" t="s">
        <v>874</v>
      </c>
      <c r="P169" s="781">
        <v>1</v>
      </c>
      <c r="Q169" s="332" t="s">
        <v>185</v>
      </c>
      <c r="T169" s="789"/>
      <c r="U169" s="790"/>
      <c r="V169" s="790"/>
      <c r="W169" s="790"/>
      <c r="X169" s="790"/>
      <c r="Y169" s="790"/>
      <c r="Z169" s="791"/>
      <c r="AA169" s="790"/>
      <c r="AB169" s="790"/>
      <c r="AC169" s="790"/>
      <c r="AD169" s="790"/>
      <c r="AE169" s="792"/>
    </row>
    <row r="170" spans="4:31" s="777" customFormat="1" ht="18" customHeight="1" x14ac:dyDescent="0.2">
      <c r="D170" s="776"/>
      <c r="G170" s="779"/>
      <c r="H170" s="793" t="s">
        <v>241</v>
      </c>
      <c r="I170" s="794" t="s">
        <v>306</v>
      </c>
      <c r="J170" s="795"/>
      <c r="K170" s="795"/>
      <c r="L170" s="795"/>
      <c r="M170" s="795"/>
      <c r="N170" s="795"/>
      <c r="O170" s="603" t="s">
        <v>874</v>
      </c>
      <c r="P170" s="784">
        <f>P168*P167*P169</f>
        <v>14.600000000000001</v>
      </c>
      <c r="Q170" s="603" t="s">
        <v>184</v>
      </c>
      <c r="T170" s="796"/>
      <c r="U170" s="784"/>
      <c r="V170" s="784"/>
      <c r="W170" s="784"/>
      <c r="X170" s="784"/>
      <c r="Y170" s="784"/>
      <c r="Z170" s="787"/>
      <c r="AA170" s="783"/>
      <c r="AB170" s="783"/>
      <c r="AC170" s="784"/>
      <c r="AD170" s="784"/>
      <c r="AE170" s="784"/>
    </row>
    <row r="171" spans="4:31" s="777" customFormat="1" ht="18" customHeight="1" x14ac:dyDescent="0.2">
      <c r="D171" s="776"/>
      <c r="G171" s="779"/>
      <c r="H171" s="797" t="s">
        <v>241</v>
      </c>
      <c r="I171" s="798" t="s">
        <v>1126</v>
      </c>
      <c r="J171" s="799"/>
      <c r="K171" s="799"/>
      <c r="L171" s="799"/>
      <c r="M171" s="799"/>
      <c r="N171" s="799"/>
      <c r="O171" s="800" t="s">
        <v>874</v>
      </c>
      <c r="P171" s="801"/>
      <c r="Q171" s="800" t="s">
        <v>184</v>
      </c>
      <c r="T171" s="802"/>
      <c r="U171" s="794"/>
      <c r="V171" s="803"/>
      <c r="W171" s="802"/>
      <c r="X171" s="803"/>
      <c r="Y171" s="803"/>
      <c r="Z171" s="795"/>
      <c r="AA171" s="794"/>
      <c r="AB171" s="794"/>
      <c r="AC171" s="794"/>
      <c r="AD171" s="794"/>
      <c r="AE171" s="794"/>
    </row>
    <row r="172" spans="4:31" s="777" customFormat="1" ht="18" customHeight="1" x14ac:dyDescent="0.2">
      <c r="D172" s="776"/>
      <c r="G172" s="779"/>
      <c r="H172" s="779"/>
      <c r="I172" s="349"/>
      <c r="J172" s="774"/>
      <c r="K172" s="774"/>
      <c r="L172" s="774"/>
      <c r="M172" s="774"/>
      <c r="N172" s="774" t="s">
        <v>1127</v>
      </c>
      <c r="O172" s="349" t="s">
        <v>874</v>
      </c>
      <c r="P172" s="349">
        <f>P170-P171</f>
        <v>14.600000000000001</v>
      </c>
      <c r="Q172" s="349" t="s">
        <v>184</v>
      </c>
      <c r="T172" s="802"/>
      <c r="U172" s="794"/>
      <c r="V172" s="803"/>
      <c r="W172" s="802"/>
      <c r="X172" s="803"/>
      <c r="Y172" s="803"/>
      <c r="Z172" s="795"/>
      <c r="AA172" s="794"/>
      <c r="AB172" s="794"/>
      <c r="AC172" s="794"/>
      <c r="AD172" s="794"/>
      <c r="AE172" s="794"/>
    </row>
    <row r="173" spans="4:31" s="777" customFormat="1" ht="18" customHeight="1" x14ac:dyDescent="0.2">
      <c r="D173" s="776"/>
      <c r="G173" s="778" t="s">
        <v>1138</v>
      </c>
      <c r="H173" s="779"/>
      <c r="J173" s="780"/>
      <c r="K173" s="780"/>
      <c r="L173" s="780"/>
      <c r="M173" s="780"/>
      <c r="N173" s="780"/>
      <c r="T173" s="779"/>
      <c r="Z173" s="781"/>
      <c r="AA173" s="782"/>
      <c r="AB173" s="783"/>
      <c r="AC173" s="784"/>
      <c r="AD173" s="784"/>
    </row>
    <row r="174" spans="4:31" s="777" customFormat="1" ht="18" customHeight="1" x14ac:dyDescent="0.2">
      <c r="D174" s="776"/>
      <c r="G174" s="779"/>
      <c r="H174" s="785" t="s">
        <v>46</v>
      </c>
      <c r="I174" s="373" t="s">
        <v>1137</v>
      </c>
      <c r="J174" s="780"/>
      <c r="K174" s="780"/>
      <c r="L174" s="780"/>
      <c r="M174" s="780"/>
      <c r="N174" s="780"/>
      <c r="T174" s="786"/>
      <c r="U174" s="784"/>
      <c r="V174" s="784"/>
      <c r="W174" s="784"/>
      <c r="X174" s="784"/>
      <c r="Y174" s="784"/>
      <c r="Z174" s="787"/>
      <c r="AA174" s="783"/>
      <c r="AB174" s="783"/>
      <c r="AC174" s="784"/>
      <c r="AD174" s="784"/>
      <c r="AE174" s="784"/>
    </row>
    <row r="175" spans="4:31" s="777" customFormat="1" ht="18" customHeight="1" x14ac:dyDescent="0.2">
      <c r="D175" s="776"/>
      <c r="G175" s="779"/>
      <c r="H175" s="788" t="s">
        <v>241</v>
      </c>
      <c r="I175" s="373" t="s">
        <v>887</v>
      </c>
      <c r="J175" s="780"/>
      <c r="K175" s="780"/>
      <c r="L175" s="780"/>
      <c r="M175" s="780"/>
      <c r="N175" s="780"/>
      <c r="O175" s="332" t="s">
        <v>874</v>
      </c>
      <c r="P175" s="781">
        <v>1.2</v>
      </c>
      <c r="Q175" s="332" t="s">
        <v>185</v>
      </c>
      <c r="S175" s="373"/>
      <c r="T175" s="789"/>
      <c r="U175" s="790"/>
      <c r="V175" s="790"/>
      <c r="W175" s="790"/>
      <c r="X175" s="790"/>
      <c r="Y175" s="790"/>
      <c r="Z175" s="791"/>
      <c r="AA175" s="790"/>
      <c r="AB175" s="790"/>
      <c r="AC175" s="790"/>
      <c r="AD175" s="790"/>
      <c r="AE175" s="792"/>
    </row>
    <row r="176" spans="4:31" s="777" customFormat="1" ht="18" customHeight="1" x14ac:dyDescent="0.2">
      <c r="D176" s="776"/>
      <c r="G176" s="779"/>
      <c r="H176" s="788" t="s">
        <v>241</v>
      </c>
      <c r="I176" s="373" t="s">
        <v>1125</v>
      </c>
      <c r="J176" s="780"/>
      <c r="K176" s="780"/>
      <c r="L176" s="780"/>
      <c r="M176" s="780"/>
      <c r="N176" s="780"/>
      <c r="O176" s="332" t="s">
        <v>874</v>
      </c>
      <c r="P176" s="781">
        <v>4</v>
      </c>
      <c r="Q176" s="332" t="s">
        <v>185</v>
      </c>
      <c r="T176" s="789"/>
      <c r="U176" s="790"/>
      <c r="V176" s="790"/>
      <c r="W176" s="790"/>
      <c r="X176" s="790"/>
      <c r="Y176" s="790"/>
      <c r="Z176" s="791"/>
      <c r="AA176" s="790"/>
      <c r="AB176" s="790"/>
      <c r="AC176" s="790"/>
      <c r="AD176" s="790"/>
      <c r="AE176" s="792"/>
    </row>
    <row r="177" spans="4:31" s="777" customFormat="1" ht="18" customHeight="1" x14ac:dyDescent="0.2">
      <c r="D177" s="776"/>
      <c r="G177" s="779"/>
      <c r="H177" s="788" t="s">
        <v>241</v>
      </c>
      <c r="I177" s="373" t="s">
        <v>1131</v>
      </c>
      <c r="J177" s="780"/>
      <c r="K177" s="780"/>
      <c r="L177" s="780"/>
      <c r="M177" s="780"/>
      <c r="N177" s="780"/>
      <c r="O177" s="332" t="s">
        <v>874</v>
      </c>
      <c r="P177" s="781">
        <v>1</v>
      </c>
      <c r="Q177" s="332" t="s">
        <v>185</v>
      </c>
      <c r="T177" s="789"/>
      <c r="U177" s="790"/>
      <c r="V177" s="790"/>
      <c r="W177" s="790"/>
      <c r="X177" s="790"/>
      <c r="Y177" s="790"/>
      <c r="Z177" s="791"/>
      <c r="AA177" s="790"/>
      <c r="AB177" s="790"/>
      <c r="AC177" s="790"/>
      <c r="AD177" s="790"/>
      <c r="AE177" s="792"/>
    </row>
    <row r="178" spans="4:31" s="777" customFormat="1" ht="18" customHeight="1" x14ac:dyDescent="0.2">
      <c r="D178" s="776"/>
      <c r="G178" s="779"/>
      <c r="H178" s="793" t="s">
        <v>241</v>
      </c>
      <c r="I178" s="794" t="s">
        <v>306</v>
      </c>
      <c r="J178" s="795"/>
      <c r="K178" s="795"/>
      <c r="L178" s="795"/>
      <c r="M178" s="795"/>
      <c r="N178" s="795"/>
      <c r="O178" s="603" t="s">
        <v>874</v>
      </c>
      <c r="P178" s="784">
        <f>P176*P175*P177</f>
        <v>4.8</v>
      </c>
      <c r="Q178" s="603" t="s">
        <v>184</v>
      </c>
      <c r="T178" s="796"/>
      <c r="U178" s="784"/>
      <c r="V178" s="784"/>
      <c r="W178" s="784"/>
      <c r="X178" s="784"/>
      <c r="Y178" s="784"/>
      <c r="Z178" s="787"/>
      <c r="AA178" s="783"/>
      <c r="AB178" s="783"/>
      <c r="AC178" s="784"/>
      <c r="AD178" s="784"/>
      <c r="AE178" s="784"/>
    </row>
    <row r="179" spans="4:31" s="777" customFormat="1" ht="18" customHeight="1" x14ac:dyDescent="0.2">
      <c r="D179" s="776"/>
      <c r="G179" s="779"/>
      <c r="H179" s="797" t="s">
        <v>241</v>
      </c>
      <c r="I179" s="798" t="s">
        <v>1126</v>
      </c>
      <c r="J179" s="799"/>
      <c r="K179" s="799"/>
      <c r="L179" s="799"/>
      <c r="M179" s="799"/>
      <c r="N179" s="799"/>
      <c r="O179" s="800" t="s">
        <v>874</v>
      </c>
      <c r="P179" s="801">
        <f>2.1*0.8</f>
        <v>1.6800000000000002</v>
      </c>
      <c r="Q179" s="800" t="s">
        <v>184</v>
      </c>
      <c r="T179" s="802"/>
      <c r="U179" s="794" t="s">
        <v>1139</v>
      </c>
      <c r="V179" s="803"/>
      <c r="W179" s="802"/>
      <c r="X179" s="803"/>
      <c r="Y179" s="803"/>
      <c r="Z179" s="795"/>
      <c r="AA179" s="794"/>
      <c r="AB179" s="794"/>
      <c r="AC179" s="794"/>
      <c r="AD179" s="794"/>
      <c r="AE179" s="794"/>
    </row>
    <row r="180" spans="4:31" s="777" customFormat="1" ht="18" customHeight="1" x14ac:dyDescent="0.2">
      <c r="D180" s="776"/>
      <c r="G180" s="779"/>
      <c r="H180" s="779"/>
      <c r="I180" s="349"/>
      <c r="J180" s="774"/>
      <c r="K180" s="774"/>
      <c r="L180" s="774"/>
      <c r="M180" s="774"/>
      <c r="N180" s="774" t="s">
        <v>1127</v>
      </c>
      <c r="O180" s="349" t="s">
        <v>874</v>
      </c>
      <c r="P180" s="349">
        <f>P178-P179</f>
        <v>3.1199999999999997</v>
      </c>
      <c r="Q180" s="349" t="s">
        <v>184</v>
      </c>
      <c r="T180" s="802"/>
      <c r="U180" s="794"/>
      <c r="V180" s="803"/>
      <c r="W180" s="802"/>
      <c r="X180" s="803"/>
      <c r="Y180" s="803"/>
      <c r="Z180" s="795"/>
      <c r="AA180" s="794"/>
      <c r="AB180" s="794"/>
      <c r="AC180" s="794"/>
      <c r="AD180" s="794"/>
      <c r="AE180" s="794"/>
    </row>
    <row r="181" spans="4:31" s="777" customFormat="1" ht="18" customHeight="1" x14ac:dyDescent="0.2">
      <c r="D181" s="776"/>
      <c r="G181" s="779"/>
      <c r="H181" s="779"/>
      <c r="J181" s="780"/>
      <c r="K181" s="780"/>
      <c r="L181" s="780"/>
      <c r="M181" s="780"/>
      <c r="N181" s="780"/>
      <c r="T181" s="802"/>
      <c r="U181" s="794"/>
      <c r="V181" s="803"/>
      <c r="W181" s="802"/>
      <c r="X181" s="803"/>
      <c r="Y181" s="803"/>
      <c r="Z181" s="795"/>
      <c r="AA181" s="794"/>
      <c r="AB181" s="794"/>
      <c r="AC181" s="794"/>
      <c r="AD181" s="794"/>
      <c r="AE181" s="794"/>
    </row>
    <row r="182" spans="4:31" s="777" customFormat="1" ht="18" customHeight="1" x14ac:dyDescent="0.2">
      <c r="D182" s="776"/>
      <c r="G182" s="778" t="s">
        <v>1140</v>
      </c>
      <c r="H182" s="779"/>
      <c r="J182" s="780"/>
      <c r="K182" s="780"/>
      <c r="L182" s="780"/>
      <c r="M182" s="780"/>
      <c r="N182" s="780"/>
      <c r="T182" s="804"/>
      <c r="U182" s="794"/>
      <c r="V182" s="803"/>
      <c r="W182" s="802"/>
      <c r="X182" s="803"/>
      <c r="Y182" s="803"/>
      <c r="Z182" s="795"/>
      <c r="AA182" s="794"/>
      <c r="AB182" s="794"/>
      <c r="AC182" s="794"/>
      <c r="AD182" s="794"/>
      <c r="AE182" s="794"/>
    </row>
    <row r="183" spans="4:31" s="777" customFormat="1" ht="18" customHeight="1" x14ac:dyDescent="0.2">
      <c r="D183" s="776"/>
      <c r="G183" s="779"/>
      <c r="H183" s="785" t="s">
        <v>46</v>
      </c>
      <c r="I183" s="373" t="s">
        <v>1141</v>
      </c>
      <c r="J183" s="780"/>
      <c r="K183" s="780"/>
      <c r="L183" s="780"/>
      <c r="M183" s="780"/>
      <c r="N183" s="780"/>
      <c r="T183" s="804"/>
      <c r="U183" s="794"/>
      <c r="V183" s="803"/>
      <c r="W183" s="802"/>
      <c r="X183" s="803"/>
      <c r="Y183" s="803"/>
      <c r="Z183" s="795"/>
      <c r="AA183" s="794"/>
      <c r="AB183" s="794"/>
      <c r="AC183" s="794"/>
      <c r="AD183" s="794"/>
      <c r="AE183" s="794"/>
    </row>
    <row r="184" spans="4:31" s="777" customFormat="1" ht="18" customHeight="1" x14ac:dyDescent="0.2">
      <c r="D184" s="776"/>
      <c r="G184" s="779"/>
      <c r="H184" s="788" t="s">
        <v>241</v>
      </c>
      <c r="I184" s="373" t="s">
        <v>887</v>
      </c>
      <c r="J184" s="780"/>
      <c r="K184" s="780"/>
      <c r="L184" s="780"/>
      <c r="M184" s="780"/>
      <c r="N184" s="780"/>
      <c r="O184" s="332" t="s">
        <v>874</v>
      </c>
      <c r="P184" s="781">
        <v>0.8</v>
      </c>
      <c r="Q184" s="332" t="s">
        <v>185</v>
      </c>
      <c r="T184" s="804"/>
      <c r="U184" s="794"/>
      <c r="V184" s="803"/>
      <c r="W184" s="802"/>
      <c r="X184" s="803"/>
      <c r="Y184" s="803"/>
      <c r="Z184" s="795"/>
      <c r="AA184" s="794"/>
      <c r="AB184" s="794"/>
      <c r="AC184" s="794"/>
      <c r="AD184" s="794"/>
      <c r="AE184" s="794"/>
    </row>
    <row r="185" spans="4:31" s="777" customFormat="1" ht="18" customHeight="1" x14ac:dyDescent="0.2">
      <c r="D185" s="776"/>
      <c r="G185" s="779"/>
      <c r="H185" s="788" t="s">
        <v>241</v>
      </c>
      <c r="I185" s="373" t="s">
        <v>1125</v>
      </c>
      <c r="J185" s="780"/>
      <c r="K185" s="780"/>
      <c r="L185" s="780"/>
      <c r="M185" s="780"/>
      <c r="N185" s="780"/>
      <c r="O185" s="332" t="s">
        <v>874</v>
      </c>
      <c r="P185" s="781">
        <v>2.1</v>
      </c>
      <c r="Q185" s="332" t="s">
        <v>185</v>
      </c>
      <c r="T185" s="804"/>
      <c r="U185" s="794"/>
      <c r="V185" s="803"/>
      <c r="W185" s="802"/>
      <c r="X185" s="803"/>
      <c r="Y185" s="803"/>
      <c r="Z185" s="795"/>
      <c r="AA185" s="794"/>
      <c r="AB185" s="794"/>
      <c r="AC185" s="794"/>
      <c r="AD185" s="794"/>
      <c r="AE185" s="794"/>
    </row>
    <row r="186" spans="4:31" s="777" customFormat="1" ht="18" customHeight="1" x14ac:dyDescent="0.2">
      <c r="D186" s="776"/>
      <c r="G186" s="779"/>
      <c r="H186" s="793" t="s">
        <v>241</v>
      </c>
      <c r="I186" s="794" t="s">
        <v>306</v>
      </c>
      <c r="J186" s="795"/>
      <c r="K186" s="795"/>
      <c r="L186" s="795"/>
      <c r="M186" s="795"/>
      <c r="N186" s="795"/>
      <c r="O186" s="603" t="s">
        <v>874</v>
      </c>
      <c r="P186" s="784">
        <f>P184*P185</f>
        <v>1.6800000000000002</v>
      </c>
      <c r="Q186" s="603" t="s">
        <v>184</v>
      </c>
      <c r="T186" s="804"/>
      <c r="U186" s="794"/>
      <c r="V186" s="803"/>
      <c r="W186" s="802"/>
      <c r="X186" s="803"/>
      <c r="Y186" s="803"/>
      <c r="Z186" s="795"/>
      <c r="AA186" s="794"/>
      <c r="AB186" s="794"/>
      <c r="AC186" s="794"/>
      <c r="AD186" s="794"/>
      <c r="AE186" s="794"/>
    </row>
    <row r="187" spans="4:31" s="777" customFormat="1" ht="18" customHeight="1" x14ac:dyDescent="0.2">
      <c r="D187" s="776"/>
      <c r="G187" s="779"/>
      <c r="H187" s="797" t="s">
        <v>241</v>
      </c>
      <c r="I187" s="798" t="s">
        <v>1126</v>
      </c>
      <c r="J187" s="799"/>
      <c r="K187" s="799"/>
      <c r="L187" s="799"/>
      <c r="M187" s="799"/>
      <c r="N187" s="799"/>
      <c r="O187" s="800" t="s">
        <v>874</v>
      </c>
      <c r="P187" s="801"/>
      <c r="Q187" s="800" t="s">
        <v>184</v>
      </c>
      <c r="T187" s="804"/>
      <c r="U187" s="794"/>
      <c r="V187" s="803"/>
      <c r="W187" s="802"/>
      <c r="X187" s="803"/>
      <c r="Y187" s="803"/>
      <c r="Z187" s="795"/>
      <c r="AA187" s="794"/>
      <c r="AB187" s="794"/>
      <c r="AC187" s="794"/>
      <c r="AD187" s="794"/>
      <c r="AE187" s="794"/>
    </row>
    <row r="188" spans="4:31" s="777" customFormat="1" ht="18" customHeight="1" x14ac:dyDescent="0.2">
      <c r="D188" s="776"/>
      <c r="G188" s="779"/>
      <c r="H188" s="779"/>
      <c r="I188" s="349"/>
      <c r="J188" s="774"/>
      <c r="K188" s="774"/>
      <c r="L188" s="774"/>
      <c r="M188" s="774"/>
      <c r="N188" s="774" t="s">
        <v>1127</v>
      </c>
      <c r="O188" s="349" t="s">
        <v>874</v>
      </c>
      <c r="P188" s="349">
        <f>P186-P187</f>
        <v>1.6800000000000002</v>
      </c>
      <c r="Q188" s="349" t="s">
        <v>184</v>
      </c>
      <c r="T188" s="802"/>
      <c r="U188" s="794"/>
      <c r="V188" s="803"/>
      <c r="W188" s="802"/>
      <c r="X188" s="803"/>
      <c r="Y188" s="803"/>
      <c r="Z188" s="795"/>
      <c r="AA188" s="794"/>
      <c r="AB188" s="794"/>
      <c r="AC188" s="794"/>
      <c r="AD188" s="794"/>
      <c r="AE188" s="794"/>
    </row>
    <row r="189" spans="4:31" s="777" customFormat="1" ht="18" customHeight="1" x14ac:dyDescent="0.2">
      <c r="D189" s="776"/>
      <c r="G189" s="779"/>
      <c r="H189" s="779"/>
      <c r="J189" s="780"/>
      <c r="K189" s="780"/>
      <c r="L189" s="780"/>
      <c r="M189" s="780"/>
      <c r="N189" s="780"/>
      <c r="T189" s="804"/>
      <c r="U189" s="794"/>
      <c r="V189" s="803"/>
      <c r="W189" s="802"/>
      <c r="X189" s="803"/>
      <c r="Y189" s="803"/>
      <c r="Z189" s="795"/>
      <c r="AA189" s="794"/>
      <c r="AB189" s="794"/>
      <c r="AC189" s="794"/>
      <c r="AD189" s="794"/>
      <c r="AE189" s="794"/>
    </row>
    <row r="190" spans="4:31" s="777" customFormat="1" ht="18" customHeight="1" x14ac:dyDescent="0.2">
      <c r="D190" s="776"/>
      <c r="G190" s="778"/>
      <c r="H190" s="785" t="s">
        <v>20</v>
      </c>
      <c r="I190" s="373" t="s">
        <v>1128</v>
      </c>
      <c r="J190" s="780"/>
      <c r="K190" s="780"/>
      <c r="L190" s="780"/>
      <c r="M190" s="780"/>
      <c r="N190" s="780"/>
      <c r="T190" s="804"/>
      <c r="U190" s="794"/>
      <c r="V190" s="803"/>
      <c r="W190" s="802"/>
      <c r="X190" s="803"/>
      <c r="Y190" s="803"/>
      <c r="Z190" s="795"/>
      <c r="AA190" s="794"/>
      <c r="AB190" s="794"/>
      <c r="AC190" s="794"/>
      <c r="AD190" s="794"/>
      <c r="AE190" s="794"/>
    </row>
    <row r="191" spans="4:31" s="777" customFormat="1" ht="18" customHeight="1" x14ac:dyDescent="0.2">
      <c r="D191" s="776"/>
      <c r="G191" s="779"/>
      <c r="H191" s="788" t="s">
        <v>241</v>
      </c>
      <c r="I191" s="373" t="s">
        <v>887</v>
      </c>
      <c r="J191" s="780"/>
      <c r="K191" s="780"/>
      <c r="L191" s="780"/>
      <c r="M191" s="780"/>
      <c r="N191" s="780"/>
      <c r="O191" s="332" t="s">
        <v>874</v>
      </c>
      <c r="P191" s="777">
        <f>P184</f>
        <v>0.8</v>
      </c>
      <c r="Q191" s="332" t="s">
        <v>185</v>
      </c>
      <c r="T191" s="804"/>
      <c r="U191" s="794"/>
      <c r="V191" s="803"/>
      <c r="W191" s="802"/>
      <c r="X191" s="803"/>
      <c r="Y191" s="803"/>
      <c r="Z191" s="795"/>
      <c r="AA191" s="794"/>
      <c r="AB191" s="794"/>
      <c r="AC191" s="794"/>
      <c r="AD191" s="794"/>
      <c r="AE191" s="794"/>
    </row>
    <row r="192" spans="4:31" s="777" customFormat="1" ht="18" customHeight="1" x14ac:dyDescent="0.2">
      <c r="D192" s="776"/>
      <c r="G192" s="779"/>
      <c r="H192" s="788" t="s">
        <v>241</v>
      </c>
      <c r="I192" s="373" t="s">
        <v>1125</v>
      </c>
      <c r="J192" s="780"/>
      <c r="K192" s="780"/>
      <c r="L192" s="780"/>
      <c r="M192" s="780"/>
      <c r="N192" s="780"/>
      <c r="O192" s="332" t="s">
        <v>874</v>
      </c>
      <c r="P192" s="777">
        <f>P185</f>
        <v>2.1</v>
      </c>
      <c r="Q192" s="332" t="s">
        <v>185</v>
      </c>
      <c r="T192" s="804"/>
      <c r="U192" s="794"/>
      <c r="V192" s="803"/>
      <c r="W192" s="802"/>
      <c r="X192" s="803"/>
      <c r="Y192" s="803"/>
      <c r="Z192" s="795"/>
      <c r="AA192" s="794"/>
      <c r="AB192" s="794"/>
      <c r="AC192" s="794"/>
      <c r="AD192" s="794"/>
      <c r="AE192" s="794"/>
    </row>
    <row r="193" spans="4:31" s="777" customFormat="1" ht="18" customHeight="1" x14ac:dyDescent="0.2">
      <c r="D193" s="776"/>
      <c r="G193" s="779"/>
      <c r="H193" s="793" t="s">
        <v>241</v>
      </c>
      <c r="I193" s="794" t="s">
        <v>306</v>
      </c>
      <c r="J193" s="795"/>
      <c r="K193" s="795"/>
      <c r="L193" s="795"/>
      <c r="M193" s="795"/>
      <c r="N193" s="795"/>
      <c r="O193" s="603" t="s">
        <v>874</v>
      </c>
      <c r="P193" s="784">
        <f>P188*2</f>
        <v>3.3600000000000003</v>
      </c>
      <c r="Q193" s="603" t="s">
        <v>184</v>
      </c>
      <c r="T193" s="804"/>
      <c r="U193" s="794"/>
      <c r="V193" s="803"/>
      <c r="W193" s="802"/>
      <c r="X193" s="803"/>
      <c r="Y193" s="803"/>
      <c r="Z193" s="795"/>
      <c r="AA193" s="794"/>
      <c r="AB193" s="794"/>
      <c r="AC193" s="794"/>
      <c r="AD193" s="794"/>
      <c r="AE193" s="794"/>
    </row>
    <row r="194" spans="4:31" s="777" customFormat="1" ht="18" customHeight="1" x14ac:dyDescent="0.2">
      <c r="D194" s="776"/>
      <c r="G194" s="779"/>
      <c r="H194" s="797" t="s">
        <v>241</v>
      </c>
      <c r="I194" s="798" t="s">
        <v>1126</v>
      </c>
      <c r="J194" s="799"/>
      <c r="K194" s="799"/>
      <c r="L194" s="799"/>
      <c r="M194" s="799"/>
      <c r="N194" s="799"/>
      <c r="O194" s="800" t="s">
        <v>874</v>
      </c>
      <c r="P194" s="801">
        <f>IFERROR((VLOOKUP([5]Dinding!$K$24,[5]Dinding!$K$24:$L$24,1,FALSE())),"")</f>
        <v>0</v>
      </c>
      <c r="Q194" s="800" t="s">
        <v>184</v>
      </c>
      <c r="T194" s="804"/>
      <c r="U194" s="794"/>
      <c r="V194" s="803"/>
      <c r="W194" s="802"/>
      <c r="X194" s="803"/>
      <c r="Y194" s="803"/>
      <c r="Z194" s="795"/>
      <c r="AA194" s="794"/>
      <c r="AB194" s="794"/>
      <c r="AC194" s="794"/>
      <c r="AD194" s="794"/>
      <c r="AE194" s="794"/>
    </row>
    <row r="195" spans="4:31" s="777" customFormat="1" ht="18" customHeight="1" x14ac:dyDescent="0.2">
      <c r="D195" s="776"/>
      <c r="G195" s="779"/>
      <c r="H195" s="779"/>
      <c r="I195" s="349"/>
      <c r="J195" s="774"/>
      <c r="K195" s="774"/>
      <c r="L195" s="774"/>
      <c r="M195" s="774"/>
      <c r="N195" s="774" t="s">
        <v>1127</v>
      </c>
      <c r="O195" s="349" t="s">
        <v>874</v>
      </c>
      <c r="P195" s="349">
        <f>P193-P194</f>
        <v>3.3600000000000003</v>
      </c>
      <c r="Q195" s="349" t="s">
        <v>184</v>
      </c>
      <c r="T195" s="804"/>
      <c r="U195" s="794"/>
      <c r="V195" s="803"/>
      <c r="W195" s="802"/>
      <c r="X195" s="803"/>
      <c r="Y195" s="803"/>
      <c r="Z195" s="795"/>
      <c r="AA195" s="794"/>
      <c r="AB195" s="794"/>
      <c r="AC195" s="794"/>
      <c r="AD195" s="794"/>
      <c r="AE195" s="794"/>
    </row>
    <row r="196" spans="4:31" s="777" customFormat="1" ht="18" customHeight="1" x14ac:dyDescent="0.2">
      <c r="D196" s="776"/>
      <c r="G196" s="779"/>
      <c r="H196" s="779"/>
      <c r="J196" s="780"/>
      <c r="K196" s="780"/>
      <c r="L196" s="780"/>
      <c r="M196" s="780"/>
      <c r="N196" s="780"/>
      <c r="T196" s="804"/>
      <c r="U196" s="794"/>
      <c r="V196" s="803"/>
      <c r="W196" s="802"/>
      <c r="X196" s="803"/>
      <c r="Y196" s="803"/>
      <c r="Z196" s="795"/>
      <c r="AA196" s="794"/>
      <c r="AB196" s="794"/>
      <c r="AC196" s="794"/>
      <c r="AD196" s="794"/>
      <c r="AE196" s="794"/>
    </row>
    <row r="197" spans="4:31" s="777" customFormat="1" ht="18" customHeight="1" x14ac:dyDescent="0.2">
      <c r="D197" s="776"/>
      <c r="G197" s="779"/>
      <c r="H197" s="785" t="s">
        <v>51</v>
      </c>
      <c r="I197" s="373" t="s">
        <v>1129</v>
      </c>
      <c r="J197" s="780"/>
      <c r="K197" s="780"/>
      <c r="L197" s="780"/>
      <c r="M197" s="780"/>
      <c r="N197" s="780"/>
      <c r="T197" s="805"/>
      <c r="U197" s="775"/>
      <c r="V197" s="805"/>
      <c r="W197" s="805"/>
      <c r="X197" s="805"/>
      <c r="Y197" s="805"/>
      <c r="Z197" s="806"/>
      <c r="AA197" s="775"/>
      <c r="AB197" s="775"/>
      <c r="AC197" s="775"/>
      <c r="AD197" s="775"/>
      <c r="AE197" s="775"/>
    </row>
    <row r="198" spans="4:31" s="777" customFormat="1" ht="18" customHeight="1" x14ac:dyDescent="0.2">
      <c r="D198" s="776"/>
      <c r="G198" s="779"/>
      <c r="H198" s="788" t="s">
        <v>241</v>
      </c>
      <c r="I198" s="373" t="s">
        <v>887</v>
      </c>
      <c r="J198" s="780"/>
      <c r="K198" s="780"/>
      <c r="L198" s="780"/>
      <c r="M198" s="780"/>
      <c r="N198" s="780"/>
      <c r="O198" s="332" t="s">
        <v>874</v>
      </c>
      <c r="P198" s="777">
        <f>P184</f>
        <v>0.8</v>
      </c>
      <c r="Q198" s="332" t="s">
        <v>185</v>
      </c>
      <c r="T198" s="779"/>
      <c r="Z198" s="781"/>
      <c r="AA198" s="782"/>
      <c r="AB198" s="783"/>
      <c r="AC198" s="784"/>
      <c r="AD198" s="784"/>
    </row>
    <row r="199" spans="4:31" s="777" customFormat="1" ht="18" customHeight="1" x14ac:dyDescent="0.2">
      <c r="D199" s="776"/>
      <c r="G199" s="779"/>
      <c r="H199" s="788" t="s">
        <v>241</v>
      </c>
      <c r="I199" s="373" t="s">
        <v>1125</v>
      </c>
      <c r="J199" s="780"/>
      <c r="K199" s="780"/>
      <c r="L199" s="780"/>
      <c r="M199" s="780"/>
      <c r="N199" s="780"/>
      <c r="O199" s="332" t="s">
        <v>874</v>
      </c>
      <c r="P199" s="777">
        <f>P192</f>
        <v>2.1</v>
      </c>
      <c r="Q199" s="332" t="s">
        <v>185</v>
      </c>
      <c r="T199" s="779"/>
      <c r="Z199" s="781"/>
      <c r="AA199" s="782"/>
      <c r="AB199" s="783"/>
      <c r="AC199" s="784"/>
      <c r="AD199" s="784"/>
    </row>
    <row r="200" spans="4:31" s="777" customFormat="1" ht="18" customHeight="1" x14ac:dyDescent="0.2">
      <c r="D200" s="776"/>
      <c r="G200" s="779"/>
      <c r="H200" s="793" t="s">
        <v>241</v>
      </c>
      <c r="I200" s="794" t="s">
        <v>306</v>
      </c>
      <c r="J200" s="795"/>
      <c r="K200" s="795"/>
      <c r="L200" s="795"/>
      <c r="M200" s="795"/>
      <c r="N200" s="795"/>
      <c r="O200" s="603" t="s">
        <v>874</v>
      </c>
      <c r="P200" s="784">
        <f>P188*2</f>
        <v>3.3600000000000003</v>
      </c>
      <c r="Q200" s="603" t="s">
        <v>184</v>
      </c>
      <c r="T200" s="779"/>
      <c r="Z200" s="781"/>
      <c r="AA200" s="782"/>
      <c r="AB200" s="783"/>
      <c r="AC200" s="784"/>
      <c r="AD200" s="784"/>
    </row>
    <row r="201" spans="4:31" s="777" customFormat="1" ht="18" customHeight="1" x14ac:dyDescent="0.2">
      <c r="D201" s="776"/>
      <c r="G201" s="779"/>
      <c r="H201" s="797" t="s">
        <v>241</v>
      </c>
      <c r="I201" s="798" t="s">
        <v>1126</v>
      </c>
      <c r="J201" s="799"/>
      <c r="K201" s="799"/>
      <c r="L201" s="799"/>
      <c r="M201" s="799"/>
      <c r="N201" s="799"/>
      <c r="O201" s="800" t="s">
        <v>874</v>
      </c>
      <c r="P201" s="801">
        <f>IFERROR((VLOOKUP([5]Dinding!$K$24,[5]Dinding!$K$24:$L$24,1,FALSE())),"")</f>
        <v>0</v>
      </c>
      <c r="Q201" s="800" t="s">
        <v>184</v>
      </c>
      <c r="T201" s="779"/>
      <c r="Z201" s="781"/>
      <c r="AA201" s="782"/>
      <c r="AB201" s="783"/>
      <c r="AC201" s="784"/>
      <c r="AD201" s="784"/>
    </row>
    <row r="202" spans="4:31" s="777" customFormat="1" ht="18" customHeight="1" x14ac:dyDescent="0.2">
      <c r="D202" s="776"/>
      <c r="G202" s="779"/>
      <c r="H202" s="779"/>
      <c r="I202" s="349"/>
      <c r="J202" s="774"/>
      <c r="K202" s="774"/>
      <c r="L202" s="774"/>
      <c r="M202" s="774"/>
      <c r="N202" s="774" t="s">
        <v>1127</v>
      </c>
      <c r="O202" s="349" t="s">
        <v>874</v>
      </c>
      <c r="P202" s="349">
        <f>P200-P201</f>
        <v>3.3600000000000003</v>
      </c>
      <c r="Q202" s="349" t="s">
        <v>184</v>
      </c>
      <c r="T202" s="779"/>
      <c r="Z202" s="781"/>
      <c r="AA202" s="782"/>
      <c r="AB202" s="783"/>
      <c r="AC202" s="784"/>
      <c r="AD202" s="784"/>
    </row>
    <row r="203" spans="4:31" s="777" customFormat="1" ht="18" customHeight="1" x14ac:dyDescent="0.2">
      <c r="D203" s="776"/>
      <c r="G203" s="779"/>
      <c r="H203" s="779"/>
      <c r="I203" s="349"/>
      <c r="J203" s="774"/>
      <c r="K203" s="774"/>
      <c r="L203" s="774"/>
      <c r="M203" s="774"/>
      <c r="N203" s="774"/>
      <c r="O203" s="349"/>
      <c r="P203" s="349"/>
      <c r="Q203" s="349"/>
      <c r="T203" s="779"/>
      <c r="Z203" s="781"/>
      <c r="AA203" s="782"/>
      <c r="AB203" s="783"/>
      <c r="AC203" s="784"/>
      <c r="AD203" s="784"/>
    </row>
    <row r="204" spans="4:31" s="777" customFormat="1" ht="18" customHeight="1" x14ac:dyDescent="0.2">
      <c r="D204" s="776"/>
      <c r="G204" s="778" t="s">
        <v>1142</v>
      </c>
      <c r="H204" s="779"/>
      <c r="J204" s="780"/>
      <c r="K204" s="780"/>
      <c r="L204" s="780"/>
      <c r="M204" s="780"/>
      <c r="N204" s="780"/>
      <c r="T204" s="804"/>
      <c r="U204" s="794"/>
      <c r="V204" s="803"/>
      <c r="W204" s="802"/>
      <c r="X204" s="803"/>
      <c r="Y204" s="803"/>
      <c r="Z204" s="795"/>
      <c r="AA204" s="794"/>
      <c r="AB204" s="794"/>
      <c r="AC204" s="794"/>
      <c r="AD204" s="794"/>
      <c r="AE204" s="794"/>
    </row>
    <row r="205" spans="4:31" s="777" customFormat="1" ht="18" customHeight="1" x14ac:dyDescent="0.2">
      <c r="D205" s="776"/>
      <c r="G205" s="779"/>
      <c r="H205" s="785" t="s">
        <v>46</v>
      </c>
      <c r="I205" s="373" t="s">
        <v>1143</v>
      </c>
      <c r="J205" s="780"/>
      <c r="K205" s="780"/>
      <c r="L205" s="780"/>
      <c r="M205" s="780"/>
      <c r="N205" s="780"/>
      <c r="T205" s="804"/>
      <c r="U205" s="794"/>
      <c r="V205" s="803"/>
      <c r="W205" s="802"/>
      <c r="X205" s="803"/>
      <c r="Y205" s="803"/>
      <c r="Z205" s="795"/>
      <c r="AA205" s="794"/>
      <c r="AB205" s="794"/>
      <c r="AC205" s="794"/>
      <c r="AD205" s="794"/>
      <c r="AE205" s="794"/>
    </row>
    <row r="206" spans="4:31" s="777" customFormat="1" ht="18" customHeight="1" x14ac:dyDescent="0.2">
      <c r="D206" s="776"/>
      <c r="G206" s="779"/>
      <c r="H206" s="788" t="s">
        <v>241</v>
      </c>
      <c r="I206" s="373" t="s">
        <v>887</v>
      </c>
      <c r="J206" s="780"/>
      <c r="K206" s="780"/>
      <c r="L206" s="780"/>
      <c r="M206" s="780"/>
      <c r="N206" s="780"/>
      <c r="O206" s="332" t="s">
        <v>874</v>
      </c>
      <c r="P206" s="781">
        <v>3.5</v>
      </c>
      <c r="Q206" s="332" t="s">
        <v>185</v>
      </c>
      <c r="T206" s="804"/>
      <c r="U206" s="794"/>
      <c r="V206" s="803"/>
      <c r="W206" s="802"/>
      <c r="X206" s="803"/>
      <c r="Y206" s="803"/>
      <c r="Z206" s="795"/>
      <c r="AA206" s="794"/>
      <c r="AB206" s="794"/>
      <c r="AC206" s="794"/>
      <c r="AD206" s="794"/>
      <c r="AE206" s="794"/>
    </row>
    <row r="207" spans="4:31" s="777" customFormat="1" ht="18" customHeight="1" x14ac:dyDescent="0.2">
      <c r="D207" s="776"/>
      <c r="G207" s="779"/>
      <c r="H207" s="788" t="s">
        <v>241</v>
      </c>
      <c r="I207" s="373" t="s">
        <v>1125</v>
      </c>
      <c r="J207" s="780"/>
      <c r="K207" s="780"/>
      <c r="L207" s="780"/>
      <c r="M207" s="780"/>
      <c r="N207" s="780"/>
      <c r="O207" s="332" t="s">
        <v>874</v>
      </c>
      <c r="P207" s="781">
        <v>4</v>
      </c>
      <c r="Q207" s="332" t="s">
        <v>185</v>
      </c>
      <c r="T207" s="804"/>
      <c r="U207" s="794"/>
      <c r="V207" s="803"/>
      <c r="W207" s="802"/>
      <c r="X207" s="803"/>
      <c r="Y207" s="803"/>
      <c r="Z207" s="795"/>
      <c r="AA207" s="794"/>
      <c r="AB207" s="794"/>
      <c r="AC207" s="794"/>
      <c r="AD207" s="794"/>
      <c r="AE207" s="794"/>
    </row>
    <row r="208" spans="4:31" s="777" customFormat="1" ht="18" customHeight="1" x14ac:dyDescent="0.2">
      <c r="D208" s="776"/>
      <c r="G208" s="779"/>
      <c r="H208" s="793" t="s">
        <v>241</v>
      </c>
      <c r="I208" s="794" t="s">
        <v>306</v>
      </c>
      <c r="J208" s="795"/>
      <c r="K208" s="795"/>
      <c r="L208" s="795"/>
      <c r="M208" s="795"/>
      <c r="N208" s="795"/>
      <c r="O208" s="603" t="s">
        <v>874</v>
      </c>
      <c r="P208" s="784">
        <f>P206*P207</f>
        <v>14</v>
      </c>
      <c r="Q208" s="603" t="s">
        <v>184</v>
      </c>
      <c r="T208" s="804"/>
      <c r="U208" s="794"/>
      <c r="V208" s="803"/>
      <c r="W208" s="802"/>
      <c r="X208" s="803"/>
      <c r="Y208" s="803"/>
      <c r="Z208" s="795"/>
      <c r="AA208" s="794"/>
      <c r="AB208" s="794"/>
      <c r="AC208" s="794"/>
      <c r="AD208" s="794"/>
      <c r="AE208" s="794"/>
    </row>
    <row r="209" spans="4:31" s="777" customFormat="1" ht="18" customHeight="1" x14ac:dyDescent="0.2">
      <c r="D209" s="776"/>
      <c r="G209" s="779"/>
      <c r="H209" s="797" t="s">
        <v>241</v>
      </c>
      <c r="I209" s="798" t="s">
        <v>1126</v>
      </c>
      <c r="J209" s="799"/>
      <c r="K209" s="799"/>
      <c r="L209" s="799"/>
      <c r="M209" s="799"/>
      <c r="N209" s="799"/>
      <c r="O209" s="800" t="s">
        <v>874</v>
      </c>
      <c r="P209" s="801"/>
      <c r="Q209" s="800" t="s">
        <v>184</v>
      </c>
      <c r="T209" s="804"/>
      <c r="U209" s="794"/>
      <c r="V209" s="803"/>
      <c r="W209" s="802"/>
      <c r="X209" s="803"/>
      <c r="Y209" s="803"/>
      <c r="Z209" s="795"/>
      <c r="AA209" s="794"/>
      <c r="AB209" s="794"/>
      <c r="AC209" s="794"/>
      <c r="AD209" s="794"/>
      <c r="AE209" s="794"/>
    </row>
    <row r="210" spans="4:31" s="777" customFormat="1" ht="18" customHeight="1" x14ac:dyDescent="0.2">
      <c r="D210" s="776"/>
      <c r="G210" s="779"/>
      <c r="H210" s="779"/>
      <c r="I210" s="349"/>
      <c r="J210" s="774"/>
      <c r="K210" s="774"/>
      <c r="L210" s="774"/>
      <c r="M210" s="774"/>
      <c r="N210" s="774" t="s">
        <v>1127</v>
      </c>
      <c r="O210" s="349" t="s">
        <v>874</v>
      </c>
      <c r="P210" s="349">
        <f>P208-P209</f>
        <v>14</v>
      </c>
      <c r="Q210" s="349" t="s">
        <v>184</v>
      </c>
      <c r="T210" s="802"/>
      <c r="U210" s="794"/>
      <c r="V210" s="803"/>
      <c r="W210" s="802"/>
      <c r="X210" s="803"/>
      <c r="Y210" s="803"/>
      <c r="Z210" s="795"/>
      <c r="AA210" s="794"/>
      <c r="AB210" s="794"/>
      <c r="AC210" s="794"/>
      <c r="AD210" s="794"/>
      <c r="AE210" s="794"/>
    </row>
    <row r="211" spans="4:31" s="777" customFormat="1" ht="18" customHeight="1" x14ac:dyDescent="0.2">
      <c r="D211" s="776"/>
      <c r="G211" s="779"/>
      <c r="H211" s="779"/>
      <c r="J211" s="780"/>
      <c r="K211" s="780"/>
      <c r="L211" s="780"/>
      <c r="M211" s="780"/>
      <c r="N211" s="780"/>
      <c r="T211" s="804"/>
      <c r="U211" s="794"/>
      <c r="V211" s="803"/>
      <c r="W211" s="802"/>
      <c r="X211" s="803"/>
      <c r="Y211" s="803"/>
      <c r="Z211" s="795"/>
      <c r="AA211" s="794"/>
      <c r="AB211" s="794"/>
      <c r="AC211" s="794"/>
      <c r="AD211" s="794"/>
      <c r="AE211" s="794"/>
    </row>
    <row r="230" spans="4:21" s="349" customFormat="1" x14ac:dyDescent="0.2">
      <c r="D230" s="349" t="s">
        <v>2</v>
      </c>
      <c r="E230" s="772"/>
    </row>
    <row r="231" spans="4:21" s="349" customFormat="1" x14ac:dyDescent="0.2">
      <c r="E231" s="772" t="s">
        <v>1144</v>
      </c>
    </row>
    <row r="232" spans="4:21" x14ac:dyDescent="0.2">
      <c r="E232" s="373" t="s">
        <v>1125</v>
      </c>
      <c r="G232" s="332" t="s">
        <v>874</v>
      </c>
      <c r="H232" s="332">
        <f>'[5]DATA STRIKTUR'!P661</f>
        <v>3.5</v>
      </c>
      <c r="I232" s="332" t="s">
        <v>185</v>
      </c>
      <c r="J232" s="777">
        <f>16.37+9+3.07</f>
        <v>28.44</v>
      </c>
    </row>
    <row r="233" spans="4:21" x14ac:dyDescent="0.2">
      <c r="E233" s="373" t="s">
        <v>887</v>
      </c>
      <c r="G233" s="332" t="s">
        <v>874</v>
      </c>
      <c r="H233" s="332">
        <f>J232</f>
        <v>28.44</v>
      </c>
      <c r="I233" s="332" t="s">
        <v>185</v>
      </c>
    </row>
    <row r="235" spans="4:21" x14ac:dyDescent="0.2">
      <c r="E235" s="373" t="s">
        <v>306</v>
      </c>
      <c r="G235" s="332" t="s">
        <v>874</v>
      </c>
      <c r="H235" s="332">
        <f>H232*H233</f>
        <v>99.54</v>
      </c>
      <c r="I235" s="332" t="s">
        <v>184</v>
      </c>
      <c r="J235" s="551" t="s">
        <v>241</v>
      </c>
      <c r="K235" s="807">
        <f>'[5]Kusen &amp; Pintu'!M35+0.8*2.2</f>
        <v>24.580000000000002</v>
      </c>
      <c r="L235" s="571" t="s">
        <v>184</v>
      </c>
      <c r="M235" s="571" t="s">
        <v>880</v>
      </c>
      <c r="N235" s="807" t="s">
        <v>1145</v>
      </c>
      <c r="O235" s="571"/>
    </row>
    <row r="236" spans="4:21" x14ac:dyDescent="0.2">
      <c r="G236" s="591" t="s">
        <v>874</v>
      </c>
      <c r="H236" s="591">
        <f>H235-K235</f>
        <v>74.960000000000008</v>
      </c>
      <c r="I236" s="591" t="s">
        <v>184</v>
      </c>
    </row>
    <row r="237" spans="4:21" s="349" customFormat="1" x14ac:dyDescent="0.2">
      <c r="E237" s="772" t="s">
        <v>1128</v>
      </c>
    </row>
    <row r="238" spans="4:21" x14ac:dyDescent="0.2">
      <c r="G238" s="332" t="s">
        <v>874</v>
      </c>
      <c r="H238" s="332">
        <f>H236*2</f>
        <v>149.92000000000002</v>
      </c>
      <c r="I238" s="332" t="s">
        <v>241</v>
      </c>
      <c r="J238" s="807"/>
      <c r="K238" s="571">
        <f>(11.5+6+11.5)*3</f>
        <v>87</v>
      </c>
      <c r="L238" s="571" t="s">
        <v>184</v>
      </c>
      <c r="M238" s="571" t="s">
        <v>880</v>
      </c>
      <c r="N238" s="1198" t="s">
        <v>1146</v>
      </c>
      <c r="O238" s="1198"/>
      <c r="P238" s="1198"/>
      <c r="Q238" s="1198"/>
      <c r="R238" s="1198"/>
      <c r="S238" s="1198"/>
      <c r="T238" s="1198"/>
      <c r="U238" s="1198"/>
    </row>
    <row r="239" spans="4:21" x14ac:dyDescent="0.2">
      <c r="G239" s="591" t="s">
        <v>874</v>
      </c>
      <c r="H239" s="591">
        <f>H238-K238</f>
        <v>62.920000000000016</v>
      </c>
      <c r="I239" s="591" t="s">
        <v>184</v>
      </c>
      <c r="N239" s="1198"/>
      <c r="O239" s="1198"/>
      <c r="P239" s="1198"/>
      <c r="Q239" s="1198"/>
      <c r="R239" s="1198"/>
      <c r="S239" s="1198"/>
      <c r="T239" s="1198"/>
      <c r="U239" s="1198"/>
    </row>
    <row r="240" spans="4:21" s="349" customFormat="1" x14ac:dyDescent="0.2">
      <c r="E240" s="772" t="s">
        <v>1129</v>
      </c>
    </row>
    <row r="241" spans="4:21" x14ac:dyDescent="0.2">
      <c r="G241" s="591" t="s">
        <v>874</v>
      </c>
      <c r="H241" s="591">
        <f>H239</f>
        <v>62.920000000000016</v>
      </c>
      <c r="I241" s="591" t="s">
        <v>184</v>
      </c>
    </row>
    <row r="243" spans="4:21" s="349" customFormat="1" x14ac:dyDescent="0.2">
      <c r="D243" s="349" t="s">
        <v>1147</v>
      </c>
      <c r="E243" s="772"/>
    </row>
    <row r="244" spans="4:21" s="349" customFormat="1" x14ac:dyDescent="0.2">
      <c r="E244" s="772" t="s">
        <v>1144</v>
      </c>
    </row>
    <row r="245" spans="4:21" x14ac:dyDescent="0.2">
      <c r="E245" s="373" t="s">
        <v>1125</v>
      </c>
      <c r="G245" s="332" t="s">
        <v>874</v>
      </c>
      <c r="H245" s="332">
        <f>'[5]DATA STRIKTUR'!P683</f>
        <v>3.6</v>
      </c>
      <c r="I245" s="332" t="s">
        <v>185</v>
      </c>
    </row>
    <row r="246" spans="4:21" x14ac:dyDescent="0.2">
      <c r="E246" s="373" t="s">
        <v>887</v>
      </c>
      <c r="G246" s="332" t="s">
        <v>874</v>
      </c>
      <c r="H246" s="332">
        <f>'[5]DATA STRIKTUR'!P682</f>
        <v>89.71</v>
      </c>
      <c r="I246" s="332" t="s">
        <v>185</v>
      </c>
    </row>
    <row r="248" spans="4:21" x14ac:dyDescent="0.2">
      <c r="E248" s="373" t="s">
        <v>306</v>
      </c>
      <c r="G248" s="332" t="s">
        <v>874</v>
      </c>
      <c r="H248" s="332">
        <f>H245*H246</f>
        <v>322.95599999999996</v>
      </c>
      <c r="I248" s="332" t="s">
        <v>184</v>
      </c>
      <c r="J248" s="551" t="s">
        <v>241</v>
      </c>
      <c r="K248" s="807">
        <f>'[5]Kusen &amp; Pintu'!M66</f>
        <v>13.240000000000002</v>
      </c>
      <c r="L248" s="571" t="s">
        <v>184</v>
      </c>
      <c r="M248" s="571" t="s">
        <v>880</v>
      </c>
      <c r="N248" s="807" t="s">
        <v>1145</v>
      </c>
      <c r="O248" s="571"/>
    </row>
    <row r="249" spans="4:21" x14ac:dyDescent="0.2">
      <c r="G249" s="591" t="s">
        <v>874</v>
      </c>
      <c r="H249" s="591">
        <f>H248-K248</f>
        <v>309.71599999999995</v>
      </c>
      <c r="I249" s="591" t="s">
        <v>184</v>
      </c>
    </row>
    <row r="250" spans="4:21" s="349" customFormat="1" x14ac:dyDescent="0.2">
      <c r="E250" s="772" t="s">
        <v>1128</v>
      </c>
    </row>
    <row r="251" spans="4:21" x14ac:dyDescent="0.2">
      <c r="G251" s="332" t="s">
        <v>874</v>
      </c>
      <c r="H251" s="332">
        <f>H249*2</f>
        <v>619.4319999999999</v>
      </c>
      <c r="I251" s="332" t="s">
        <v>873</v>
      </c>
      <c r="J251" s="807" t="s">
        <v>241</v>
      </c>
      <c r="K251" s="571">
        <v>0</v>
      </c>
      <c r="L251" s="571" t="s">
        <v>184</v>
      </c>
      <c r="M251" s="571" t="s">
        <v>880</v>
      </c>
      <c r="N251" s="1198" t="s">
        <v>1146</v>
      </c>
      <c r="O251" s="1198"/>
      <c r="P251" s="1198"/>
      <c r="Q251" s="1198"/>
      <c r="R251" s="1198"/>
      <c r="S251" s="1198"/>
      <c r="T251" s="1198"/>
      <c r="U251" s="1198"/>
    </row>
    <row r="252" spans="4:21" x14ac:dyDescent="0.2">
      <c r="G252" s="591" t="s">
        <v>874</v>
      </c>
      <c r="H252" s="591">
        <f>H251-K251</f>
        <v>619.4319999999999</v>
      </c>
      <c r="I252" s="591" t="s">
        <v>184</v>
      </c>
      <c r="N252" s="1198"/>
      <c r="O252" s="1198"/>
      <c r="P252" s="1198"/>
      <c r="Q252" s="1198"/>
      <c r="R252" s="1198"/>
      <c r="S252" s="1198"/>
      <c r="T252" s="1198"/>
      <c r="U252" s="1198"/>
    </row>
    <row r="254" spans="4:21" s="349" customFormat="1" x14ac:dyDescent="0.2">
      <c r="E254" s="772" t="s">
        <v>1129</v>
      </c>
    </row>
    <row r="255" spans="4:21" x14ac:dyDescent="0.2">
      <c r="G255" s="591" t="s">
        <v>874</v>
      </c>
      <c r="H255" s="591">
        <f>H252</f>
        <v>619.4319999999999</v>
      </c>
      <c r="I255" s="591" t="s">
        <v>184</v>
      </c>
    </row>
    <row r="256" spans="4:21" x14ac:dyDescent="0.2">
      <c r="G256" s="591"/>
      <c r="H256" s="591"/>
      <c r="I256" s="591"/>
    </row>
    <row r="257" spans="4:21" x14ac:dyDescent="0.2">
      <c r="D257" s="332" t="s">
        <v>1148</v>
      </c>
    </row>
    <row r="258" spans="4:21" s="349" customFormat="1" x14ac:dyDescent="0.2">
      <c r="E258" s="772" t="s">
        <v>1144</v>
      </c>
    </row>
    <row r="259" spans="4:21" x14ac:dyDescent="0.2">
      <c r="E259" s="373" t="s">
        <v>1125</v>
      </c>
      <c r="G259" s="332" t="s">
        <v>874</v>
      </c>
      <c r="H259" s="332">
        <v>1</v>
      </c>
      <c r="I259" s="332" t="s">
        <v>185</v>
      </c>
    </row>
    <row r="260" spans="4:21" x14ac:dyDescent="0.2">
      <c r="E260" s="373" t="s">
        <v>887</v>
      </c>
      <c r="G260" s="332" t="s">
        <v>874</v>
      </c>
      <c r="H260" s="332">
        <f>'[5]DATA STRIKTUR'!P704</f>
        <v>174.39534999999998</v>
      </c>
      <c r="I260" s="332" t="s">
        <v>184</v>
      </c>
    </row>
    <row r="262" spans="4:21" x14ac:dyDescent="0.2">
      <c r="E262" s="373" t="s">
        <v>306</v>
      </c>
      <c r="G262" s="332" t="s">
        <v>874</v>
      </c>
      <c r="H262" s="332">
        <f>H259*H260</f>
        <v>174.39534999999998</v>
      </c>
      <c r="I262" s="332" t="s">
        <v>184</v>
      </c>
      <c r="J262" s="551" t="s">
        <v>241</v>
      </c>
      <c r="K262" s="807"/>
      <c r="L262" s="571"/>
      <c r="M262" s="571"/>
      <c r="N262" s="807"/>
      <c r="O262" s="571"/>
    </row>
    <row r="263" spans="4:21" x14ac:dyDescent="0.2">
      <c r="G263" s="591" t="s">
        <v>874</v>
      </c>
      <c r="H263" s="591">
        <f>H262-K262</f>
        <v>174.39534999999998</v>
      </c>
      <c r="I263" s="591" t="s">
        <v>184</v>
      </c>
    </row>
    <row r="264" spans="4:21" s="349" customFormat="1" x14ac:dyDescent="0.2">
      <c r="E264" s="772" t="s">
        <v>1128</v>
      </c>
    </row>
    <row r="265" spans="4:21" x14ac:dyDescent="0.2">
      <c r="G265" s="332" t="s">
        <v>874</v>
      </c>
      <c r="H265" s="332">
        <f>H263*2</f>
        <v>348.79069999999996</v>
      </c>
      <c r="I265" s="332" t="s">
        <v>873</v>
      </c>
      <c r="J265" s="807" t="s">
        <v>241</v>
      </c>
      <c r="K265" s="571"/>
      <c r="L265" s="571"/>
      <c r="M265" s="571"/>
      <c r="N265" s="1198"/>
      <c r="O265" s="1198"/>
      <c r="P265" s="1198"/>
      <c r="Q265" s="1198"/>
      <c r="R265" s="1198"/>
      <c r="S265" s="1198"/>
      <c r="T265" s="1198"/>
      <c r="U265" s="1198"/>
    </row>
    <row r="266" spans="4:21" x14ac:dyDescent="0.2">
      <c r="G266" s="591" t="s">
        <v>874</v>
      </c>
      <c r="H266" s="591">
        <f>H265-K265</f>
        <v>348.79069999999996</v>
      </c>
      <c r="I266" s="591" t="s">
        <v>184</v>
      </c>
      <c r="N266" s="1198"/>
      <c r="O266" s="1198"/>
      <c r="P266" s="1198"/>
      <c r="Q266" s="1198"/>
      <c r="R266" s="1198"/>
      <c r="S266" s="1198"/>
      <c r="T266" s="1198"/>
      <c r="U266" s="1198"/>
    </row>
    <row r="268" spans="4:21" s="349" customFormat="1" x14ac:dyDescent="0.2">
      <c r="E268" s="772" t="s">
        <v>1129</v>
      </c>
    </row>
    <row r="269" spans="4:21" x14ac:dyDescent="0.2">
      <c r="G269" s="591" t="s">
        <v>874</v>
      </c>
      <c r="H269" s="591">
        <f>H266</f>
        <v>348.79069999999996</v>
      </c>
      <c r="I269" s="591" t="s">
        <v>184</v>
      </c>
    </row>
  </sheetData>
  <mergeCells count="3">
    <mergeCell ref="N238:U239"/>
    <mergeCell ref="N251:U252"/>
    <mergeCell ref="N265:U266"/>
  </mergeCells>
  <pageMargins left="0.7" right="0.7" top="0.75" bottom="0.75" header="0.3" footer="0.3"/>
  <pageSetup scale="89" orientation="portrait" r:id="rId1"/>
  <rowBreaks count="1" manualBreakCount="1">
    <brk id="142" min="3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C150-6BE8-C84E-9D20-FF72EABC190F}">
  <sheetPr>
    <tabColor rgb="FFFF0000"/>
    <pageSetUpPr fitToPage="1"/>
  </sheetPr>
  <dimension ref="B1:BK536"/>
  <sheetViews>
    <sheetView showGridLines="0" view="pageBreakPreview" zoomScale="75" zoomScaleNormal="55" workbookViewId="0">
      <selection activeCell="F526" sqref="F526:AL526"/>
    </sheetView>
  </sheetViews>
  <sheetFormatPr baseColWidth="10" defaultColWidth="8.7109375" defaultRowHeight="20" customHeight="1" x14ac:dyDescent="0.2"/>
  <cols>
    <col min="1" max="1" width="1.5703125" style="1" customWidth="1"/>
    <col min="2" max="2" width="2.140625" style="1" customWidth="1"/>
    <col min="3" max="3" width="1.28515625" style="1" customWidth="1"/>
    <col min="4" max="4" width="5" style="2" customWidth="1"/>
    <col min="5" max="5" width="4.28515625" style="2" customWidth="1"/>
    <col min="6" max="6" width="3.140625" style="2" customWidth="1"/>
    <col min="7" max="7" width="2.28515625" style="1" customWidth="1"/>
    <col min="8" max="8" width="3.140625" style="1" customWidth="1"/>
    <col min="9" max="9" width="4.28515625" style="1" customWidth="1"/>
    <col min="10" max="10" width="3.140625" style="3" bestFit="1" customWidth="1"/>
    <col min="11" max="11" width="7.28515625" style="3" customWidth="1"/>
    <col min="12" max="12" width="4.5703125" style="3" bestFit="1" customWidth="1"/>
    <col min="13" max="13" width="4.7109375" style="4" bestFit="1" customWidth="1"/>
    <col min="14" max="14" width="3.7109375" style="5" bestFit="1" customWidth="1"/>
    <col min="15" max="15" width="19.5703125" style="1" customWidth="1"/>
    <col min="16" max="16" width="63.5703125" style="92" hidden="1" customWidth="1"/>
    <col min="17" max="17" width="4.7109375" style="92" bestFit="1" customWidth="1"/>
    <col min="18" max="18" width="9.42578125" style="243" bestFit="1" customWidth="1"/>
    <col min="19" max="20" width="14.140625" style="239" hidden="1" customWidth="1"/>
    <col min="21" max="21" width="18.28515625" style="239" hidden="1" customWidth="1"/>
    <col min="22" max="22" width="17.42578125" style="239" bestFit="1" customWidth="1"/>
    <col min="23" max="23" width="12.140625" style="330" customWidth="1"/>
    <col min="24" max="24" width="2.7109375" style="1" hidden="1" customWidth="1"/>
    <col min="25" max="25" width="9.42578125" style="243" hidden="1" customWidth="1"/>
    <col min="26" max="26" width="11.7109375" style="243" hidden="1" customWidth="1"/>
    <col min="27" max="27" width="6.7109375" style="243" hidden="1" customWidth="1"/>
    <col min="28" max="28" width="15.7109375" style="243" hidden="1" customWidth="1"/>
    <col min="29" max="29" width="13.140625" style="243" hidden="1" customWidth="1"/>
    <col min="30" max="30" width="14.140625" style="243" hidden="1" customWidth="1"/>
    <col min="31" max="32" width="15.42578125" style="243" hidden="1" customWidth="1"/>
    <col min="33" max="33" width="16.85546875" style="243" hidden="1" customWidth="1"/>
    <col min="34" max="34" width="10" style="243" hidden="1" customWidth="1"/>
    <col min="35" max="35" width="13.7109375" style="2" hidden="1" customWidth="1"/>
    <col min="36" max="58" width="6.140625" style="1" customWidth="1"/>
    <col min="59" max="59" width="8.85546875" style="1" customWidth="1"/>
    <col min="60" max="60" width="8.7109375" style="1"/>
    <col min="61" max="61" width="1.5703125" style="1" customWidth="1"/>
    <col min="62" max="125" width="8.7109375" style="1"/>
    <col min="126" max="126" width="1.28515625" style="1" customWidth="1"/>
    <col min="127" max="127" width="3.7109375" style="1" customWidth="1"/>
    <col min="128" max="128" width="3.5703125" style="1" customWidth="1"/>
    <col min="129" max="132" width="2.5703125" style="1" customWidth="1"/>
    <col min="133" max="133" width="15.42578125" style="1" customWidth="1"/>
    <col min="134" max="134" width="29.28515625" style="1" customWidth="1"/>
    <col min="135" max="135" width="78.85546875" style="1" bestFit="1" customWidth="1"/>
    <col min="136" max="136" width="8.28515625" style="1" customWidth="1"/>
    <col min="137" max="137" width="6.7109375" style="1" customWidth="1"/>
    <col min="138" max="138" width="21.28515625" style="1" bestFit="1" customWidth="1"/>
    <col min="139" max="139" width="18.42578125" style="1" customWidth="1"/>
    <col min="140" max="140" width="1.28515625" style="1" customWidth="1"/>
    <col min="141" max="141" width="3.85546875" style="1" customWidth="1"/>
    <col min="142" max="142" width="0" style="1" hidden="1" customWidth="1"/>
    <col min="143" max="143" width="13" style="1" customWidth="1"/>
    <col min="144" max="144" width="15.85546875" style="1" customWidth="1"/>
    <col min="145" max="145" width="0" style="1" hidden="1" customWidth="1"/>
    <col min="146" max="146" width="13.140625" style="1" customWidth="1"/>
    <col min="147" max="148" width="0" style="1" hidden="1" customWidth="1"/>
    <col min="149" max="149" width="2.28515625" style="1" customWidth="1"/>
    <col min="150" max="150" width="4.28515625" style="1" customWidth="1"/>
    <col min="151" max="151" width="14.28515625" style="1" bestFit="1" customWidth="1"/>
    <col min="152" max="381" width="8.7109375" style="1"/>
    <col min="382" max="382" width="1.28515625" style="1" customWidth="1"/>
    <col min="383" max="383" width="3.7109375" style="1" customWidth="1"/>
    <col min="384" max="384" width="3.5703125" style="1" customWidth="1"/>
    <col min="385" max="388" width="2.5703125" style="1" customWidth="1"/>
    <col min="389" max="389" width="15.42578125" style="1" customWidth="1"/>
    <col min="390" max="390" width="29.28515625" style="1" customWidth="1"/>
    <col min="391" max="391" width="78.85546875" style="1" bestFit="1" customWidth="1"/>
    <col min="392" max="392" width="8.28515625" style="1" customWidth="1"/>
    <col min="393" max="393" width="6.7109375" style="1" customWidth="1"/>
    <col min="394" max="394" width="21.28515625" style="1" bestFit="1" customWidth="1"/>
    <col min="395" max="395" width="18.42578125" style="1" customWidth="1"/>
    <col min="396" max="396" width="1.28515625" style="1" customWidth="1"/>
    <col min="397" max="397" width="3.85546875" style="1" customWidth="1"/>
    <col min="398" max="398" width="0" style="1" hidden="1" customWidth="1"/>
    <col min="399" max="399" width="13" style="1" customWidth="1"/>
    <col min="400" max="400" width="15.85546875" style="1" customWidth="1"/>
    <col min="401" max="401" width="0" style="1" hidden="1" customWidth="1"/>
    <col min="402" max="402" width="13.140625" style="1" customWidth="1"/>
    <col min="403" max="404" width="0" style="1" hidden="1" customWidth="1"/>
    <col min="405" max="405" width="2.28515625" style="1" customWidth="1"/>
    <col min="406" max="406" width="4.28515625" style="1" customWidth="1"/>
    <col min="407" max="407" width="14.28515625" style="1" bestFit="1" customWidth="1"/>
    <col min="408" max="637" width="8.7109375" style="1"/>
    <col min="638" max="638" width="1.28515625" style="1" customWidth="1"/>
    <col min="639" max="639" width="3.7109375" style="1" customWidth="1"/>
    <col min="640" max="640" width="3.5703125" style="1" customWidth="1"/>
    <col min="641" max="644" width="2.5703125" style="1" customWidth="1"/>
    <col min="645" max="645" width="15.42578125" style="1" customWidth="1"/>
    <col min="646" max="646" width="29.28515625" style="1" customWidth="1"/>
    <col min="647" max="647" width="78.85546875" style="1" bestFit="1" customWidth="1"/>
    <col min="648" max="648" width="8.28515625" style="1" customWidth="1"/>
    <col min="649" max="649" width="6.7109375" style="1" customWidth="1"/>
    <col min="650" max="650" width="21.28515625" style="1" bestFit="1" customWidth="1"/>
    <col min="651" max="651" width="18.42578125" style="1" customWidth="1"/>
    <col min="652" max="652" width="1.28515625" style="1" customWidth="1"/>
    <col min="653" max="653" width="3.85546875" style="1" customWidth="1"/>
    <col min="654" max="654" width="0" style="1" hidden="1" customWidth="1"/>
    <col min="655" max="655" width="13" style="1" customWidth="1"/>
    <col min="656" max="656" width="15.85546875" style="1" customWidth="1"/>
    <col min="657" max="657" width="0" style="1" hidden="1" customWidth="1"/>
    <col min="658" max="658" width="13.140625" style="1" customWidth="1"/>
    <col min="659" max="660" width="0" style="1" hidden="1" customWidth="1"/>
    <col min="661" max="661" width="2.28515625" style="1" customWidth="1"/>
    <col min="662" max="662" width="4.28515625" style="1" customWidth="1"/>
    <col min="663" max="663" width="14.28515625" style="1" bestFit="1" customWidth="1"/>
    <col min="664" max="893" width="8.7109375" style="1"/>
    <col min="894" max="894" width="1.28515625" style="1" customWidth="1"/>
    <col min="895" max="895" width="3.7109375" style="1" customWidth="1"/>
    <col min="896" max="896" width="3.5703125" style="1" customWidth="1"/>
    <col min="897" max="900" width="2.5703125" style="1" customWidth="1"/>
    <col min="901" max="901" width="15.42578125" style="1" customWidth="1"/>
    <col min="902" max="902" width="29.28515625" style="1" customWidth="1"/>
    <col min="903" max="903" width="78.85546875" style="1" bestFit="1" customWidth="1"/>
    <col min="904" max="904" width="8.28515625" style="1" customWidth="1"/>
    <col min="905" max="905" width="6.7109375" style="1" customWidth="1"/>
    <col min="906" max="906" width="21.28515625" style="1" bestFit="1" customWidth="1"/>
    <col min="907" max="907" width="18.42578125" style="1" customWidth="1"/>
    <col min="908" max="908" width="1.28515625" style="1" customWidth="1"/>
    <col min="909" max="909" width="3.85546875" style="1" customWidth="1"/>
    <col min="910" max="910" width="0" style="1" hidden="1" customWidth="1"/>
    <col min="911" max="911" width="13" style="1" customWidth="1"/>
    <col min="912" max="912" width="15.85546875" style="1" customWidth="1"/>
    <col min="913" max="913" width="0" style="1" hidden="1" customWidth="1"/>
    <col min="914" max="914" width="13.140625" style="1" customWidth="1"/>
    <col min="915" max="916" width="0" style="1" hidden="1" customWidth="1"/>
    <col min="917" max="917" width="2.28515625" style="1" customWidth="1"/>
    <col min="918" max="918" width="4.28515625" style="1" customWidth="1"/>
    <col min="919" max="919" width="14.28515625" style="1" bestFit="1" customWidth="1"/>
    <col min="920" max="1149" width="8.7109375" style="1"/>
    <col min="1150" max="1150" width="1.28515625" style="1" customWidth="1"/>
    <col min="1151" max="1151" width="3.7109375" style="1" customWidth="1"/>
    <col min="1152" max="1152" width="3.5703125" style="1" customWidth="1"/>
    <col min="1153" max="1156" width="2.5703125" style="1" customWidth="1"/>
    <col min="1157" max="1157" width="15.42578125" style="1" customWidth="1"/>
    <col min="1158" max="1158" width="29.28515625" style="1" customWidth="1"/>
    <col min="1159" max="1159" width="78.85546875" style="1" bestFit="1" customWidth="1"/>
    <col min="1160" max="1160" width="8.28515625" style="1" customWidth="1"/>
    <col min="1161" max="1161" width="6.7109375" style="1" customWidth="1"/>
    <col min="1162" max="1162" width="21.28515625" style="1" bestFit="1" customWidth="1"/>
    <col min="1163" max="1163" width="18.42578125" style="1" customWidth="1"/>
    <col min="1164" max="1164" width="1.28515625" style="1" customWidth="1"/>
    <col min="1165" max="1165" width="3.85546875" style="1" customWidth="1"/>
    <col min="1166" max="1166" width="0" style="1" hidden="1" customWidth="1"/>
    <col min="1167" max="1167" width="13" style="1" customWidth="1"/>
    <col min="1168" max="1168" width="15.85546875" style="1" customWidth="1"/>
    <col min="1169" max="1169" width="0" style="1" hidden="1" customWidth="1"/>
    <col min="1170" max="1170" width="13.140625" style="1" customWidth="1"/>
    <col min="1171" max="1172" width="0" style="1" hidden="1" customWidth="1"/>
    <col min="1173" max="1173" width="2.28515625" style="1" customWidth="1"/>
    <col min="1174" max="1174" width="4.28515625" style="1" customWidth="1"/>
    <col min="1175" max="1175" width="14.28515625" style="1" bestFit="1" customWidth="1"/>
    <col min="1176" max="1405" width="8.7109375" style="1"/>
    <col min="1406" max="1406" width="1.28515625" style="1" customWidth="1"/>
    <col min="1407" max="1407" width="3.7109375" style="1" customWidth="1"/>
    <col min="1408" max="1408" width="3.5703125" style="1" customWidth="1"/>
    <col min="1409" max="1412" width="2.5703125" style="1" customWidth="1"/>
    <col min="1413" max="1413" width="15.42578125" style="1" customWidth="1"/>
    <col min="1414" max="1414" width="29.28515625" style="1" customWidth="1"/>
    <col min="1415" max="1415" width="78.85546875" style="1" bestFit="1" customWidth="1"/>
    <col min="1416" max="1416" width="8.28515625" style="1" customWidth="1"/>
    <col min="1417" max="1417" width="6.7109375" style="1" customWidth="1"/>
    <col min="1418" max="1418" width="21.28515625" style="1" bestFit="1" customWidth="1"/>
    <col min="1419" max="1419" width="18.42578125" style="1" customWidth="1"/>
    <col min="1420" max="1420" width="1.28515625" style="1" customWidth="1"/>
    <col min="1421" max="1421" width="3.85546875" style="1" customWidth="1"/>
    <col min="1422" max="1422" width="0" style="1" hidden="1" customWidth="1"/>
    <col min="1423" max="1423" width="13" style="1" customWidth="1"/>
    <col min="1424" max="1424" width="15.85546875" style="1" customWidth="1"/>
    <col min="1425" max="1425" width="0" style="1" hidden="1" customWidth="1"/>
    <col min="1426" max="1426" width="13.140625" style="1" customWidth="1"/>
    <col min="1427" max="1428" width="0" style="1" hidden="1" customWidth="1"/>
    <col min="1429" max="1429" width="2.28515625" style="1" customWidth="1"/>
    <col min="1430" max="1430" width="4.28515625" style="1" customWidth="1"/>
    <col min="1431" max="1431" width="14.28515625" style="1" bestFit="1" customWidth="1"/>
    <col min="1432" max="1661" width="8.7109375" style="1"/>
    <col min="1662" max="1662" width="1.28515625" style="1" customWidth="1"/>
    <col min="1663" max="1663" width="3.7109375" style="1" customWidth="1"/>
    <col min="1664" max="1664" width="3.5703125" style="1" customWidth="1"/>
    <col min="1665" max="1668" width="2.5703125" style="1" customWidth="1"/>
    <col min="1669" max="1669" width="15.42578125" style="1" customWidth="1"/>
    <col min="1670" max="1670" width="29.28515625" style="1" customWidth="1"/>
    <col min="1671" max="1671" width="78.85546875" style="1" bestFit="1" customWidth="1"/>
    <col min="1672" max="1672" width="8.28515625" style="1" customWidth="1"/>
    <col min="1673" max="1673" width="6.7109375" style="1" customWidth="1"/>
    <col min="1674" max="1674" width="21.28515625" style="1" bestFit="1" customWidth="1"/>
    <col min="1675" max="1675" width="18.42578125" style="1" customWidth="1"/>
    <col min="1676" max="1676" width="1.28515625" style="1" customWidth="1"/>
    <col min="1677" max="1677" width="3.85546875" style="1" customWidth="1"/>
    <col min="1678" max="1678" width="0" style="1" hidden="1" customWidth="1"/>
    <col min="1679" max="1679" width="13" style="1" customWidth="1"/>
    <col min="1680" max="1680" width="15.85546875" style="1" customWidth="1"/>
    <col min="1681" max="1681" width="0" style="1" hidden="1" customWidth="1"/>
    <col min="1682" max="1682" width="13.140625" style="1" customWidth="1"/>
    <col min="1683" max="1684" width="0" style="1" hidden="1" customWidth="1"/>
    <col min="1685" max="1685" width="2.28515625" style="1" customWidth="1"/>
    <col min="1686" max="1686" width="4.28515625" style="1" customWidth="1"/>
    <col min="1687" max="1687" width="14.28515625" style="1" bestFit="1" customWidth="1"/>
    <col min="1688" max="1917" width="8.7109375" style="1"/>
    <col min="1918" max="1918" width="1.28515625" style="1" customWidth="1"/>
    <col min="1919" max="1919" width="3.7109375" style="1" customWidth="1"/>
    <col min="1920" max="1920" width="3.5703125" style="1" customWidth="1"/>
    <col min="1921" max="1924" width="2.5703125" style="1" customWidth="1"/>
    <col min="1925" max="1925" width="15.42578125" style="1" customWidth="1"/>
    <col min="1926" max="1926" width="29.28515625" style="1" customWidth="1"/>
    <col min="1927" max="1927" width="78.85546875" style="1" bestFit="1" customWidth="1"/>
    <col min="1928" max="1928" width="8.28515625" style="1" customWidth="1"/>
    <col min="1929" max="1929" width="6.7109375" style="1" customWidth="1"/>
    <col min="1930" max="1930" width="21.28515625" style="1" bestFit="1" customWidth="1"/>
    <col min="1931" max="1931" width="18.42578125" style="1" customWidth="1"/>
    <col min="1932" max="1932" width="1.28515625" style="1" customWidth="1"/>
    <col min="1933" max="1933" width="3.85546875" style="1" customWidth="1"/>
    <col min="1934" max="1934" width="0" style="1" hidden="1" customWidth="1"/>
    <col min="1935" max="1935" width="13" style="1" customWidth="1"/>
    <col min="1936" max="1936" width="15.85546875" style="1" customWidth="1"/>
    <col min="1937" max="1937" width="0" style="1" hidden="1" customWidth="1"/>
    <col min="1938" max="1938" width="13.140625" style="1" customWidth="1"/>
    <col min="1939" max="1940" width="0" style="1" hidden="1" customWidth="1"/>
    <col min="1941" max="1941" width="2.28515625" style="1" customWidth="1"/>
    <col min="1942" max="1942" width="4.28515625" style="1" customWidth="1"/>
    <col min="1943" max="1943" width="14.28515625" style="1" bestFit="1" customWidth="1"/>
    <col min="1944" max="2173" width="8.7109375" style="1"/>
    <col min="2174" max="2174" width="1.28515625" style="1" customWidth="1"/>
    <col min="2175" max="2175" width="3.7109375" style="1" customWidth="1"/>
    <col min="2176" max="2176" width="3.5703125" style="1" customWidth="1"/>
    <col min="2177" max="2180" width="2.5703125" style="1" customWidth="1"/>
    <col min="2181" max="2181" width="15.42578125" style="1" customWidth="1"/>
    <col min="2182" max="2182" width="29.28515625" style="1" customWidth="1"/>
    <col min="2183" max="2183" width="78.85546875" style="1" bestFit="1" customWidth="1"/>
    <col min="2184" max="2184" width="8.28515625" style="1" customWidth="1"/>
    <col min="2185" max="2185" width="6.7109375" style="1" customWidth="1"/>
    <col min="2186" max="2186" width="21.28515625" style="1" bestFit="1" customWidth="1"/>
    <col min="2187" max="2187" width="18.42578125" style="1" customWidth="1"/>
    <col min="2188" max="2188" width="1.28515625" style="1" customWidth="1"/>
    <col min="2189" max="2189" width="3.85546875" style="1" customWidth="1"/>
    <col min="2190" max="2190" width="0" style="1" hidden="1" customWidth="1"/>
    <col min="2191" max="2191" width="13" style="1" customWidth="1"/>
    <col min="2192" max="2192" width="15.85546875" style="1" customWidth="1"/>
    <col min="2193" max="2193" width="0" style="1" hidden="1" customWidth="1"/>
    <col min="2194" max="2194" width="13.140625" style="1" customWidth="1"/>
    <col min="2195" max="2196" width="0" style="1" hidden="1" customWidth="1"/>
    <col min="2197" max="2197" width="2.28515625" style="1" customWidth="1"/>
    <col min="2198" max="2198" width="4.28515625" style="1" customWidth="1"/>
    <col min="2199" max="2199" width="14.28515625" style="1" bestFit="1" customWidth="1"/>
    <col min="2200" max="2429" width="8.7109375" style="1"/>
    <col min="2430" max="2430" width="1.28515625" style="1" customWidth="1"/>
    <col min="2431" max="2431" width="3.7109375" style="1" customWidth="1"/>
    <col min="2432" max="2432" width="3.5703125" style="1" customWidth="1"/>
    <col min="2433" max="2436" width="2.5703125" style="1" customWidth="1"/>
    <col min="2437" max="2437" width="15.42578125" style="1" customWidth="1"/>
    <col min="2438" max="2438" width="29.28515625" style="1" customWidth="1"/>
    <col min="2439" max="2439" width="78.85546875" style="1" bestFit="1" customWidth="1"/>
    <col min="2440" max="2440" width="8.28515625" style="1" customWidth="1"/>
    <col min="2441" max="2441" width="6.7109375" style="1" customWidth="1"/>
    <col min="2442" max="2442" width="21.28515625" style="1" bestFit="1" customWidth="1"/>
    <col min="2443" max="2443" width="18.42578125" style="1" customWidth="1"/>
    <col min="2444" max="2444" width="1.28515625" style="1" customWidth="1"/>
    <col min="2445" max="2445" width="3.85546875" style="1" customWidth="1"/>
    <col min="2446" max="2446" width="0" style="1" hidden="1" customWidth="1"/>
    <col min="2447" max="2447" width="13" style="1" customWidth="1"/>
    <col min="2448" max="2448" width="15.85546875" style="1" customWidth="1"/>
    <col min="2449" max="2449" width="0" style="1" hidden="1" customWidth="1"/>
    <col min="2450" max="2450" width="13.140625" style="1" customWidth="1"/>
    <col min="2451" max="2452" width="0" style="1" hidden="1" customWidth="1"/>
    <col min="2453" max="2453" width="2.28515625" style="1" customWidth="1"/>
    <col min="2454" max="2454" width="4.28515625" style="1" customWidth="1"/>
    <col min="2455" max="2455" width="14.28515625" style="1" bestFit="1" customWidth="1"/>
    <col min="2456" max="2685" width="8.7109375" style="1"/>
    <col min="2686" max="2686" width="1.28515625" style="1" customWidth="1"/>
    <col min="2687" max="2687" width="3.7109375" style="1" customWidth="1"/>
    <col min="2688" max="2688" width="3.5703125" style="1" customWidth="1"/>
    <col min="2689" max="2692" width="2.5703125" style="1" customWidth="1"/>
    <col min="2693" max="2693" width="15.42578125" style="1" customWidth="1"/>
    <col min="2694" max="2694" width="29.28515625" style="1" customWidth="1"/>
    <col min="2695" max="2695" width="78.85546875" style="1" bestFit="1" customWidth="1"/>
    <col min="2696" max="2696" width="8.28515625" style="1" customWidth="1"/>
    <col min="2697" max="2697" width="6.7109375" style="1" customWidth="1"/>
    <col min="2698" max="2698" width="21.28515625" style="1" bestFit="1" customWidth="1"/>
    <col min="2699" max="2699" width="18.42578125" style="1" customWidth="1"/>
    <col min="2700" max="2700" width="1.28515625" style="1" customWidth="1"/>
    <col min="2701" max="2701" width="3.85546875" style="1" customWidth="1"/>
    <col min="2702" max="2702" width="0" style="1" hidden="1" customWidth="1"/>
    <col min="2703" max="2703" width="13" style="1" customWidth="1"/>
    <col min="2704" max="2704" width="15.85546875" style="1" customWidth="1"/>
    <col min="2705" max="2705" width="0" style="1" hidden="1" customWidth="1"/>
    <col min="2706" max="2706" width="13.140625" style="1" customWidth="1"/>
    <col min="2707" max="2708" width="0" style="1" hidden="1" customWidth="1"/>
    <col min="2709" max="2709" width="2.28515625" style="1" customWidth="1"/>
    <col min="2710" max="2710" width="4.28515625" style="1" customWidth="1"/>
    <col min="2711" max="2711" width="14.28515625" style="1" bestFit="1" customWidth="1"/>
    <col min="2712" max="2941" width="8.7109375" style="1"/>
    <col min="2942" max="2942" width="1.28515625" style="1" customWidth="1"/>
    <col min="2943" max="2943" width="3.7109375" style="1" customWidth="1"/>
    <col min="2944" max="2944" width="3.5703125" style="1" customWidth="1"/>
    <col min="2945" max="2948" width="2.5703125" style="1" customWidth="1"/>
    <col min="2949" max="2949" width="15.42578125" style="1" customWidth="1"/>
    <col min="2950" max="2950" width="29.28515625" style="1" customWidth="1"/>
    <col min="2951" max="2951" width="78.85546875" style="1" bestFit="1" customWidth="1"/>
    <col min="2952" max="2952" width="8.28515625" style="1" customWidth="1"/>
    <col min="2953" max="2953" width="6.7109375" style="1" customWidth="1"/>
    <col min="2954" max="2954" width="21.28515625" style="1" bestFit="1" customWidth="1"/>
    <col min="2955" max="2955" width="18.42578125" style="1" customWidth="1"/>
    <col min="2956" max="2956" width="1.28515625" style="1" customWidth="1"/>
    <col min="2957" max="2957" width="3.85546875" style="1" customWidth="1"/>
    <col min="2958" max="2958" width="0" style="1" hidden="1" customWidth="1"/>
    <col min="2959" max="2959" width="13" style="1" customWidth="1"/>
    <col min="2960" max="2960" width="15.85546875" style="1" customWidth="1"/>
    <col min="2961" max="2961" width="0" style="1" hidden="1" customWidth="1"/>
    <col min="2962" max="2962" width="13.140625" style="1" customWidth="1"/>
    <col min="2963" max="2964" width="0" style="1" hidden="1" customWidth="1"/>
    <col min="2965" max="2965" width="2.28515625" style="1" customWidth="1"/>
    <col min="2966" max="2966" width="4.28515625" style="1" customWidth="1"/>
    <col min="2967" max="2967" width="14.28515625" style="1" bestFit="1" customWidth="1"/>
    <col min="2968" max="3197" width="8.7109375" style="1"/>
    <col min="3198" max="3198" width="1.28515625" style="1" customWidth="1"/>
    <col min="3199" max="3199" width="3.7109375" style="1" customWidth="1"/>
    <col min="3200" max="3200" width="3.5703125" style="1" customWidth="1"/>
    <col min="3201" max="3204" width="2.5703125" style="1" customWidth="1"/>
    <col min="3205" max="3205" width="15.42578125" style="1" customWidth="1"/>
    <col min="3206" max="3206" width="29.28515625" style="1" customWidth="1"/>
    <col min="3207" max="3207" width="78.85546875" style="1" bestFit="1" customWidth="1"/>
    <col min="3208" max="3208" width="8.28515625" style="1" customWidth="1"/>
    <col min="3209" max="3209" width="6.7109375" style="1" customWidth="1"/>
    <col min="3210" max="3210" width="21.28515625" style="1" bestFit="1" customWidth="1"/>
    <col min="3211" max="3211" width="18.42578125" style="1" customWidth="1"/>
    <col min="3212" max="3212" width="1.28515625" style="1" customWidth="1"/>
    <col min="3213" max="3213" width="3.85546875" style="1" customWidth="1"/>
    <col min="3214" max="3214" width="0" style="1" hidden="1" customWidth="1"/>
    <col min="3215" max="3215" width="13" style="1" customWidth="1"/>
    <col min="3216" max="3216" width="15.85546875" style="1" customWidth="1"/>
    <col min="3217" max="3217" width="0" style="1" hidden="1" customWidth="1"/>
    <col min="3218" max="3218" width="13.140625" style="1" customWidth="1"/>
    <col min="3219" max="3220" width="0" style="1" hidden="1" customWidth="1"/>
    <col min="3221" max="3221" width="2.28515625" style="1" customWidth="1"/>
    <col min="3222" max="3222" width="4.28515625" style="1" customWidth="1"/>
    <col min="3223" max="3223" width="14.28515625" style="1" bestFit="1" customWidth="1"/>
    <col min="3224" max="3453" width="8.7109375" style="1"/>
    <col min="3454" max="3454" width="1.28515625" style="1" customWidth="1"/>
    <col min="3455" max="3455" width="3.7109375" style="1" customWidth="1"/>
    <col min="3456" max="3456" width="3.5703125" style="1" customWidth="1"/>
    <col min="3457" max="3460" width="2.5703125" style="1" customWidth="1"/>
    <col min="3461" max="3461" width="15.42578125" style="1" customWidth="1"/>
    <col min="3462" max="3462" width="29.28515625" style="1" customWidth="1"/>
    <col min="3463" max="3463" width="78.85546875" style="1" bestFit="1" customWidth="1"/>
    <col min="3464" max="3464" width="8.28515625" style="1" customWidth="1"/>
    <col min="3465" max="3465" width="6.7109375" style="1" customWidth="1"/>
    <col min="3466" max="3466" width="21.28515625" style="1" bestFit="1" customWidth="1"/>
    <col min="3467" max="3467" width="18.42578125" style="1" customWidth="1"/>
    <col min="3468" max="3468" width="1.28515625" style="1" customWidth="1"/>
    <col min="3469" max="3469" width="3.85546875" style="1" customWidth="1"/>
    <col min="3470" max="3470" width="0" style="1" hidden="1" customWidth="1"/>
    <col min="3471" max="3471" width="13" style="1" customWidth="1"/>
    <col min="3472" max="3472" width="15.85546875" style="1" customWidth="1"/>
    <col min="3473" max="3473" width="0" style="1" hidden="1" customWidth="1"/>
    <col min="3474" max="3474" width="13.140625" style="1" customWidth="1"/>
    <col min="3475" max="3476" width="0" style="1" hidden="1" customWidth="1"/>
    <col min="3477" max="3477" width="2.28515625" style="1" customWidth="1"/>
    <col min="3478" max="3478" width="4.28515625" style="1" customWidth="1"/>
    <col min="3479" max="3479" width="14.28515625" style="1" bestFit="1" customWidth="1"/>
    <col min="3480" max="3709" width="8.7109375" style="1"/>
    <col min="3710" max="3710" width="1.28515625" style="1" customWidth="1"/>
    <col min="3711" max="3711" width="3.7109375" style="1" customWidth="1"/>
    <col min="3712" max="3712" width="3.5703125" style="1" customWidth="1"/>
    <col min="3713" max="3716" width="2.5703125" style="1" customWidth="1"/>
    <col min="3717" max="3717" width="15.42578125" style="1" customWidth="1"/>
    <col min="3718" max="3718" width="29.28515625" style="1" customWidth="1"/>
    <col min="3719" max="3719" width="78.85546875" style="1" bestFit="1" customWidth="1"/>
    <col min="3720" max="3720" width="8.28515625" style="1" customWidth="1"/>
    <col min="3721" max="3721" width="6.7109375" style="1" customWidth="1"/>
    <col min="3722" max="3722" width="21.28515625" style="1" bestFit="1" customWidth="1"/>
    <col min="3723" max="3723" width="18.42578125" style="1" customWidth="1"/>
    <col min="3724" max="3724" width="1.28515625" style="1" customWidth="1"/>
    <col min="3725" max="3725" width="3.85546875" style="1" customWidth="1"/>
    <col min="3726" max="3726" width="0" style="1" hidden="1" customWidth="1"/>
    <col min="3727" max="3727" width="13" style="1" customWidth="1"/>
    <col min="3728" max="3728" width="15.85546875" style="1" customWidth="1"/>
    <col min="3729" max="3729" width="0" style="1" hidden="1" customWidth="1"/>
    <col min="3730" max="3730" width="13.140625" style="1" customWidth="1"/>
    <col min="3731" max="3732" width="0" style="1" hidden="1" customWidth="1"/>
    <col min="3733" max="3733" width="2.28515625" style="1" customWidth="1"/>
    <col min="3734" max="3734" width="4.28515625" style="1" customWidth="1"/>
    <col min="3735" max="3735" width="14.28515625" style="1" bestFit="1" customWidth="1"/>
    <col min="3736" max="3965" width="8.7109375" style="1"/>
    <col min="3966" max="3966" width="1.28515625" style="1" customWidth="1"/>
    <col min="3967" max="3967" width="3.7109375" style="1" customWidth="1"/>
    <col min="3968" max="3968" width="3.5703125" style="1" customWidth="1"/>
    <col min="3969" max="3972" width="2.5703125" style="1" customWidth="1"/>
    <col min="3973" max="3973" width="15.42578125" style="1" customWidth="1"/>
    <col min="3974" max="3974" width="29.28515625" style="1" customWidth="1"/>
    <col min="3975" max="3975" width="78.85546875" style="1" bestFit="1" customWidth="1"/>
    <col min="3976" max="3976" width="8.28515625" style="1" customWidth="1"/>
    <col min="3977" max="3977" width="6.7109375" style="1" customWidth="1"/>
    <col min="3978" max="3978" width="21.28515625" style="1" bestFit="1" customWidth="1"/>
    <col min="3979" max="3979" width="18.42578125" style="1" customWidth="1"/>
    <col min="3980" max="3980" width="1.28515625" style="1" customWidth="1"/>
    <col min="3981" max="3981" width="3.85546875" style="1" customWidth="1"/>
    <col min="3982" max="3982" width="0" style="1" hidden="1" customWidth="1"/>
    <col min="3983" max="3983" width="13" style="1" customWidth="1"/>
    <col min="3984" max="3984" width="15.85546875" style="1" customWidth="1"/>
    <col min="3985" max="3985" width="0" style="1" hidden="1" customWidth="1"/>
    <col min="3986" max="3986" width="13.140625" style="1" customWidth="1"/>
    <col min="3987" max="3988" width="0" style="1" hidden="1" customWidth="1"/>
    <col min="3989" max="3989" width="2.28515625" style="1" customWidth="1"/>
    <col min="3990" max="3990" width="4.28515625" style="1" customWidth="1"/>
    <col min="3991" max="3991" width="14.28515625" style="1" bestFit="1" customWidth="1"/>
    <col min="3992" max="4221" width="8.7109375" style="1"/>
    <col min="4222" max="4222" width="1.28515625" style="1" customWidth="1"/>
    <col min="4223" max="4223" width="3.7109375" style="1" customWidth="1"/>
    <col min="4224" max="4224" width="3.5703125" style="1" customWidth="1"/>
    <col min="4225" max="4228" width="2.5703125" style="1" customWidth="1"/>
    <col min="4229" max="4229" width="15.42578125" style="1" customWidth="1"/>
    <col min="4230" max="4230" width="29.28515625" style="1" customWidth="1"/>
    <col min="4231" max="4231" width="78.85546875" style="1" bestFit="1" customWidth="1"/>
    <col min="4232" max="4232" width="8.28515625" style="1" customWidth="1"/>
    <col min="4233" max="4233" width="6.7109375" style="1" customWidth="1"/>
    <col min="4234" max="4234" width="21.28515625" style="1" bestFit="1" customWidth="1"/>
    <col min="4235" max="4235" width="18.42578125" style="1" customWidth="1"/>
    <col min="4236" max="4236" width="1.28515625" style="1" customWidth="1"/>
    <col min="4237" max="4237" width="3.85546875" style="1" customWidth="1"/>
    <col min="4238" max="4238" width="0" style="1" hidden="1" customWidth="1"/>
    <col min="4239" max="4239" width="13" style="1" customWidth="1"/>
    <col min="4240" max="4240" width="15.85546875" style="1" customWidth="1"/>
    <col min="4241" max="4241" width="0" style="1" hidden="1" customWidth="1"/>
    <col min="4242" max="4242" width="13.140625" style="1" customWidth="1"/>
    <col min="4243" max="4244" width="0" style="1" hidden="1" customWidth="1"/>
    <col min="4245" max="4245" width="2.28515625" style="1" customWidth="1"/>
    <col min="4246" max="4246" width="4.28515625" style="1" customWidth="1"/>
    <col min="4247" max="4247" width="14.28515625" style="1" bestFit="1" customWidth="1"/>
    <col min="4248" max="4477" width="8.7109375" style="1"/>
    <col min="4478" max="4478" width="1.28515625" style="1" customWidth="1"/>
    <col min="4479" max="4479" width="3.7109375" style="1" customWidth="1"/>
    <col min="4480" max="4480" width="3.5703125" style="1" customWidth="1"/>
    <col min="4481" max="4484" width="2.5703125" style="1" customWidth="1"/>
    <col min="4485" max="4485" width="15.42578125" style="1" customWidth="1"/>
    <col min="4486" max="4486" width="29.28515625" style="1" customWidth="1"/>
    <col min="4487" max="4487" width="78.85546875" style="1" bestFit="1" customWidth="1"/>
    <col min="4488" max="4488" width="8.28515625" style="1" customWidth="1"/>
    <col min="4489" max="4489" width="6.7109375" style="1" customWidth="1"/>
    <col min="4490" max="4490" width="21.28515625" style="1" bestFit="1" customWidth="1"/>
    <col min="4491" max="4491" width="18.42578125" style="1" customWidth="1"/>
    <col min="4492" max="4492" width="1.28515625" style="1" customWidth="1"/>
    <col min="4493" max="4493" width="3.85546875" style="1" customWidth="1"/>
    <col min="4494" max="4494" width="0" style="1" hidden="1" customWidth="1"/>
    <col min="4495" max="4495" width="13" style="1" customWidth="1"/>
    <col min="4496" max="4496" width="15.85546875" style="1" customWidth="1"/>
    <col min="4497" max="4497" width="0" style="1" hidden="1" customWidth="1"/>
    <col min="4498" max="4498" width="13.140625" style="1" customWidth="1"/>
    <col min="4499" max="4500" width="0" style="1" hidden="1" customWidth="1"/>
    <col min="4501" max="4501" width="2.28515625" style="1" customWidth="1"/>
    <col min="4502" max="4502" width="4.28515625" style="1" customWidth="1"/>
    <col min="4503" max="4503" width="14.28515625" style="1" bestFit="1" customWidth="1"/>
    <col min="4504" max="4733" width="8.7109375" style="1"/>
    <col min="4734" max="4734" width="1.28515625" style="1" customWidth="1"/>
    <col min="4735" max="4735" width="3.7109375" style="1" customWidth="1"/>
    <col min="4736" max="4736" width="3.5703125" style="1" customWidth="1"/>
    <col min="4737" max="4740" width="2.5703125" style="1" customWidth="1"/>
    <col min="4741" max="4741" width="15.42578125" style="1" customWidth="1"/>
    <col min="4742" max="4742" width="29.28515625" style="1" customWidth="1"/>
    <col min="4743" max="4743" width="78.85546875" style="1" bestFit="1" customWidth="1"/>
    <col min="4744" max="4744" width="8.28515625" style="1" customWidth="1"/>
    <col min="4745" max="4745" width="6.7109375" style="1" customWidth="1"/>
    <col min="4746" max="4746" width="21.28515625" style="1" bestFit="1" customWidth="1"/>
    <col min="4747" max="4747" width="18.42578125" style="1" customWidth="1"/>
    <col min="4748" max="4748" width="1.28515625" style="1" customWidth="1"/>
    <col min="4749" max="4749" width="3.85546875" style="1" customWidth="1"/>
    <col min="4750" max="4750" width="0" style="1" hidden="1" customWidth="1"/>
    <col min="4751" max="4751" width="13" style="1" customWidth="1"/>
    <col min="4752" max="4752" width="15.85546875" style="1" customWidth="1"/>
    <col min="4753" max="4753" width="0" style="1" hidden="1" customWidth="1"/>
    <col min="4754" max="4754" width="13.140625" style="1" customWidth="1"/>
    <col min="4755" max="4756" width="0" style="1" hidden="1" customWidth="1"/>
    <col min="4757" max="4757" width="2.28515625" style="1" customWidth="1"/>
    <col min="4758" max="4758" width="4.28515625" style="1" customWidth="1"/>
    <col min="4759" max="4759" width="14.28515625" style="1" bestFit="1" customWidth="1"/>
    <col min="4760" max="4989" width="8.7109375" style="1"/>
    <col min="4990" max="4990" width="1.28515625" style="1" customWidth="1"/>
    <col min="4991" max="4991" width="3.7109375" style="1" customWidth="1"/>
    <col min="4992" max="4992" width="3.5703125" style="1" customWidth="1"/>
    <col min="4993" max="4996" width="2.5703125" style="1" customWidth="1"/>
    <col min="4997" max="4997" width="15.42578125" style="1" customWidth="1"/>
    <col min="4998" max="4998" width="29.28515625" style="1" customWidth="1"/>
    <col min="4999" max="4999" width="78.85546875" style="1" bestFit="1" customWidth="1"/>
    <col min="5000" max="5000" width="8.28515625" style="1" customWidth="1"/>
    <col min="5001" max="5001" width="6.7109375" style="1" customWidth="1"/>
    <col min="5002" max="5002" width="21.28515625" style="1" bestFit="1" customWidth="1"/>
    <col min="5003" max="5003" width="18.42578125" style="1" customWidth="1"/>
    <col min="5004" max="5004" width="1.28515625" style="1" customWidth="1"/>
    <col min="5005" max="5005" width="3.85546875" style="1" customWidth="1"/>
    <col min="5006" max="5006" width="0" style="1" hidden="1" customWidth="1"/>
    <col min="5007" max="5007" width="13" style="1" customWidth="1"/>
    <col min="5008" max="5008" width="15.85546875" style="1" customWidth="1"/>
    <col min="5009" max="5009" width="0" style="1" hidden="1" customWidth="1"/>
    <col min="5010" max="5010" width="13.140625" style="1" customWidth="1"/>
    <col min="5011" max="5012" width="0" style="1" hidden="1" customWidth="1"/>
    <col min="5013" max="5013" width="2.28515625" style="1" customWidth="1"/>
    <col min="5014" max="5014" width="4.28515625" style="1" customWidth="1"/>
    <col min="5015" max="5015" width="14.28515625" style="1" bestFit="1" customWidth="1"/>
    <col min="5016" max="5245" width="8.7109375" style="1"/>
    <col min="5246" max="5246" width="1.28515625" style="1" customWidth="1"/>
    <col min="5247" max="5247" width="3.7109375" style="1" customWidth="1"/>
    <col min="5248" max="5248" width="3.5703125" style="1" customWidth="1"/>
    <col min="5249" max="5252" width="2.5703125" style="1" customWidth="1"/>
    <col min="5253" max="5253" width="15.42578125" style="1" customWidth="1"/>
    <col min="5254" max="5254" width="29.28515625" style="1" customWidth="1"/>
    <col min="5255" max="5255" width="78.85546875" style="1" bestFit="1" customWidth="1"/>
    <col min="5256" max="5256" width="8.28515625" style="1" customWidth="1"/>
    <col min="5257" max="5257" width="6.7109375" style="1" customWidth="1"/>
    <col min="5258" max="5258" width="21.28515625" style="1" bestFit="1" customWidth="1"/>
    <col min="5259" max="5259" width="18.42578125" style="1" customWidth="1"/>
    <col min="5260" max="5260" width="1.28515625" style="1" customWidth="1"/>
    <col min="5261" max="5261" width="3.85546875" style="1" customWidth="1"/>
    <col min="5262" max="5262" width="0" style="1" hidden="1" customWidth="1"/>
    <col min="5263" max="5263" width="13" style="1" customWidth="1"/>
    <col min="5264" max="5264" width="15.85546875" style="1" customWidth="1"/>
    <col min="5265" max="5265" width="0" style="1" hidden="1" customWidth="1"/>
    <col min="5266" max="5266" width="13.140625" style="1" customWidth="1"/>
    <col min="5267" max="5268" width="0" style="1" hidden="1" customWidth="1"/>
    <col min="5269" max="5269" width="2.28515625" style="1" customWidth="1"/>
    <col min="5270" max="5270" width="4.28515625" style="1" customWidth="1"/>
    <col min="5271" max="5271" width="14.28515625" style="1" bestFit="1" customWidth="1"/>
    <col min="5272" max="5501" width="8.7109375" style="1"/>
    <col min="5502" max="5502" width="1.28515625" style="1" customWidth="1"/>
    <col min="5503" max="5503" width="3.7109375" style="1" customWidth="1"/>
    <col min="5504" max="5504" width="3.5703125" style="1" customWidth="1"/>
    <col min="5505" max="5508" width="2.5703125" style="1" customWidth="1"/>
    <col min="5509" max="5509" width="15.42578125" style="1" customWidth="1"/>
    <col min="5510" max="5510" width="29.28515625" style="1" customWidth="1"/>
    <col min="5511" max="5511" width="78.85546875" style="1" bestFit="1" customWidth="1"/>
    <col min="5512" max="5512" width="8.28515625" style="1" customWidth="1"/>
    <col min="5513" max="5513" width="6.7109375" style="1" customWidth="1"/>
    <col min="5514" max="5514" width="21.28515625" style="1" bestFit="1" customWidth="1"/>
    <col min="5515" max="5515" width="18.42578125" style="1" customWidth="1"/>
    <col min="5516" max="5516" width="1.28515625" style="1" customWidth="1"/>
    <col min="5517" max="5517" width="3.85546875" style="1" customWidth="1"/>
    <col min="5518" max="5518" width="0" style="1" hidden="1" customWidth="1"/>
    <col min="5519" max="5519" width="13" style="1" customWidth="1"/>
    <col min="5520" max="5520" width="15.85546875" style="1" customWidth="1"/>
    <col min="5521" max="5521" width="0" style="1" hidden="1" customWidth="1"/>
    <col min="5522" max="5522" width="13.140625" style="1" customWidth="1"/>
    <col min="5523" max="5524" width="0" style="1" hidden="1" customWidth="1"/>
    <col min="5525" max="5525" width="2.28515625" style="1" customWidth="1"/>
    <col min="5526" max="5526" width="4.28515625" style="1" customWidth="1"/>
    <col min="5527" max="5527" width="14.28515625" style="1" bestFit="1" customWidth="1"/>
    <col min="5528" max="5757" width="8.7109375" style="1"/>
    <col min="5758" max="5758" width="1.28515625" style="1" customWidth="1"/>
    <col min="5759" max="5759" width="3.7109375" style="1" customWidth="1"/>
    <col min="5760" max="5760" width="3.5703125" style="1" customWidth="1"/>
    <col min="5761" max="5764" width="2.5703125" style="1" customWidth="1"/>
    <col min="5765" max="5765" width="15.42578125" style="1" customWidth="1"/>
    <col min="5766" max="5766" width="29.28515625" style="1" customWidth="1"/>
    <col min="5767" max="5767" width="78.85546875" style="1" bestFit="1" customWidth="1"/>
    <col min="5768" max="5768" width="8.28515625" style="1" customWidth="1"/>
    <col min="5769" max="5769" width="6.7109375" style="1" customWidth="1"/>
    <col min="5770" max="5770" width="21.28515625" style="1" bestFit="1" customWidth="1"/>
    <col min="5771" max="5771" width="18.42578125" style="1" customWidth="1"/>
    <col min="5772" max="5772" width="1.28515625" style="1" customWidth="1"/>
    <col min="5773" max="5773" width="3.85546875" style="1" customWidth="1"/>
    <col min="5774" max="5774" width="0" style="1" hidden="1" customWidth="1"/>
    <col min="5775" max="5775" width="13" style="1" customWidth="1"/>
    <col min="5776" max="5776" width="15.85546875" style="1" customWidth="1"/>
    <col min="5777" max="5777" width="0" style="1" hidden="1" customWidth="1"/>
    <col min="5778" max="5778" width="13.140625" style="1" customWidth="1"/>
    <col min="5779" max="5780" width="0" style="1" hidden="1" customWidth="1"/>
    <col min="5781" max="5781" width="2.28515625" style="1" customWidth="1"/>
    <col min="5782" max="5782" width="4.28515625" style="1" customWidth="1"/>
    <col min="5783" max="5783" width="14.28515625" style="1" bestFit="1" customWidth="1"/>
    <col min="5784" max="6013" width="8.7109375" style="1"/>
    <col min="6014" max="6014" width="1.28515625" style="1" customWidth="1"/>
    <col min="6015" max="6015" width="3.7109375" style="1" customWidth="1"/>
    <col min="6016" max="6016" width="3.5703125" style="1" customWidth="1"/>
    <col min="6017" max="6020" width="2.5703125" style="1" customWidth="1"/>
    <col min="6021" max="6021" width="15.42578125" style="1" customWidth="1"/>
    <col min="6022" max="6022" width="29.28515625" style="1" customWidth="1"/>
    <col min="6023" max="6023" width="78.85546875" style="1" bestFit="1" customWidth="1"/>
    <col min="6024" max="6024" width="8.28515625" style="1" customWidth="1"/>
    <col min="6025" max="6025" width="6.7109375" style="1" customWidth="1"/>
    <col min="6026" max="6026" width="21.28515625" style="1" bestFit="1" customWidth="1"/>
    <col min="6027" max="6027" width="18.42578125" style="1" customWidth="1"/>
    <col min="6028" max="6028" width="1.28515625" style="1" customWidth="1"/>
    <col min="6029" max="6029" width="3.85546875" style="1" customWidth="1"/>
    <col min="6030" max="6030" width="0" style="1" hidden="1" customWidth="1"/>
    <col min="6031" max="6031" width="13" style="1" customWidth="1"/>
    <col min="6032" max="6032" width="15.85546875" style="1" customWidth="1"/>
    <col min="6033" max="6033" width="0" style="1" hidden="1" customWidth="1"/>
    <col min="6034" max="6034" width="13.140625" style="1" customWidth="1"/>
    <col min="6035" max="6036" width="0" style="1" hidden="1" customWidth="1"/>
    <col min="6037" max="6037" width="2.28515625" style="1" customWidth="1"/>
    <col min="6038" max="6038" width="4.28515625" style="1" customWidth="1"/>
    <col min="6039" max="6039" width="14.28515625" style="1" bestFit="1" customWidth="1"/>
    <col min="6040" max="6269" width="8.7109375" style="1"/>
    <col min="6270" max="6270" width="1.28515625" style="1" customWidth="1"/>
    <col min="6271" max="6271" width="3.7109375" style="1" customWidth="1"/>
    <col min="6272" max="6272" width="3.5703125" style="1" customWidth="1"/>
    <col min="6273" max="6276" width="2.5703125" style="1" customWidth="1"/>
    <col min="6277" max="6277" width="15.42578125" style="1" customWidth="1"/>
    <col min="6278" max="6278" width="29.28515625" style="1" customWidth="1"/>
    <col min="6279" max="6279" width="78.85546875" style="1" bestFit="1" customWidth="1"/>
    <col min="6280" max="6280" width="8.28515625" style="1" customWidth="1"/>
    <col min="6281" max="6281" width="6.7109375" style="1" customWidth="1"/>
    <col min="6282" max="6282" width="21.28515625" style="1" bestFit="1" customWidth="1"/>
    <col min="6283" max="6283" width="18.42578125" style="1" customWidth="1"/>
    <col min="6284" max="6284" width="1.28515625" style="1" customWidth="1"/>
    <col min="6285" max="6285" width="3.85546875" style="1" customWidth="1"/>
    <col min="6286" max="6286" width="0" style="1" hidden="1" customWidth="1"/>
    <col min="6287" max="6287" width="13" style="1" customWidth="1"/>
    <col min="6288" max="6288" width="15.85546875" style="1" customWidth="1"/>
    <col min="6289" max="6289" width="0" style="1" hidden="1" customWidth="1"/>
    <col min="6290" max="6290" width="13.140625" style="1" customWidth="1"/>
    <col min="6291" max="6292" width="0" style="1" hidden="1" customWidth="1"/>
    <col min="6293" max="6293" width="2.28515625" style="1" customWidth="1"/>
    <col min="6294" max="6294" width="4.28515625" style="1" customWidth="1"/>
    <col min="6295" max="6295" width="14.28515625" style="1" bestFit="1" customWidth="1"/>
    <col min="6296" max="6525" width="8.7109375" style="1"/>
    <col min="6526" max="6526" width="1.28515625" style="1" customWidth="1"/>
    <col min="6527" max="6527" width="3.7109375" style="1" customWidth="1"/>
    <col min="6528" max="6528" width="3.5703125" style="1" customWidth="1"/>
    <col min="6529" max="6532" width="2.5703125" style="1" customWidth="1"/>
    <col min="6533" max="6533" width="15.42578125" style="1" customWidth="1"/>
    <col min="6534" max="6534" width="29.28515625" style="1" customWidth="1"/>
    <col min="6535" max="6535" width="78.85546875" style="1" bestFit="1" customWidth="1"/>
    <col min="6536" max="6536" width="8.28515625" style="1" customWidth="1"/>
    <col min="6537" max="6537" width="6.7109375" style="1" customWidth="1"/>
    <col min="6538" max="6538" width="21.28515625" style="1" bestFit="1" customWidth="1"/>
    <col min="6539" max="6539" width="18.42578125" style="1" customWidth="1"/>
    <col min="6540" max="6540" width="1.28515625" style="1" customWidth="1"/>
    <col min="6541" max="6541" width="3.85546875" style="1" customWidth="1"/>
    <col min="6542" max="6542" width="0" style="1" hidden="1" customWidth="1"/>
    <col min="6543" max="6543" width="13" style="1" customWidth="1"/>
    <col min="6544" max="6544" width="15.85546875" style="1" customWidth="1"/>
    <col min="6545" max="6545" width="0" style="1" hidden="1" customWidth="1"/>
    <col min="6546" max="6546" width="13.140625" style="1" customWidth="1"/>
    <col min="6547" max="6548" width="0" style="1" hidden="1" customWidth="1"/>
    <col min="6549" max="6549" width="2.28515625" style="1" customWidth="1"/>
    <col min="6550" max="6550" width="4.28515625" style="1" customWidth="1"/>
    <col min="6551" max="6551" width="14.28515625" style="1" bestFit="1" customWidth="1"/>
    <col min="6552" max="6781" width="8.7109375" style="1"/>
    <col min="6782" max="6782" width="1.28515625" style="1" customWidth="1"/>
    <col min="6783" max="6783" width="3.7109375" style="1" customWidth="1"/>
    <col min="6784" max="6784" width="3.5703125" style="1" customWidth="1"/>
    <col min="6785" max="6788" width="2.5703125" style="1" customWidth="1"/>
    <col min="6789" max="6789" width="15.42578125" style="1" customWidth="1"/>
    <col min="6790" max="6790" width="29.28515625" style="1" customWidth="1"/>
    <col min="6791" max="6791" width="78.85546875" style="1" bestFit="1" customWidth="1"/>
    <col min="6792" max="6792" width="8.28515625" style="1" customWidth="1"/>
    <col min="6793" max="6793" width="6.7109375" style="1" customWidth="1"/>
    <col min="6794" max="6794" width="21.28515625" style="1" bestFit="1" customWidth="1"/>
    <col min="6795" max="6795" width="18.42578125" style="1" customWidth="1"/>
    <col min="6796" max="6796" width="1.28515625" style="1" customWidth="1"/>
    <col min="6797" max="6797" width="3.85546875" style="1" customWidth="1"/>
    <col min="6798" max="6798" width="0" style="1" hidden="1" customWidth="1"/>
    <col min="6799" max="6799" width="13" style="1" customWidth="1"/>
    <col min="6800" max="6800" width="15.85546875" style="1" customWidth="1"/>
    <col min="6801" max="6801" width="0" style="1" hidden="1" customWidth="1"/>
    <col min="6802" max="6802" width="13.140625" style="1" customWidth="1"/>
    <col min="6803" max="6804" width="0" style="1" hidden="1" customWidth="1"/>
    <col min="6805" max="6805" width="2.28515625" style="1" customWidth="1"/>
    <col min="6806" max="6806" width="4.28515625" style="1" customWidth="1"/>
    <col min="6807" max="6807" width="14.28515625" style="1" bestFit="1" customWidth="1"/>
    <col min="6808" max="7037" width="8.7109375" style="1"/>
    <col min="7038" max="7038" width="1.28515625" style="1" customWidth="1"/>
    <col min="7039" max="7039" width="3.7109375" style="1" customWidth="1"/>
    <col min="7040" max="7040" width="3.5703125" style="1" customWidth="1"/>
    <col min="7041" max="7044" width="2.5703125" style="1" customWidth="1"/>
    <col min="7045" max="7045" width="15.42578125" style="1" customWidth="1"/>
    <col min="7046" max="7046" width="29.28515625" style="1" customWidth="1"/>
    <col min="7047" max="7047" width="78.85546875" style="1" bestFit="1" customWidth="1"/>
    <col min="7048" max="7048" width="8.28515625" style="1" customWidth="1"/>
    <col min="7049" max="7049" width="6.7109375" style="1" customWidth="1"/>
    <col min="7050" max="7050" width="21.28515625" style="1" bestFit="1" customWidth="1"/>
    <col min="7051" max="7051" width="18.42578125" style="1" customWidth="1"/>
    <col min="7052" max="7052" width="1.28515625" style="1" customWidth="1"/>
    <col min="7053" max="7053" width="3.85546875" style="1" customWidth="1"/>
    <col min="7054" max="7054" width="0" style="1" hidden="1" customWidth="1"/>
    <col min="7055" max="7055" width="13" style="1" customWidth="1"/>
    <col min="7056" max="7056" width="15.85546875" style="1" customWidth="1"/>
    <col min="7057" max="7057" width="0" style="1" hidden="1" customWidth="1"/>
    <col min="7058" max="7058" width="13.140625" style="1" customWidth="1"/>
    <col min="7059" max="7060" width="0" style="1" hidden="1" customWidth="1"/>
    <col min="7061" max="7061" width="2.28515625" style="1" customWidth="1"/>
    <col min="7062" max="7062" width="4.28515625" style="1" customWidth="1"/>
    <col min="7063" max="7063" width="14.28515625" style="1" bestFit="1" customWidth="1"/>
    <col min="7064" max="7293" width="8.7109375" style="1"/>
    <col min="7294" max="7294" width="1.28515625" style="1" customWidth="1"/>
    <col min="7295" max="7295" width="3.7109375" style="1" customWidth="1"/>
    <col min="7296" max="7296" width="3.5703125" style="1" customWidth="1"/>
    <col min="7297" max="7300" width="2.5703125" style="1" customWidth="1"/>
    <col min="7301" max="7301" width="15.42578125" style="1" customWidth="1"/>
    <col min="7302" max="7302" width="29.28515625" style="1" customWidth="1"/>
    <col min="7303" max="7303" width="78.85546875" style="1" bestFit="1" customWidth="1"/>
    <col min="7304" max="7304" width="8.28515625" style="1" customWidth="1"/>
    <col min="7305" max="7305" width="6.7109375" style="1" customWidth="1"/>
    <col min="7306" max="7306" width="21.28515625" style="1" bestFit="1" customWidth="1"/>
    <col min="7307" max="7307" width="18.42578125" style="1" customWidth="1"/>
    <col min="7308" max="7308" width="1.28515625" style="1" customWidth="1"/>
    <col min="7309" max="7309" width="3.85546875" style="1" customWidth="1"/>
    <col min="7310" max="7310" width="0" style="1" hidden="1" customWidth="1"/>
    <col min="7311" max="7311" width="13" style="1" customWidth="1"/>
    <col min="7312" max="7312" width="15.85546875" style="1" customWidth="1"/>
    <col min="7313" max="7313" width="0" style="1" hidden="1" customWidth="1"/>
    <col min="7314" max="7314" width="13.140625" style="1" customWidth="1"/>
    <col min="7315" max="7316" width="0" style="1" hidden="1" customWidth="1"/>
    <col min="7317" max="7317" width="2.28515625" style="1" customWidth="1"/>
    <col min="7318" max="7318" width="4.28515625" style="1" customWidth="1"/>
    <col min="7319" max="7319" width="14.28515625" style="1" bestFit="1" customWidth="1"/>
    <col min="7320" max="7549" width="8.7109375" style="1"/>
    <col min="7550" max="7550" width="1.28515625" style="1" customWidth="1"/>
    <col min="7551" max="7551" width="3.7109375" style="1" customWidth="1"/>
    <col min="7552" max="7552" width="3.5703125" style="1" customWidth="1"/>
    <col min="7553" max="7556" width="2.5703125" style="1" customWidth="1"/>
    <col min="7557" max="7557" width="15.42578125" style="1" customWidth="1"/>
    <col min="7558" max="7558" width="29.28515625" style="1" customWidth="1"/>
    <col min="7559" max="7559" width="78.85546875" style="1" bestFit="1" customWidth="1"/>
    <col min="7560" max="7560" width="8.28515625" style="1" customWidth="1"/>
    <col min="7561" max="7561" width="6.7109375" style="1" customWidth="1"/>
    <col min="7562" max="7562" width="21.28515625" style="1" bestFit="1" customWidth="1"/>
    <col min="7563" max="7563" width="18.42578125" style="1" customWidth="1"/>
    <col min="7564" max="7564" width="1.28515625" style="1" customWidth="1"/>
    <col min="7565" max="7565" width="3.85546875" style="1" customWidth="1"/>
    <col min="7566" max="7566" width="0" style="1" hidden="1" customWidth="1"/>
    <col min="7567" max="7567" width="13" style="1" customWidth="1"/>
    <col min="7568" max="7568" width="15.85546875" style="1" customWidth="1"/>
    <col min="7569" max="7569" width="0" style="1" hidden="1" customWidth="1"/>
    <col min="7570" max="7570" width="13.140625" style="1" customWidth="1"/>
    <col min="7571" max="7572" width="0" style="1" hidden="1" customWidth="1"/>
    <col min="7573" max="7573" width="2.28515625" style="1" customWidth="1"/>
    <col min="7574" max="7574" width="4.28515625" style="1" customWidth="1"/>
    <col min="7575" max="7575" width="14.28515625" style="1" bestFit="1" customWidth="1"/>
    <col min="7576" max="7805" width="8.7109375" style="1"/>
    <col min="7806" max="7806" width="1.28515625" style="1" customWidth="1"/>
    <col min="7807" max="7807" width="3.7109375" style="1" customWidth="1"/>
    <col min="7808" max="7808" width="3.5703125" style="1" customWidth="1"/>
    <col min="7809" max="7812" width="2.5703125" style="1" customWidth="1"/>
    <col min="7813" max="7813" width="15.42578125" style="1" customWidth="1"/>
    <col min="7814" max="7814" width="29.28515625" style="1" customWidth="1"/>
    <col min="7815" max="7815" width="78.85546875" style="1" bestFit="1" customWidth="1"/>
    <col min="7816" max="7816" width="8.28515625" style="1" customWidth="1"/>
    <col min="7817" max="7817" width="6.7109375" style="1" customWidth="1"/>
    <col min="7818" max="7818" width="21.28515625" style="1" bestFit="1" customWidth="1"/>
    <col min="7819" max="7819" width="18.42578125" style="1" customWidth="1"/>
    <col min="7820" max="7820" width="1.28515625" style="1" customWidth="1"/>
    <col min="7821" max="7821" width="3.85546875" style="1" customWidth="1"/>
    <col min="7822" max="7822" width="0" style="1" hidden="1" customWidth="1"/>
    <col min="7823" max="7823" width="13" style="1" customWidth="1"/>
    <col min="7824" max="7824" width="15.85546875" style="1" customWidth="1"/>
    <col min="7825" max="7825" width="0" style="1" hidden="1" customWidth="1"/>
    <col min="7826" max="7826" width="13.140625" style="1" customWidth="1"/>
    <col min="7827" max="7828" width="0" style="1" hidden="1" customWidth="1"/>
    <col min="7829" max="7829" width="2.28515625" style="1" customWidth="1"/>
    <col min="7830" max="7830" width="4.28515625" style="1" customWidth="1"/>
    <col min="7831" max="7831" width="14.28515625" style="1" bestFit="1" customWidth="1"/>
    <col min="7832" max="8061" width="8.7109375" style="1"/>
    <col min="8062" max="8062" width="1.28515625" style="1" customWidth="1"/>
    <col min="8063" max="8063" width="3.7109375" style="1" customWidth="1"/>
    <col min="8064" max="8064" width="3.5703125" style="1" customWidth="1"/>
    <col min="8065" max="8068" width="2.5703125" style="1" customWidth="1"/>
    <col min="8069" max="8069" width="15.42578125" style="1" customWidth="1"/>
    <col min="8070" max="8070" width="29.28515625" style="1" customWidth="1"/>
    <col min="8071" max="8071" width="78.85546875" style="1" bestFit="1" customWidth="1"/>
    <col min="8072" max="8072" width="8.28515625" style="1" customWidth="1"/>
    <col min="8073" max="8073" width="6.7109375" style="1" customWidth="1"/>
    <col min="8074" max="8074" width="21.28515625" style="1" bestFit="1" customWidth="1"/>
    <col min="8075" max="8075" width="18.42578125" style="1" customWidth="1"/>
    <col min="8076" max="8076" width="1.28515625" style="1" customWidth="1"/>
    <col min="8077" max="8077" width="3.85546875" style="1" customWidth="1"/>
    <col min="8078" max="8078" width="0" style="1" hidden="1" customWidth="1"/>
    <col min="8079" max="8079" width="13" style="1" customWidth="1"/>
    <col min="8080" max="8080" width="15.85546875" style="1" customWidth="1"/>
    <col min="8081" max="8081" width="0" style="1" hidden="1" customWidth="1"/>
    <col min="8082" max="8082" width="13.140625" style="1" customWidth="1"/>
    <col min="8083" max="8084" width="0" style="1" hidden="1" customWidth="1"/>
    <col min="8085" max="8085" width="2.28515625" style="1" customWidth="1"/>
    <col min="8086" max="8086" width="4.28515625" style="1" customWidth="1"/>
    <col min="8087" max="8087" width="14.28515625" style="1" bestFit="1" customWidth="1"/>
    <col min="8088" max="8317" width="8.7109375" style="1"/>
    <col min="8318" max="8318" width="1.28515625" style="1" customWidth="1"/>
    <col min="8319" max="8319" width="3.7109375" style="1" customWidth="1"/>
    <col min="8320" max="8320" width="3.5703125" style="1" customWidth="1"/>
    <col min="8321" max="8324" width="2.5703125" style="1" customWidth="1"/>
    <col min="8325" max="8325" width="15.42578125" style="1" customWidth="1"/>
    <col min="8326" max="8326" width="29.28515625" style="1" customWidth="1"/>
    <col min="8327" max="8327" width="78.85546875" style="1" bestFit="1" customWidth="1"/>
    <col min="8328" max="8328" width="8.28515625" style="1" customWidth="1"/>
    <col min="8329" max="8329" width="6.7109375" style="1" customWidth="1"/>
    <col min="8330" max="8330" width="21.28515625" style="1" bestFit="1" customWidth="1"/>
    <col min="8331" max="8331" width="18.42578125" style="1" customWidth="1"/>
    <col min="8332" max="8332" width="1.28515625" style="1" customWidth="1"/>
    <col min="8333" max="8333" width="3.85546875" style="1" customWidth="1"/>
    <col min="8334" max="8334" width="0" style="1" hidden="1" customWidth="1"/>
    <col min="8335" max="8335" width="13" style="1" customWidth="1"/>
    <col min="8336" max="8336" width="15.85546875" style="1" customWidth="1"/>
    <col min="8337" max="8337" width="0" style="1" hidden="1" customWidth="1"/>
    <col min="8338" max="8338" width="13.140625" style="1" customWidth="1"/>
    <col min="8339" max="8340" width="0" style="1" hidden="1" customWidth="1"/>
    <col min="8341" max="8341" width="2.28515625" style="1" customWidth="1"/>
    <col min="8342" max="8342" width="4.28515625" style="1" customWidth="1"/>
    <col min="8343" max="8343" width="14.28515625" style="1" bestFit="1" customWidth="1"/>
    <col min="8344" max="8573" width="8.7109375" style="1"/>
    <col min="8574" max="8574" width="1.28515625" style="1" customWidth="1"/>
    <col min="8575" max="8575" width="3.7109375" style="1" customWidth="1"/>
    <col min="8576" max="8576" width="3.5703125" style="1" customWidth="1"/>
    <col min="8577" max="8580" width="2.5703125" style="1" customWidth="1"/>
    <col min="8581" max="8581" width="15.42578125" style="1" customWidth="1"/>
    <col min="8582" max="8582" width="29.28515625" style="1" customWidth="1"/>
    <col min="8583" max="8583" width="78.85546875" style="1" bestFit="1" customWidth="1"/>
    <col min="8584" max="8584" width="8.28515625" style="1" customWidth="1"/>
    <col min="8585" max="8585" width="6.7109375" style="1" customWidth="1"/>
    <col min="8586" max="8586" width="21.28515625" style="1" bestFit="1" customWidth="1"/>
    <col min="8587" max="8587" width="18.42578125" style="1" customWidth="1"/>
    <col min="8588" max="8588" width="1.28515625" style="1" customWidth="1"/>
    <col min="8589" max="8589" width="3.85546875" style="1" customWidth="1"/>
    <col min="8590" max="8590" width="0" style="1" hidden="1" customWidth="1"/>
    <col min="8591" max="8591" width="13" style="1" customWidth="1"/>
    <col min="8592" max="8592" width="15.85546875" style="1" customWidth="1"/>
    <col min="8593" max="8593" width="0" style="1" hidden="1" customWidth="1"/>
    <col min="8594" max="8594" width="13.140625" style="1" customWidth="1"/>
    <col min="8595" max="8596" width="0" style="1" hidden="1" customWidth="1"/>
    <col min="8597" max="8597" width="2.28515625" style="1" customWidth="1"/>
    <col min="8598" max="8598" width="4.28515625" style="1" customWidth="1"/>
    <col min="8599" max="8599" width="14.28515625" style="1" bestFit="1" customWidth="1"/>
    <col min="8600" max="8829" width="8.7109375" style="1"/>
    <col min="8830" max="8830" width="1.28515625" style="1" customWidth="1"/>
    <col min="8831" max="8831" width="3.7109375" style="1" customWidth="1"/>
    <col min="8832" max="8832" width="3.5703125" style="1" customWidth="1"/>
    <col min="8833" max="8836" width="2.5703125" style="1" customWidth="1"/>
    <col min="8837" max="8837" width="15.42578125" style="1" customWidth="1"/>
    <col min="8838" max="8838" width="29.28515625" style="1" customWidth="1"/>
    <col min="8839" max="8839" width="78.85546875" style="1" bestFit="1" customWidth="1"/>
    <col min="8840" max="8840" width="8.28515625" style="1" customWidth="1"/>
    <col min="8841" max="8841" width="6.7109375" style="1" customWidth="1"/>
    <col min="8842" max="8842" width="21.28515625" style="1" bestFit="1" customWidth="1"/>
    <col min="8843" max="8843" width="18.42578125" style="1" customWidth="1"/>
    <col min="8844" max="8844" width="1.28515625" style="1" customWidth="1"/>
    <col min="8845" max="8845" width="3.85546875" style="1" customWidth="1"/>
    <col min="8846" max="8846" width="0" style="1" hidden="1" customWidth="1"/>
    <col min="8847" max="8847" width="13" style="1" customWidth="1"/>
    <col min="8848" max="8848" width="15.85546875" style="1" customWidth="1"/>
    <col min="8849" max="8849" width="0" style="1" hidden="1" customWidth="1"/>
    <col min="8850" max="8850" width="13.140625" style="1" customWidth="1"/>
    <col min="8851" max="8852" width="0" style="1" hidden="1" customWidth="1"/>
    <col min="8853" max="8853" width="2.28515625" style="1" customWidth="1"/>
    <col min="8854" max="8854" width="4.28515625" style="1" customWidth="1"/>
    <col min="8855" max="8855" width="14.28515625" style="1" bestFit="1" customWidth="1"/>
    <col min="8856" max="9085" width="8.7109375" style="1"/>
    <col min="9086" max="9086" width="1.28515625" style="1" customWidth="1"/>
    <col min="9087" max="9087" width="3.7109375" style="1" customWidth="1"/>
    <col min="9088" max="9088" width="3.5703125" style="1" customWidth="1"/>
    <col min="9089" max="9092" width="2.5703125" style="1" customWidth="1"/>
    <col min="9093" max="9093" width="15.42578125" style="1" customWidth="1"/>
    <col min="9094" max="9094" width="29.28515625" style="1" customWidth="1"/>
    <col min="9095" max="9095" width="78.85546875" style="1" bestFit="1" customWidth="1"/>
    <col min="9096" max="9096" width="8.28515625" style="1" customWidth="1"/>
    <col min="9097" max="9097" width="6.7109375" style="1" customWidth="1"/>
    <col min="9098" max="9098" width="21.28515625" style="1" bestFit="1" customWidth="1"/>
    <col min="9099" max="9099" width="18.42578125" style="1" customWidth="1"/>
    <col min="9100" max="9100" width="1.28515625" style="1" customWidth="1"/>
    <col min="9101" max="9101" width="3.85546875" style="1" customWidth="1"/>
    <col min="9102" max="9102" width="0" style="1" hidden="1" customWidth="1"/>
    <col min="9103" max="9103" width="13" style="1" customWidth="1"/>
    <col min="9104" max="9104" width="15.85546875" style="1" customWidth="1"/>
    <col min="9105" max="9105" width="0" style="1" hidden="1" customWidth="1"/>
    <col min="9106" max="9106" width="13.140625" style="1" customWidth="1"/>
    <col min="9107" max="9108" width="0" style="1" hidden="1" customWidth="1"/>
    <col min="9109" max="9109" width="2.28515625" style="1" customWidth="1"/>
    <col min="9110" max="9110" width="4.28515625" style="1" customWidth="1"/>
    <col min="9111" max="9111" width="14.28515625" style="1" bestFit="1" customWidth="1"/>
    <col min="9112" max="9341" width="8.7109375" style="1"/>
    <col min="9342" max="9342" width="1.28515625" style="1" customWidth="1"/>
    <col min="9343" max="9343" width="3.7109375" style="1" customWidth="1"/>
    <col min="9344" max="9344" width="3.5703125" style="1" customWidth="1"/>
    <col min="9345" max="9348" width="2.5703125" style="1" customWidth="1"/>
    <col min="9349" max="9349" width="15.42578125" style="1" customWidth="1"/>
    <col min="9350" max="9350" width="29.28515625" style="1" customWidth="1"/>
    <col min="9351" max="9351" width="78.85546875" style="1" bestFit="1" customWidth="1"/>
    <col min="9352" max="9352" width="8.28515625" style="1" customWidth="1"/>
    <col min="9353" max="9353" width="6.7109375" style="1" customWidth="1"/>
    <col min="9354" max="9354" width="21.28515625" style="1" bestFit="1" customWidth="1"/>
    <col min="9355" max="9355" width="18.42578125" style="1" customWidth="1"/>
    <col min="9356" max="9356" width="1.28515625" style="1" customWidth="1"/>
    <col min="9357" max="9357" width="3.85546875" style="1" customWidth="1"/>
    <col min="9358" max="9358" width="0" style="1" hidden="1" customWidth="1"/>
    <col min="9359" max="9359" width="13" style="1" customWidth="1"/>
    <col min="9360" max="9360" width="15.85546875" style="1" customWidth="1"/>
    <col min="9361" max="9361" width="0" style="1" hidden="1" customWidth="1"/>
    <col min="9362" max="9362" width="13.140625" style="1" customWidth="1"/>
    <col min="9363" max="9364" width="0" style="1" hidden="1" customWidth="1"/>
    <col min="9365" max="9365" width="2.28515625" style="1" customWidth="1"/>
    <col min="9366" max="9366" width="4.28515625" style="1" customWidth="1"/>
    <col min="9367" max="9367" width="14.28515625" style="1" bestFit="1" customWidth="1"/>
    <col min="9368" max="9597" width="8.7109375" style="1"/>
    <col min="9598" max="9598" width="1.28515625" style="1" customWidth="1"/>
    <col min="9599" max="9599" width="3.7109375" style="1" customWidth="1"/>
    <col min="9600" max="9600" width="3.5703125" style="1" customWidth="1"/>
    <col min="9601" max="9604" width="2.5703125" style="1" customWidth="1"/>
    <col min="9605" max="9605" width="15.42578125" style="1" customWidth="1"/>
    <col min="9606" max="9606" width="29.28515625" style="1" customWidth="1"/>
    <col min="9607" max="9607" width="78.85546875" style="1" bestFit="1" customWidth="1"/>
    <col min="9608" max="9608" width="8.28515625" style="1" customWidth="1"/>
    <col min="9609" max="9609" width="6.7109375" style="1" customWidth="1"/>
    <col min="9610" max="9610" width="21.28515625" style="1" bestFit="1" customWidth="1"/>
    <col min="9611" max="9611" width="18.42578125" style="1" customWidth="1"/>
    <col min="9612" max="9612" width="1.28515625" style="1" customWidth="1"/>
    <col min="9613" max="9613" width="3.85546875" style="1" customWidth="1"/>
    <col min="9614" max="9614" width="0" style="1" hidden="1" customWidth="1"/>
    <col min="9615" max="9615" width="13" style="1" customWidth="1"/>
    <col min="9616" max="9616" width="15.85546875" style="1" customWidth="1"/>
    <col min="9617" max="9617" width="0" style="1" hidden="1" customWidth="1"/>
    <col min="9618" max="9618" width="13.140625" style="1" customWidth="1"/>
    <col min="9619" max="9620" width="0" style="1" hidden="1" customWidth="1"/>
    <col min="9621" max="9621" width="2.28515625" style="1" customWidth="1"/>
    <col min="9622" max="9622" width="4.28515625" style="1" customWidth="1"/>
    <col min="9623" max="9623" width="14.28515625" style="1" bestFit="1" customWidth="1"/>
    <col min="9624" max="9853" width="8.7109375" style="1"/>
    <col min="9854" max="9854" width="1.28515625" style="1" customWidth="1"/>
    <col min="9855" max="9855" width="3.7109375" style="1" customWidth="1"/>
    <col min="9856" max="9856" width="3.5703125" style="1" customWidth="1"/>
    <col min="9857" max="9860" width="2.5703125" style="1" customWidth="1"/>
    <col min="9861" max="9861" width="15.42578125" style="1" customWidth="1"/>
    <col min="9862" max="9862" width="29.28515625" style="1" customWidth="1"/>
    <col min="9863" max="9863" width="78.85546875" style="1" bestFit="1" customWidth="1"/>
    <col min="9864" max="9864" width="8.28515625" style="1" customWidth="1"/>
    <col min="9865" max="9865" width="6.7109375" style="1" customWidth="1"/>
    <col min="9866" max="9866" width="21.28515625" style="1" bestFit="1" customWidth="1"/>
    <col min="9867" max="9867" width="18.42578125" style="1" customWidth="1"/>
    <col min="9868" max="9868" width="1.28515625" style="1" customWidth="1"/>
    <col min="9869" max="9869" width="3.85546875" style="1" customWidth="1"/>
    <col min="9870" max="9870" width="0" style="1" hidden="1" customWidth="1"/>
    <col min="9871" max="9871" width="13" style="1" customWidth="1"/>
    <col min="9872" max="9872" width="15.85546875" style="1" customWidth="1"/>
    <col min="9873" max="9873" width="0" style="1" hidden="1" customWidth="1"/>
    <col min="9874" max="9874" width="13.140625" style="1" customWidth="1"/>
    <col min="9875" max="9876" width="0" style="1" hidden="1" customWidth="1"/>
    <col min="9877" max="9877" width="2.28515625" style="1" customWidth="1"/>
    <col min="9878" max="9878" width="4.28515625" style="1" customWidth="1"/>
    <col min="9879" max="9879" width="14.28515625" style="1" bestFit="1" customWidth="1"/>
    <col min="9880" max="10109" width="8.7109375" style="1"/>
    <col min="10110" max="10110" width="1.28515625" style="1" customWidth="1"/>
    <col min="10111" max="10111" width="3.7109375" style="1" customWidth="1"/>
    <col min="10112" max="10112" width="3.5703125" style="1" customWidth="1"/>
    <col min="10113" max="10116" width="2.5703125" style="1" customWidth="1"/>
    <col min="10117" max="10117" width="15.42578125" style="1" customWidth="1"/>
    <col min="10118" max="10118" width="29.28515625" style="1" customWidth="1"/>
    <col min="10119" max="10119" width="78.85546875" style="1" bestFit="1" customWidth="1"/>
    <col min="10120" max="10120" width="8.28515625" style="1" customWidth="1"/>
    <col min="10121" max="10121" width="6.7109375" style="1" customWidth="1"/>
    <col min="10122" max="10122" width="21.28515625" style="1" bestFit="1" customWidth="1"/>
    <col min="10123" max="10123" width="18.42578125" style="1" customWidth="1"/>
    <col min="10124" max="10124" width="1.28515625" style="1" customWidth="1"/>
    <col min="10125" max="10125" width="3.85546875" style="1" customWidth="1"/>
    <col min="10126" max="10126" width="0" style="1" hidden="1" customWidth="1"/>
    <col min="10127" max="10127" width="13" style="1" customWidth="1"/>
    <col min="10128" max="10128" width="15.85546875" style="1" customWidth="1"/>
    <col min="10129" max="10129" width="0" style="1" hidden="1" customWidth="1"/>
    <col min="10130" max="10130" width="13.140625" style="1" customWidth="1"/>
    <col min="10131" max="10132" width="0" style="1" hidden="1" customWidth="1"/>
    <col min="10133" max="10133" width="2.28515625" style="1" customWidth="1"/>
    <col min="10134" max="10134" width="4.28515625" style="1" customWidth="1"/>
    <col min="10135" max="10135" width="14.28515625" style="1" bestFit="1" customWidth="1"/>
    <col min="10136" max="10365" width="8.7109375" style="1"/>
    <col min="10366" max="10366" width="1.28515625" style="1" customWidth="1"/>
    <col min="10367" max="10367" width="3.7109375" style="1" customWidth="1"/>
    <col min="10368" max="10368" width="3.5703125" style="1" customWidth="1"/>
    <col min="10369" max="10372" width="2.5703125" style="1" customWidth="1"/>
    <col min="10373" max="10373" width="15.42578125" style="1" customWidth="1"/>
    <col min="10374" max="10374" width="29.28515625" style="1" customWidth="1"/>
    <col min="10375" max="10375" width="78.85546875" style="1" bestFit="1" customWidth="1"/>
    <col min="10376" max="10376" width="8.28515625" style="1" customWidth="1"/>
    <col min="10377" max="10377" width="6.7109375" style="1" customWidth="1"/>
    <col min="10378" max="10378" width="21.28515625" style="1" bestFit="1" customWidth="1"/>
    <col min="10379" max="10379" width="18.42578125" style="1" customWidth="1"/>
    <col min="10380" max="10380" width="1.28515625" style="1" customWidth="1"/>
    <col min="10381" max="10381" width="3.85546875" style="1" customWidth="1"/>
    <col min="10382" max="10382" width="0" style="1" hidden="1" customWidth="1"/>
    <col min="10383" max="10383" width="13" style="1" customWidth="1"/>
    <col min="10384" max="10384" width="15.85546875" style="1" customWidth="1"/>
    <col min="10385" max="10385" width="0" style="1" hidden="1" customWidth="1"/>
    <col min="10386" max="10386" width="13.140625" style="1" customWidth="1"/>
    <col min="10387" max="10388" width="0" style="1" hidden="1" customWidth="1"/>
    <col min="10389" max="10389" width="2.28515625" style="1" customWidth="1"/>
    <col min="10390" max="10390" width="4.28515625" style="1" customWidth="1"/>
    <col min="10391" max="10391" width="14.28515625" style="1" bestFit="1" customWidth="1"/>
    <col min="10392" max="10621" width="8.7109375" style="1"/>
    <col min="10622" max="10622" width="1.28515625" style="1" customWidth="1"/>
    <col min="10623" max="10623" width="3.7109375" style="1" customWidth="1"/>
    <col min="10624" max="10624" width="3.5703125" style="1" customWidth="1"/>
    <col min="10625" max="10628" width="2.5703125" style="1" customWidth="1"/>
    <col min="10629" max="10629" width="15.42578125" style="1" customWidth="1"/>
    <col min="10630" max="10630" width="29.28515625" style="1" customWidth="1"/>
    <col min="10631" max="10631" width="78.85546875" style="1" bestFit="1" customWidth="1"/>
    <col min="10632" max="10632" width="8.28515625" style="1" customWidth="1"/>
    <col min="10633" max="10633" width="6.7109375" style="1" customWidth="1"/>
    <col min="10634" max="10634" width="21.28515625" style="1" bestFit="1" customWidth="1"/>
    <col min="10635" max="10635" width="18.42578125" style="1" customWidth="1"/>
    <col min="10636" max="10636" width="1.28515625" style="1" customWidth="1"/>
    <col min="10637" max="10637" width="3.85546875" style="1" customWidth="1"/>
    <col min="10638" max="10638" width="0" style="1" hidden="1" customWidth="1"/>
    <col min="10639" max="10639" width="13" style="1" customWidth="1"/>
    <col min="10640" max="10640" width="15.85546875" style="1" customWidth="1"/>
    <col min="10641" max="10641" width="0" style="1" hidden="1" customWidth="1"/>
    <col min="10642" max="10642" width="13.140625" style="1" customWidth="1"/>
    <col min="10643" max="10644" width="0" style="1" hidden="1" customWidth="1"/>
    <col min="10645" max="10645" width="2.28515625" style="1" customWidth="1"/>
    <col min="10646" max="10646" width="4.28515625" style="1" customWidth="1"/>
    <col min="10647" max="10647" width="14.28515625" style="1" bestFit="1" customWidth="1"/>
    <col min="10648" max="10877" width="8.7109375" style="1"/>
    <col min="10878" max="10878" width="1.28515625" style="1" customWidth="1"/>
    <col min="10879" max="10879" width="3.7109375" style="1" customWidth="1"/>
    <col min="10880" max="10880" width="3.5703125" style="1" customWidth="1"/>
    <col min="10881" max="10884" width="2.5703125" style="1" customWidth="1"/>
    <col min="10885" max="10885" width="15.42578125" style="1" customWidth="1"/>
    <col min="10886" max="10886" width="29.28515625" style="1" customWidth="1"/>
    <col min="10887" max="10887" width="78.85546875" style="1" bestFit="1" customWidth="1"/>
    <col min="10888" max="10888" width="8.28515625" style="1" customWidth="1"/>
    <col min="10889" max="10889" width="6.7109375" style="1" customWidth="1"/>
    <col min="10890" max="10890" width="21.28515625" style="1" bestFit="1" customWidth="1"/>
    <col min="10891" max="10891" width="18.42578125" style="1" customWidth="1"/>
    <col min="10892" max="10892" width="1.28515625" style="1" customWidth="1"/>
    <col min="10893" max="10893" width="3.85546875" style="1" customWidth="1"/>
    <col min="10894" max="10894" width="0" style="1" hidden="1" customWidth="1"/>
    <col min="10895" max="10895" width="13" style="1" customWidth="1"/>
    <col min="10896" max="10896" width="15.85546875" style="1" customWidth="1"/>
    <col min="10897" max="10897" width="0" style="1" hidden="1" customWidth="1"/>
    <col min="10898" max="10898" width="13.140625" style="1" customWidth="1"/>
    <col min="10899" max="10900" width="0" style="1" hidden="1" customWidth="1"/>
    <col min="10901" max="10901" width="2.28515625" style="1" customWidth="1"/>
    <col min="10902" max="10902" width="4.28515625" style="1" customWidth="1"/>
    <col min="10903" max="10903" width="14.28515625" style="1" bestFit="1" customWidth="1"/>
    <col min="10904" max="11133" width="8.7109375" style="1"/>
    <col min="11134" max="11134" width="1.28515625" style="1" customWidth="1"/>
    <col min="11135" max="11135" width="3.7109375" style="1" customWidth="1"/>
    <col min="11136" max="11136" width="3.5703125" style="1" customWidth="1"/>
    <col min="11137" max="11140" width="2.5703125" style="1" customWidth="1"/>
    <col min="11141" max="11141" width="15.42578125" style="1" customWidth="1"/>
    <col min="11142" max="11142" width="29.28515625" style="1" customWidth="1"/>
    <col min="11143" max="11143" width="78.85546875" style="1" bestFit="1" customWidth="1"/>
    <col min="11144" max="11144" width="8.28515625" style="1" customWidth="1"/>
    <col min="11145" max="11145" width="6.7109375" style="1" customWidth="1"/>
    <col min="11146" max="11146" width="21.28515625" style="1" bestFit="1" customWidth="1"/>
    <col min="11147" max="11147" width="18.42578125" style="1" customWidth="1"/>
    <col min="11148" max="11148" width="1.28515625" style="1" customWidth="1"/>
    <col min="11149" max="11149" width="3.85546875" style="1" customWidth="1"/>
    <col min="11150" max="11150" width="0" style="1" hidden="1" customWidth="1"/>
    <col min="11151" max="11151" width="13" style="1" customWidth="1"/>
    <col min="11152" max="11152" width="15.85546875" style="1" customWidth="1"/>
    <col min="11153" max="11153" width="0" style="1" hidden="1" customWidth="1"/>
    <col min="11154" max="11154" width="13.140625" style="1" customWidth="1"/>
    <col min="11155" max="11156" width="0" style="1" hidden="1" customWidth="1"/>
    <col min="11157" max="11157" width="2.28515625" style="1" customWidth="1"/>
    <col min="11158" max="11158" width="4.28515625" style="1" customWidth="1"/>
    <col min="11159" max="11159" width="14.28515625" style="1" bestFit="1" customWidth="1"/>
    <col min="11160" max="11389" width="8.7109375" style="1"/>
    <col min="11390" max="11390" width="1.28515625" style="1" customWidth="1"/>
    <col min="11391" max="11391" width="3.7109375" style="1" customWidth="1"/>
    <col min="11392" max="11392" width="3.5703125" style="1" customWidth="1"/>
    <col min="11393" max="11396" width="2.5703125" style="1" customWidth="1"/>
    <col min="11397" max="11397" width="15.42578125" style="1" customWidth="1"/>
    <col min="11398" max="11398" width="29.28515625" style="1" customWidth="1"/>
    <col min="11399" max="11399" width="78.85546875" style="1" bestFit="1" customWidth="1"/>
    <col min="11400" max="11400" width="8.28515625" style="1" customWidth="1"/>
    <col min="11401" max="11401" width="6.7109375" style="1" customWidth="1"/>
    <col min="11402" max="11402" width="21.28515625" style="1" bestFit="1" customWidth="1"/>
    <col min="11403" max="11403" width="18.42578125" style="1" customWidth="1"/>
    <col min="11404" max="11404" width="1.28515625" style="1" customWidth="1"/>
    <col min="11405" max="11405" width="3.85546875" style="1" customWidth="1"/>
    <col min="11406" max="11406" width="0" style="1" hidden="1" customWidth="1"/>
    <col min="11407" max="11407" width="13" style="1" customWidth="1"/>
    <col min="11408" max="11408" width="15.85546875" style="1" customWidth="1"/>
    <col min="11409" max="11409" width="0" style="1" hidden="1" customWidth="1"/>
    <col min="11410" max="11410" width="13.140625" style="1" customWidth="1"/>
    <col min="11411" max="11412" width="0" style="1" hidden="1" customWidth="1"/>
    <col min="11413" max="11413" width="2.28515625" style="1" customWidth="1"/>
    <col min="11414" max="11414" width="4.28515625" style="1" customWidth="1"/>
    <col min="11415" max="11415" width="14.28515625" style="1" bestFit="1" customWidth="1"/>
    <col min="11416" max="11645" width="8.7109375" style="1"/>
    <col min="11646" max="11646" width="1.28515625" style="1" customWidth="1"/>
    <col min="11647" max="11647" width="3.7109375" style="1" customWidth="1"/>
    <col min="11648" max="11648" width="3.5703125" style="1" customWidth="1"/>
    <col min="11649" max="11652" width="2.5703125" style="1" customWidth="1"/>
    <col min="11653" max="11653" width="15.42578125" style="1" customWidth="1"/>
    <col min="11654" max="11654" width="29.28515625" style="1" customWidth="1"/>
    <col min="11655" max="11655" width="78.85546875" style="1" bestFit="1" customWidth="1"/>
    <col min="11656" max="11656" width="8.28515625" style="1" customWidth="1"/>
    <col min="11657" max="11657" width="6.7109375" style="1" customWidth="1"/>
    <col min="11658" max="11658" width="21.28515625" style="1" bestFit="1" customWidth="1"/>
    <col min="11659" max="11659" width="18.42578125" style="1" customWidth="1"/>
    <col min="11660" max="11660" width="1.28515625" style="1" customWidth="1"/>
    <col min="11661" max="11661" width="3.85546875" style="1" customWidth="1"/>
    <col min="11662" max="11662" width="0" style="1" hidden="1" customWidth="1"/>
    <col min="11663" max="11663" width="13" style="1" customWidth="1"/>
    <col min="11664" max="11664" width="15.85546875" style="1" customWidth="1"/>
    <col min="11665" max="11665" width="0" style="1" hidden="1" customWidth="1"/>
    <col min="11666" max="11666" width="13.140625" style="1" customWidth="1"/>
    <col min="11667" max="11668" width="0" style="1" hidden="1" customWidth="1"/>
    <col min="11669" max="11669" width="2.28515625" style="1" customWidth="1"/>
    <col min="11670" max="11670" width="4.28515625" style="1" customWidth="1"/>
    <col min="11671" max="11671" width="14.28515625" style="1" bestFit="1" customWidth="1"/>
    <col min="11672" max="11901" width="8.7109375" style="1"/>
    <col min="11902" max="11902" width="1.28515625" style="1" customWidth="1"/>
    <col min="11903" max="11903" width="3.7109375" style="1" customWidth="1"/>
    <col min="11904" max="11904" width="3.5703125" style="1" customWidth="1"/>
    <col min="11905" max="11908" width="2.5703125" style="1" customWidth="1"/>
    <col min="11909" max="11909" width="15.42578125" style="1" customWidth="1"/>
    <col min="11910" max="11910" width="29.28515625" style="1" customWidth="1"/>
    <col min="11911" max="11911" width="78.85546875" style="1" bestFit="1" customWidth="1"/>
    <col min="11912" max="11912" width="8.28515625" style="1" customWidth="1"/>
    <col min="11913" max="11913" width="6.7109375" style="1" customWidth="1"/>
    <col min="11914" max="11914" width="21.28515625" style="1" bestFit="1" customWidth="1"/>
    <col min="11915" max="11915" width="18.42578125" style="1" customWidth="1"/>
    <col min="11916" max="11916" width="1.28515625" style="1" customWidth="1"/>
    <col min="11917" max="11917" width="3.85546875" style="1" customWidth="1"/>
    <col min="11918" max="11918" width="0" style="1" hidden="1" customWidth="1"/>
    <col min="11919" max="11919" width="13" style="1" customWidth="1"/>
    <col min="11920" max="11920" width="15.85546875" style="1" customWidth="1"/>
    <col min="11921" max="11921" width="0" style="1" hidden="1" customWidth="1"/>
    <col min="11922" max="11922" width="13.140625" style="1" customWidth="1"/>
    <col min="11923" max="11924" width="0" style="1" hidden="1" customWidth="1"/>
    <col min="11925" max="11925" width="2.28515625" style="1" customWidth="1"/>
    <col min="11926" max="11926" width="4.28515625" style="1" customWidth="1"/>
    <col min="11927" max="11927" width="14.28515625" style="1" bestFit="1" customWidth="1"/>
    <col min="11928" max="12157" width="8.7109375" style="1"/>
    <col min="12158" max="12158" width="1.28515625" style="1" customWidth="1"/>
    <col min="12159" max="12159" width="3.7109375" style="1" customWidth="1"/>
    <col min="12160" max="12160" width="3.5703125" style="1" customWidth="1"/>
    <col min="12161" max="12164" width="2.5703125" style="1" customWidth="1"/>
    <col min="12165" max="12165" width="15.42578125" style="1" customWidth="1"/>
    <col min="12166" max="12166" width="29.28515625" style="1" customWidth="1"/>
    <col min="12167" max="12167" width="78.85546875" style="1" bestFit="1" customWidth="1"/>
    <col min="12168" max="12168" width="8.28515625" style="1" customWidth="1"/>
    <col min="12169" max="12169" width="6.7109375" style="1" customWidth="1"/>
    <col min="12170" max="12170" width="21.28515625" style="1" bestFit="1" customWidth="1"/>
    <col min="12171" max="12171" width="18.42578125" style="1" customWidth="1"/>
    <col min="12172" max="12172" width="1.28515625" style="1" customWidth="1"/>
    <col min="12173" max="12173" width="3.85546875" style="1" customWidth="1"/>
    <col min="12174" max="12174" width="0" style="1" hidden="1" customWidth="1"/>
    <col min="12175" max="12175" width="13" style="1" customWidth="1"/>
    <col min="12176" max="12176" width="15.85546875" style="1" customWidth="1"/>
    <col min="12177" max="12177" width="0" style="1" hidden="1" customWidth="1"/>
    <col min="12178" max="12178" width="13.140625" style="1" customWidth="1"/>
    <col min="12179" max="12180" width="0" style="1" hidden="1" customWidth="1"/>
    <col min="12181" max="12181" width="2.28515625" style="1" customWidth="1"/>
    <col min="12182" max="12182" width="4.28515625" style="1" customWidth="1"/>
    <col min="12183" max="12183" width="14.28515625" style="1" bestFit="1" customWidth="1"/>
    <col min="12184" max="12413" width="8.7109375" style="1"/>
    <col min="12414" max="12414" width="1.28515625" style="1" customWidth="1"/>
    <col min="12415" max="12415" width="3.7109375" style="1" customWidth="1"/>
    <col min="12416" max="12416" width="3.5703125" style="1" customWidth="1"/>
    <col min="12417" max="12420" width="2.5703125" style="1" customWidth="1"/>
    <col min="12421" max="12421" width="15.42578125" style="1" customWidth="1"/>
    <col min="12422" max="12422" width="29.28515625" style="1" customWidth="1"/>
    <col min="12423" max="12423" width="78.85546875" style="1" bestFit="1" customWidth="1"/>
    <col min="12424" max="12424" width="8.28515625" style="1" customWidth="1"/>
    <col min="12425" max="12425" width="6.7109375" style="1" customWidth="1"/>
    <col min="12426" max="12426" width="21.28515625" style="1" bestFit="1" customWidth="1"/>
    <col min="12427" max="12427" width="18.42578125" style="1" customWidth="1"/>
    <col min="12428" max="12428" width="1.28515625" style="1" customWidth="1"/>
    <col min="12429" max="12429" width="3.85546875" style="1" customWidth="1"/>
    <col min="12430" max="12430" width="0" style="1" hidden="1" customWidth="1"/>
    <col min="12431" max="12431" width="13" style="1" customWidth="1"/>
    <col min="12432" max="12432" width="15.85546875" style="1" customWidth="1"/>
    <col min="12433" max="12433" width="0" style="1" hidden="1" customWidth="1"/>
    <col min="12434" max="12434" width="13.140625" style="1" customWidth="1"/>
    <col min="12435" max="12436" width="0" style="1" hidden="1" customWidth="1"/>
    <col min="12437" max="12437" width="2.28515625" style="1" customWidth="1"/>
    <col min="12438" max="12438" width="4.28515625" style="1" customWidth="1"/>
    <col min="12439" max="12439" width="14.28515625" style="1" bestFit="1" customWidth="1"/>
    <col min="12440" max="12669" width="8.7109375" style="1"/>
    <col min="12670" max="12670" width="1.28515625" style="1" customWidth="1"/>
    <col min="12671" max="12671" width="3.7109375" style="1" customWidth="1"/>
    <col min="12672" max="12672" width="3.5703125" style="1" customWidth="1"/>
    <col min="12673" max="12676" width="2.5703125" style="1" customWidth="1"/>
    <col min="12677" max="12677" width="15.42578125" style="1" customWidth="1"/>
    <col min="12678" max="12678" width="29.28515625" style="1" customWidth="1"/>
    <col min="12679" max="12679" width="78.85546875" style="1" bestFit="1" customWidth="1"/>
    <col min="12680" max="12680" width="8.28515625" style="1" customWidth="1"/>
    <col min="12681" max="12681" width="6.7109375" style="1" customWidth="1"/>
    <col min="12682" max="12682" width="21.28515625" style="1" bestFit="1" customWidth="1"/>
    <col min="12683" max="12683" width="18.42578125" style="1" customWidth="1"/>
    <col min="12684" max="12684" width="1.28515625" style="1" customWidth="1"/>
    <col min="12685" max="12685" width="3.85546875" style="1" customWidth="1"/>
    <col min="12686" max="12686" width="0" style="1" hidden="1" customWidth="1"/>
    <col min="12687" max="12687" width="13" style="1" customWidth="1"/>
    <col min="12688" max="12688" width="15.85546875" style="1" customWidth="1"/>
    <col min="12689" max="12689" width="0" style="1" hidden="1" customWidth="1"/>
    <col min="12690" max="12690" width="13.140625" style="1" customWidth="1"/>
    <col min="12691" max="12692" width="0" style="1" hidden="1" customWidth="1"/>
    <col min="12693" max="12693" width="2.28515625" style="1" customWidth="1"/>
    <col min="12694" max="12694" width="4.28515625" style="1" customWidth="1"/>
    <col min="12695" max="12695" width="14.28515625" style="1" bestFit="1" customWidth="1"/>
    <col min="12696" max="12925" width="8.7109375" style="1"/>
    <col min="12926" max="12926" width="1.28515625" style="1" customWidth="1"/>
    <col min="12927" max="12927" width="3.7109375" style="1" customWidth="1"/>
    <col min="12928" max="12928" width="3.5703125" style="1" customWidth="1"/>
    <col min="12929" max="12932" width="2.5703125" style="1" customWidth="1"/>
    <col min="12933" max="12933" width="15.42578125" style="1" customWidth="1"/>
    <col min="12934" max="12934" width="29.28515625" style="1" customWidth="1"/>
    <col min="12935" max="12935" width="78.85546875" style="1" bestFit="1" customWidth="1"/>
    <col min="12936" max="12936" width="8.28515625" style="1" customWidth="1"/>
    <col min="12937" max="12937" width="6.7109375" style="1" customWidth="1"/>
    <col min="12938" max="12938" width="21.28515625" style="1" bestFit="1" customWidth="1"/>
    <col min="12939" max="12939" width="18.42578125" style="1" customWidth="1"/>
    <col min="12940" max="12940" width="1.28515625" style="1" customWidth="1"/>
    <col min="12941" max="12941" width="3.85546875" style="1" customWidth="1"/>
    <col min="12942" max="12942" width="0" style="1" hidden="1" customWidth="1"/>
    <col min="12943" max="12943" width="13" style="1" customWidth="1"/>
    <col min="12944" max="12944" width="15.85546875" style="1" customWidth="1"/>
    <col min="12945" max="12945" width="0" style="1" hidden="1" customWidth="1"/>
    <col min="12946" max="12946" width="13.140625" style="1" customWidth="1"/>
    <col min="12947" max="12948" width="0" style="1" hidden="1" customWidth="1"/>
    <col min="12949" max="12949" width="2.28515625" style="1" customWidth="1"/>
    <col min="12950" max="12950" width="4.28515625" style="1" customWidth="1"/>
    <col min="12951" max="12951" width="14.28515625" style="1" bestFit="1" customWidth="1"/>
    <col min="12952" max="13181" width="8.7109375" style="1"/>
    <col min="13182" max="13182" width="1.28515625" style="1" customWidth="1"/>
    <col min="13183" max="13183" width="3.7109375" style="1" customWidth="1"/>
    <col min="13184" max="13184" width="3.5703125" style="1" customWidth="1"/>
    <col min="13185" max="13188" width="2.5703125" style="1" customWidth="1"/>
    <col min="13189" max="13189" width="15.42578125" style="1" customWidth="1"/>
    <col min="13190" max="13190" width="29.28515625" style="1" customWidth="1"/>
    <col min="13191" max="13191" width="78.85546875" style="1" bestFit="1" customWidth="1"/>
    <col min="13192" max="13192" width="8.28515625" style="1" customWidth="1"/>
    <col min="13193" max="13193" width="6.7109375" style="1" customWidth="1"/>
    <col min="13194" max="13194" width="21.28515625" style="1" bestFit="1" customWidth="1"/>
    <col min="13195" max="13195" width="18.42578125" style="1" customWidth="1"/>
    <col min="13196" max="13196" width="1.28515625" style="1" customWidth="1"/>
    <col min="13197" max="13197" width="3.85546875" style="1" customWidth="1"/>
    <col min="13198" max="13198" width="0" style="1" hidden="1" customWidth="1"/>
    <col min="13199" max="13199" width="13" style="1" customWidth="1"/>
    <col min="13200" max="13200" width="15.85546875" style="1" customWidth="1"/>
    <col min="13201" max="13201" width="0" style="1" hidden="1" customWidth="1"/>
    <col min="13202" max="13202" width="13.140625" style="1" customWidth="1"/>
    <col min="13203" max="13204" width="0" style="1" hidden="1" customWidth="1"/>
    <col min="13205" max="13205" width="2.28515625" style="1" customWidth="1"/>
    <col min="13206" max="13206" width="4.28515625" style="1" customWidth="1"/>
    <col min="13207" max="13207" width="14.28515625" style="1" bestFit="1" customWidth="1"/>
    <col min="13208" max="13437" width="8.7109375" style="1"/>
    <col min="13438" max="13438" width="1.28515625" style="1" customWidth="1"/>
    <col min="13439" max="13439" width="3.7109375" style="1" customWidth="1"/>
    <col min="13440" max="13440" width="3.5703125" style="1" customWidth="1"/>
    <col min="13441" max="13444" width="2.5703125" style="1" customWidth="1"/>
    <col min="13445" max="13445" width="15.42578125" style="1" customWidth="1"/>
    <col min="13446" max="13446" width="29.28515625" style="1" customWidth="1"/>
    <col min="13447" max="13447" width="78.85546875" style="1" bestFit="1" customWidth="1"/>
    <col min="13448" max="13448" width="8.28515625" style="1" customWidth="1"/>
    <col min="13449" max="13449" width="6.7109375" style="1" customWidth="1"/>
    <col min="13450" max="13450" width="21.28515625" style="1" bestFit="1" customWidth="1"/>
    <col min="13451" max="13451" width="18.42578125" style="1" customWidth="1"/>
    <col min="13452" max="13452" width="1.28515625" style="1" customWidth="1"/>
    <col min="13453" max="13453" width="3.85546875" style="1" customWidth="1"/>
    <col min="13454" max="13454" width="0" style="1" hidden="1" customWidth="1"/>
    <col min="13455" max="13455" width="13" style="1" customWidth="1"/>
    <col min="13456" max="13456" width="15.85546875" style="1" customWidth="1"/>
    <col min="13457" max="13457" width="0" style="1" hidden="1" customWidth="1"/>
    <col min="13458" max="13458" width="13.140625" style="1" customWidth="1"/>
    <col min="13459" max="13460" width="0" style="1" hidden="1" customWidth="1"/>
    <col min="13461" max="13461" width="2.28515625" style="1" customWidth="1"/>
    <col min="13462" max="13462" width="4.28515625" style="1" customWidth="1"/>
    <col min="13463" max="13463" width="14.28515625" style="1" bestFit="1" customWidth="1"/>
    <col min="13464" max="13693" width="8.7109375" style="1"/>
    <col min="13694" max="13694" width="1.28515625" style="1" customWidth="1"/>
    <col min="13695" max="13695" width="3.7109375" style="1" customWidth="1"/>
    <col min="13696" max="13696" width="3.5703125" style="1" customWidth="1"/>
    <col min="13697" max="13700" width="2.5703125" style="1" customWidth="1"/>
    <col min="13701" max="13701" width="15.42578125" style="1" customWidth="1"/>
    <col min="13702" max="13702" width="29.28515625" style="1" customWidth="1"/>
    <col min="13703" max="13703" width="78.85546875" style="1" bestFit="1" customWidth="1"/>
    <col min="13704" max="13704" width="8.28515625" style="1" customWidth="1"/>
    <col min="13705" max="13705" width="6.7109375" style="1" customWidth="1"/>
    <col min="13706" max="13706" width="21.28515625" style="1" bestFit="1" customWidth="1"/>
    <col min="13707" max="13707" width="18.42578125" style="1" customWidth="1"/>
    <col min="13708" max="13708" width="1.28515625" style="1" customWidth="1"/>
    <col min="13709" max="13709" width="3.85546875" style="1" customWidth="1"/>
    <col min="13710" max="13710" width="0" style="1" hidden="1" customWidth="1"/>
    <col min="13711" max="13711" width="13" style="1" customWidth="1"/>
    <col min="13712" max="13712" width="15.85546875" style="1" customWidth="1"/>
    <col min="13713" max="13713" width="0" style="1" hidden="1" customWidth="1"/>
    <col min="13714" max="13714" width="13.140625" style="1" customWidth="1"/>
    <col min="13715" max="13716" width="0" style="1" hidden="1" customWidth="1"/>
    <col min="13717" max="13717" width="2.28515625" style="1" customWidth="1"/>
    <col min="13718" max="13718" width="4.28515625" style="1" customWidth="1"/>
    <col min="13719" max="13719" width="14.28515625" style="1" bestFit="1" customWidth="1"/>
    <col min="13720" max="13949" width="8.7109375" style="1"/>
    <col min="13950" max="13950" width="1.28515625" style="1" customWidth="1"/>
    <col min="13951" max="13951" width="3.7109375" style="1" customWidth="1"/>
    <col min="13952" max="13952" width="3.5703125" style="1" customWidth="1"/>
    <col min="13953" max="13956" width="2.5703125" style="1" customWidth="1"/>
    <col min="13957" max="13957" width="15.42578125" style="1" customWidth="1"/>
    <col min="13958" max="13958" width="29.28515625" style="1" customWidth="1"/>
    <col min="13959" max="13959" width="78.85546875" style="1" bestFit="1" customWidth="1"/>
    <col min="13960" max="13960" width="8.28515625" style="1" customWidth="1"/>
    <col min="13961" max="13961" width="6.7109375" style="1" customWidth="1"/>
    <col min="13962" max="13962" width="21.28515625" style="1" bestFit="1" customWidth="1"/>
    <col min="13963" max="13963" width="18.42578125" style="1" customWidth="1"/>
    <col min="13964" max="13964" width="1.28515625" style="1" customWidth="1"/>
    <col min="13965" max="13965" width="3.85546875" style="1" customWidth="1"/>
    <col min="13966" max="13966" width="0" style="1" hidden="1" customWidth="1"/>
    <col min="13967" max="13967" width="13" style="1" customWidth="1"/>
    <col min="13968" max="13968" width="15.85546875" style="1" customWidth="1"/>
    <col min="13969" max="13969" width="0" style="1" hidden="1" customWidth="1"/>
    <col min="13970" max="13970" width="13.140625" style="1" customWidth="1"/>
    <col min="13971" max="13972" width="0" style="1" hidden="1" customWidth="1"/>
    <col min="13973" max="13973" width="2.28515625" style="1" customWidth="1"/>
    <col min="13974" max="13974" width="4.28515625" style="1" customWidth="1"/>
    <col min="13975" max="13975" width="14.28515625" style="1" bestFit="1" customWidth="1"/>
    <col min="13976" max="14205" width="8.7109375" style="1"/>
    <col min="14206" max="14206" width="1.28515625" style="1" customWidth="1"/>
    <col min="14207" max="14207" width="3.7109375" style="1" customWidth="1"/>
    <col min="14208" max="14208" width="3.5703125" style="1" customWidth="1"/>
    <col min="14209" max="14212" width="2.5703125" style="1" customWidth="1"/>
    <col min="14213" max="14213" width="15.42578125" style="1" customWidth="1"/>
    <col min="14214" max="14214" width="29.28515625" style="1" customWidth="1"/>
    <col min="14215" max="14215" width="78.85546875" style="1" bestFit="1" customWidth="1"/>
    <col min="14216" max="14216" width="8.28515625" style="1" customWidth="1"/>
    <col min="14217" max="14217" width="6.7109375" style="1" customWidth="1"/>
    <col min="14218" max="14218" width="21.28515625" style="1" bestFit="1" customWidth="1"/>
    <col min="14219" max="14219" width="18.42578125" style="1" customWidth="1"/>
    <col min="14220" max="14220" width="1.28515625" style="1" customWidth="1"/>
    <col min="14221" max="14221" width="3.85546875" style="1" customWidth="1"/>
    <col min="14222" max="14222" width="0" style="1" hidden="1" customWidth="1"/>
    <col min="14223" max="14223" width="13" style="1" customWidth="1"/>
    <col min="14224" max="14224" width="15.85546875" style="1" customWidth="1"/>
    <col min="14225" max="14225" width="0" style="1" hidden="1" customWidth="1"/>
    <col min="14226" max="14226" width="13.140625" style="1" customWidth="1"/>
    <col min="14227" max="14228" width="0" style="1" hidden="1" customWidth="1"/>
    <col min="14229" max="14229" width="2.28515625" style="1" customWidth="1"/>
    <col min="14230" max="14230" width="4.28515625" style="1" customWidth="1"/>
    <col min="14231" max="14231" width="14.28515625" style="1" bestFit="1" customWidth="1"/>
    <col min="14232" max="14461" width="8.7109375" style="1"/>
    <col min="14462" max="14462" width="1.28515625" style="1" customWidth="1"/>
    <col min="14463" max="14463" width="3.7109375" style="1" customWidth="1"/>
    <col min="14464" max="14464" width="3.5703125" style="1" customWidth="1"/>
    <col min="14465" max="14468" width="2.5703125" style="1" customWidth="1"/>
    <col min="14469" max="14469" width="15.42578125" style="1" customWidth="1"/>
    <col min="14470" max="14470" width="29.28515625" style="1" customWidth="1"/>
    <col min="14471" max="14471" width="78.85546875" style="1" bestFit="1" customWidth="1"/>
    <col min="14472" max="14472" width="8.28515625" style="1" customWidth="1"/>
    <col min="14473" max="14473" width="6.7109375" style="1" customWidth="1"/>
    <col min="14474" max="14474" width="21.28515625" style="1" bestFit="1" customWidth="1"/>
    <col min="14475" max="14475" width="18.42578125" style="1" customWidth="1"/>
    <col min="14476" max="14476" width="1.28515625" style="1" customWidth="1"/>
    <col min="14477" max="14477" width="3.85546875" style="1" customWidth="1"/>
    <col min="14478" max="14478" width="0" style="1" hidden="1" customWidth="1"/>
    <col min="14479" max="14479" width="13" style="1" customWidth="1"/>
    <col min="14480" max="14480" width="15.85546875" style="1" customWidth="1"/>
    <col min="14481" max="14481" width="0" style="1" hidden="1" customWidth="1"/>
    <col min="14482" max="14482" width="13.140625" style="1" customWidth="1"/>
    <col min="14483" max="14484" width="0" style="1" hidden="1" customWidth="1"/>
    <col min="14485" max="14485" width="2.28515625" style="1" customWidth="1"/>
    <col min="14486" max="14486" width="4.28515625" style="1" customWidth="1"/>
    <col min="14487" max="14487" width="14.28515625" style="1" bestFit="1" customWidth="1"/>
    <col min="14488" max="14717" width="8.7109375" style="1"/>
    <col min="14718" max="14718" width="1.28515625" style="1" customWidth="1"/>
    <col min="14719" max="14719" width="3.7109375" style="1" customWidth="1"/>
    <col min="14720" max="14720" width="3.5703125" style="1" customWidth="1"/>
    <col min="14721" max="14724" width="2.5703125" style="1" customWidth="1"/>
    <col min="14725" max="14725" width="15.42578125" style="1" customWidth="1"/>
    <col min="14726" max="14726" width="29.28515625" style="1" customWidth="1"/>
    <col min="14727" max="14727" width="78.85546875" style="1" bestFit="1" customWidth="1"/>
    <col min="14728" max="14728" width="8.28515625" style="1" customWidth="1"/>
    <col min="14729" max="14729" width="6.7109375" style="1" customWidth="1"/>
    <col min="14730" max="14730" width="21.28515625" style="1" bestFit="1" customWidth="1"/>
    <col min="14731" max="14731" width="18.42578125" style="1" customWidth="1"/>
    <col min="14732" max="14732" width="1.28515625" style="1" customWidth="1"/>
    <col min="14733" max="14733" width="3.85546875" style="1" customWidth="1"/>
    <col min="14734" max="14734" width="0" style="1" hidden="1" customWidth="1"/>
    <col min="14735" max="14735" width="13" style="1" customWidth="1"/>
    <col min="14736" max="14736" width="15.85546875" style="1" customWidth="1"/>
    <col min="14737" max="14737" width="0" style="1" hidden="1" customWidth="1"/>
    <col min="14738" max="14738" width="13.140625" style="1" customWidth="1"/>
    <col min="14739" max="14740" width="0" style="1" hidden="1" customWidth="1"/>
    <col min="14741" max="14741" width="2.28515625" style="1" customWidth="1"/>
    <col min="14742" max="14742" width="4.28515625" style="1" customWidth="1"/>
    <col min="14743" max="14743" width="14.28515625" style="1" bestFit="1" customWidth="1"/>
    <col min="14744" max="14973" width="8.7109375" style="1"/>
    <col min="14974" max="14974" width="1.28515625" style="1" customWidth="1"/>
    <col min="14975" max="14975" width="3.7109375" style="1" customWidth="1"/>
    <col min="14976" max="14976" width="3.5703125" style="1" customWidth="1"/>
    <col min="14977" max="14980" width="2.5703125" style="1" customWidth="1"/>
    <col min="14981" max="14981" width="15.42578125" style="1" customWidth="1"/>
    <col min="14982" max="14982" width="29.28515625" style="1" customWidth="1"/>
    <col min="14983" max="14983" width="78.85546875" style="1" bestFit="1" customWidth="1"/>
    <col min="14984" max="14984" width="8.28515625" style="1" customWidth="1"/>
    <col min="14985" max="14985" width="6.7109375" style="1" customWidth="1"/>
    <col min="14986" max="14986" width="21.28515625" style="1" bestFit="1" customWidth="1"/>
    <col min="14987" max="14987" width="18.42578125" style="1" customWidth="1"/>
    <col min="14988" max="14988" width="1.28515625" style="1" customWidth="1"/>
    <col min="14989" max="14989" width="3.85546875" style="1" customWidth="1"/>
    <col min="14990" max="14990" width="0" style="1" hidden="1" customWidth="1"/>
    <col min="14991" max="14991" width="13" style="1" customWidth="1"/>
    <col min="14992" max="14992" width="15.85546875" style="1" customWidth="1"/>
    <col min="14993" max="14993" width="0" style="1" hidden="1" customWidth="1"/>
    <col min="14994" max="14994" width="13.140625" style="1" customWidth="1"/>
    <col min="14995" max="14996" width="0" style="1" hidden="1" customWidth="1"/>
    <col min="14997" max="14997" width="2.28515625" style="1" customWidth="1"/>
    <col min="14998" max="14998" width="4.28515625" style="1" customWidth="1"/>
    <col min="14999" max="14999" width="14.28515625" style="1" bestFit="1" customWidth="1"/>
    <col min="15000" max="15229" width="8.7109375" style="1"/>
    <col min="15230" max="15230" width="1.28515625" style="1" customWidth="1"/>
    <col min="15231" max="15231" width="3.7109375" style="1" customWidth="1"/>
    <col min="15232" max="15232" width="3.5703125" style="1" customWidth="1"/>
    <col min="15233" max="15236" width="2.5703125" style="1" customWidth="1"/>
    <col min="15237" max="15237" width="15.42578125" style="1" customWidth="1"/>
    <col min="15238" max="15238" width="29.28515625" style="1" customWidth="1"/>
    <col min="15239" max="15239" width="78.85546875" style="1" bestFit="1" customWidth="1"/>
    <col min="15240" max="15240" width="8.28515625" style="1" customWidth="1"/>
    <col min="15241" max="15241" width="6.7109375" style="1" customWidth="1"/>
    <col min="15242" max="15242" width="21.28515625" style="1" bestFit="1" customWidth="1"/>
    <col min="15243" max="15243" width="18.42578125" style="1" customWidth="1"/>
    <col min="15244" max="15244" width="1.28515625" style="1" customWidth="1"/>
    <col min="15245" max="15245" width="3.85546875" style="1" customWidth="1"/>
    <col min="15246" max="15246" width="0" style="1" hidden="1" customWidth="1"/>
    <col min="15247" max="15247" width="13" style="1" customWidth="1"/>
    <col min="15248" max="15248" width="15.85546875" style="1" customWidth="1"/>
    <col min="15249" max="15249" width="0" style="1" hidden="1" customWidth="1"/>
    <col min="15250" max="15250" width="13.140625" style="1" customWidth="1"/>
    <col min="15251" max="15252" width="0" style="1" hidden="1" customWidth="1"/>
    <col min="15253" max="15253" width="2.28515625" style="1" customWidth="1"/>
    <col min="15254" max="15254" width="4.28515625" style="1" customWidth="1"/>
    <col min="15255" max="15255" width="14.28515625" style="1" bestFit="1" customWidth="1"/>
    <col min="15256" max="15485" width="8.7109375" style="1"/>
    <col min="15486" max="15486" width="1.28515625" style="1" customWidth="1"/>
    <col min="15487" max="15487" width="3.7109375" style="1" customWidth="1"/>
    <col min="15488" max="15488" width="3.5703125" style="1" customWidth="1"/>
    <col min="15489" max="15492" width="2.5703125" style="1" customWidth="1"/>
    <col min="15493" max="15493" width="15.42578125" style="1" customWidth="1"/>
    <col min="15494" max="15494" width="29.28515625" style="1" customWidth="1"/>
    <col min="15495" max="15495" width="78.85546875" style="1" bestFit="1" customWidth="1"/>
    <col min="15496" max="15496" width="8.28515625" style="1" customWidth="1"/>
    <col min="15497" max="15497" width="6.7109375" style="1" customWidth="1"/>
    <col min="15498" max="15498" width="21.28515625" style="1" bestFit="1" customWidth="1"/>
    <col min="15499" max="15499" width="18.42578125" style="1" customWidth="1"/>
    <col min="15500" max="15500" width="1.28515625" style="1" customWidth="1"/>
    <col min="15501" max="15501" width="3.85546875" style="1" customWidth="1"/>
    <col min="15502" max="15502" width="0" style="1" hidden="1" customWidth="1"/>
    <col min="15503" max="15503" width="13" style="1" customWidth="1"/>
    <col min="15504" max="15504" width="15.85546875" style="1" customWidth="1"/>
    <col min="15505" max="15505" width="0" style="1" hidden="1" customWidth="1"/>
    <col min="15506" max="15506" width="13.140625" style="1" customWidth="1"/>
    <col min="15507" max="15508" width="0" style="1" hidden="1" customWidth="1"/>
    <col min="15509" max="15509" width="2.28515625" style="1" customWidth="1"/>
    <col min="15510" max="15510" width="4.28515625" style="1" customWidth="1"/>
    <col min="15511" max="15511" width="14.28515625" style="1" bestFit="1" customWidth="1"/>
    <col min="15512" max="15741" width="8.7109375" style="1"/>
    <col min="15742" max="15742" width="1.28515625" style="1" customWidth="1"/>
    <col min="15743" max="15743" width="3.7109375" style="1" customWidth="1"/>
    <col min="15744" max="15744" width="3.5703125" style="1" customWidth="1"/>
    <col min="15745" max="15748" width="2.5703125" style="1" customWidth="1"/>
    <col min="15749" max="15749" width="15.42578125" style="1" customWidth="1"/>
    <col min="15750" max="15750" width="29.28515625" style="1" customWidth="1"/>
    <col min="15751" max="15751" width="78.85546875" style="1" bestFit="1" customWidth="1"/>
    <col min="15752" max="15752" width="8.28515625" style="1" customWidth="1"/>
    <col min="15753" max="15753" width="6.7109375" style="1" customWidth="1"/>
    <col min="15754" max="15754" width="21.28515625" style="1" bestFit="1" customWidth="1"/>
    <col min="15755" max="15755" width="18.42578125" style="1" customWidth="1"/>
    <col min="15756" max="15756" width="1.28515625" style="1" customWidth="1"/>
    <col min="15757" max="15757" width="3.85546875" style="1" customWidth="1"/>
    <col min="15758" max="15758" width="0" style="1" hidden="1" customWidth="1"/>
    <col min="15759" max="15759" width="13" style="1" customWidth="1"/>
    <col min="15760" max="15760" width="15.85546875" style="1" customWidth="1"/>
    <col min="15761" max="15761" width="0" style="1" hidden="1" customWidth="1"/>
    <col min="15762" max="15762" width="13.140625" style="1" customWidth="1"/>
    <col min="15763" max="15764" width="0" style="1" hidden="1" customWidth="1"/>
    <col min="15765" max="15765" width="2.28515625" style="1" customWidth="1"/>
    <col min="15766" max="15766" width="4.28515625" style="1" customWidth="1"/>
    <col min="15767" max="15767" width="14.28515625" style="1" bestFit="1" customWidth="1"/>
    <col min="15768" max="15997" width="8.7109375" style="1"/>
    <col min="15998" max="15998" width="1.28515625" style="1" customWidth="1"/>
    <col min="15999" max="15999" width="3.7109375" style="1" customWidth="1"/>
    <col min="16000" max="16000" width="3.5703125" style="1" customWidth="1"/>
    <col min="16001" max="16004" width="2.5703125" style="1" customWidth="1"/>
    <col min="16005" max="16005" width="15.42578125" style="1" customWidth="1"/>
    <col min="16006" max="16006" width="29.28515625" style="1" customWidth="1"/>
    <col min="16007" max="16007" width="78.85546875" style="1" bestFit="1" customWidth="1"/>
    <col min="16008" max="16008" width="8.28515625" style="1" customWidth="1"/>
    <col min="16009" max="16009" width="6.7109375" style="1" customWidth="1"/>
    <col min="16010" max="16010" width="21.28515625" style="1" bestFit="1" customWidth="1"/>
    <col min="16011" max="16011" width="18.42578125" style="1" customWidth="1"/>
    <col min="16012" max="16012" width="1.28515625" style="1" customWidth="1"/>
    <col min="16013" max="16013" width="3.85546875" style="1" customWidth="1"/>
    <col min="16014" max="16014" width="0" style="1" hidden="1" customWidth="1"/>
    <col min="16015" max="16015" width="13" style="1" customWidth="1"/>
    <col min="16016" max="16016" width="15.85546875" style="1" customWidth="1"/>
    <col min="16017" max="16017" width="0" style="1" hidden="1" customWidth="1"/>
    <col min="16018" max="16018" width="13.140625" style="1" customWidth="1"/>
    <col min="16019" max="16020" width="0" style="1" hidden="1" customWidth="1"/>
    <col min="16021" max="16021" width="2.28515625" style="1" customWidth="1"/>
    <col min="16022" max="16022" width="4.28515625" style="1" customWidth="1"/>
    <col min="16023" max="16023" width="14.28515625" style="1" bestFit="1" customWidth="1"/>
    <col min="16024" max="16384" width="8.7109375" style="1"/>
  </cols>
  <sheetData>
    <row r="1" spans="4:60" ht="20" customHeight="1" thickBot="1" x14ac:dyDescent="0.25">
      <c r="L1" s="7"/>
      <c r="M1" s="8"/>
      <c r="R1" s="388"/>
      <c r="S1" s="254"/>
      <c r="T1" s="254"/>
      <c r="U1" s="254"/>
      <c r="V1" s="254"/>
    </row>
    <row r="2" spans="4:60" ht="20" customHeight="1" x14ac:dyDescent="0.2">
      <c r="L2" s="7"/>
      <c r="M2" s="8"/>
      <c r="R2" s="388"/>
      <c r="S2" s="254"/>
      <c r="T2" s="254"/>
      <c r="U2" s="1223"/>
      <c r="V2" s="254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Z2" s="1224" t="s">
        <v>155</v>
      </c>
      <c r="BA2" s="1225"/>
      <c r="BB2" s="1225"/>
      <c r="BC2" s="1226"/>
      <c r="BD2" s="1224" t="s">
        <v>156</v>
      </c>
      <c r="BE2" s="1225"/>
      <c r="BF2" s="1225"/>
      <c r="BG2" s="1226"/>
      <c r="BH2" s="1223"/>
    </row>
    <row r="3" spans="4:60" ht="20" customHeight="1" thickBot="1" x14ac:dyDescent="0.25">
      <c r="L3" s="7"/>
      <c r="M3" s="8"/>
      <c r="R3" s="388"/>
      <c r="S3" s="254"/>
      <c r="T3" s="254"/>
      <c r="U3" s="1223"/>
      <c r="V3" s="254"/>
      <c r="Y3" s="388"/>
      <c r="Z3" s="388"/>
      <c r="AA3" s="388"/>
      <c r="AB3" s="388"/>
      <c r="AC3" s="388"/>
      <c r="AD3" s="388"/>
      <c r="AE3" s="388"/>
      <c r="AF3" s="388"/>
      <c r="AG3" s="388"/>
      <c r="AH3" s="388"/>
      <c r="AZ3" s="1227"/>
      <c r="BA3" s="1228"/>
      <c r="BB3" s="1228"/>
      <c r="BC3" s="1229"/>
      <c r="BD3" s="1230"/>
      <c r="BE3" s="1228"/>
      <c r="BF3" s="1228"/>
      <c r="BG3" s="1229"/>
      <c r="BH3" s="1223"/>
    </row>
    <row r="4" spans="4:60" ht="20" customHeight="1" x14ac:dyDescent="0.2">
      <c r="L4" s="7"/>
      <c r="M4" s="8"/>
      <c r="R4" s="388"/>
      <c r="S4" s="254"/>
      <c r="T4" s="254"/>
      <c r="U4" s="389"/>
      <c r="V4" s="254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Z4" s="1231"/>
      <c r="BA4" s="1232"/>
      <c r="BB4" s="1232"/>
      <c r="BC4" s="1233"/>
      <c r="BD4" s="1231"/>
      <c r="BE4" s="1232"/>
      <c r="BF4" s="1232"/>
      <c r="BG4" s="1233"/>
      <c r="BH4" s="389"/>
    </row>
    <row r="5" spans="4:60" ht="20" customHeight="1" x14ac:dyDescent="0.2">
      <c r="L5" s="7"/>
      <c r="M5" s="8"/>
      <c r="R5" s="388"/>
      <c r="S5" s="254"/>
      <c r="T5" s="254"/>
      <c r="U5" s="389"/>
      <c r="V5" s="254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Z5" s="1231"/>
      <c r="BA5" s="1232"/>
      <c r="BB5" s="1232"/>
      <c r="BC5" s="1233"/>
      <c r="BD5" s="1231"/>
      <c r="BE5" s="1232"/>
      <c r="BF5" s="1232"/>
      <c r="BG5" s="1233"/>
      <c r="BH5" s="389"/>
    </row>
    <row r="6" spans="4:60" ht="20" customHeight="1" x14ac:dyDescent="0.2">
      <c r="L6" s="7"/>
      <c r="M6" s="8"/>
      <c r="R6" s="388"/>
      <c r="S6" s="254"/>
      <c r="T6" s="254"/>
      <c r="U6" s="389"/>
      <c r="V6" s="254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Z6" s="1231"/>
      <c r="BA6" s="1232"/>
      <c r="BB6" s="1232"/>
      <c r="BC6" s="1233"/>
      <c r="BD6" s="1231"/>
      <c r="BE6" s="1232"/>
      <c r="BF6" s="1232"/>
      <c r="BG6" s="1233"/>
      <c r="BH6" s="389"/>
    </row>
    <row r="7" spans="4:60" ht="20" customHeight="1" x14ac:dyDescent="0.2">
      <c r="L7" s="7"/>
      <c r="M7" s="8"/>
      <c r="R7" s="388"/>
      <c r="S7" s="254"/>
      <c r="T7" s="254"/>
      <c r="U7" s="389"/>
      <c r="V7" s="254"/>
      <c r="Y7" s="388"/>
      <c r="Z7" s="388"/>
      <c r="AA7" s="388"/>
      <c r="AB7" s="388"/>
      <c r="AC7" s="388"/>
      <c r="AD7" s="388"/>
      <c r="AE7" s="388"/>
      <c r="AF7" s="388"/>
      <c r="AG7" s="388"/>
      <c r="AH7" s="388"/>
      <c r="AZ7" s="1215" t="s">
        <v>290</v>
      </c>
      <c r="BA7" s="1216"/>
      <c r="BB7" s="1216"/>
      <c r="BC7" s="1217"/>
      <c r="BD7" s="1215" t="s">
        <v>290</v>
      </c>
      <c r="BE7" s="1216"/>
      <c r="BF7" s="1216"/>
      <c r="BG7" s="1217"/>
      <c r="BH7" s="389"/>
    </row>
    <row r="8" spans="4:60" ht="20" customHeight="1" thickBot="1" x14ac:dyDescent="0.25">
      <c r="J8" s="7"/>
      <c r="K8" s="7"/>
      <c r="L8" s="7"/>
      <c r="M8" s="8"/>
      <c r="R8" s="388"/>
      <c r="S8" s="254"/>
      <c r="T8" s="254"/>
      <c r="U8" s="389"/>
      <c r="V8" s="254"/>
      <c r="Y8" s="388"/>
      <c r="Z8" s="388"/>
      <c r="AA8" s="388"/>
      <c r="AB8" s="388"/>
      <c r="AC8" s="388"/>
      <c r="AD8" s="388"/>
      <c r="AE8" s="388"/>
      <c r="AF8" s="388"/>
      <c r="AG8" s="388"/>
      <c r="AH8" s="388"/>
      <c r="AZ8" s="1218" t="s">
        <v>157</v>
      </c>
      <c r="BA8" s="1219"/>
      <c r="BB8" s="1219"/>
      <c r="BC8" s="1219"/>
      <c r="BD8" s="1218" t="s">
        <v>158</v>
      </c>
      <c r="BE8" s="1219"/>
      <c r="BF8" s="1219"/>
      <c r="BG8" s="1220"/>
      <c r="BH8" s="389"/>
    </row>
    <row r="9" spans="4:60" ht="20" customHeight="1" x14ac:dyDescent="0.2">
      <c r="J9" s="7"/>
      <c r="K9" s="7"/>
      <c r="L9" s="7"/>
      <c r="M9" s="8"/>
      <c r="R9" s="388"/>
      <c r="S9" s="254"/>
      <c r="T9" s="254"/>
      <c r="U9" s="477"/>
      <c r="V9" s="254"/>
      <c r="Y9" s="388"/>
      <c r="Z9" s="388"/>
      <c r="AA9" s="388"/>
      <c r="AB9" s="388"/>
      <c r="AC9" s="388"/>
      <c r="AD9" s="388"/>
      <c r="AE9" s="388"/>
      <c r="AF9" s="388"/>
      <c r="AG9" s="388"/>
      <c r="AH9" s="388"/>
      <c r="BH9" s="477"/>
    </row>
    <row r="10" spans="4:60" s="6" customFormat="1" ht="20" customHeight="1" x14ac:dyDescent="0.2">
      <c r="D10" s="91"/>
      <c r="E10" s="91"/>
      <c r="F10" s="91"/>
      <c r="G10" s="91"/>
      <c r="H10" s="91"/>
      <c r="I10" s="91"/>
      <c r="J10" s="83"/>
      <c r="K10" s="83"/>
      <c r="L10" s="83"/>
      <c r="M10" s="84"/>
      <c r="N10" s="85"/>
      <c r="O10" s="91"/>
      <c r="P10" s="136"/>
      <c r="Q10" s="92"/>
      <c r="R10" s="389"/>
      <c r="S10" s="246"/>
      <c r="T10" s="246"/>
      <c r="U10" s="478"/>
      <c r="W10" s="390"/>
      <c r="Y10" s="389"/>
      <c r="Z10" s="389"/>
      <c r="AA10" s="389"/>
      <c r="AB10" s="389"/>
      <c r="AC10" s="389"/>
      <c r="AD10" s="389"/>
      <c r="AE10" s="389"/>
      <c r="AF10" s="389"/>
      <c r="AG10" s="389"/>
      <c r="AH10" s="389"/>
      <c r="AI10" s="287"/>
      <c r="BH10" s="478"/>
    </row>
    <row r="11" spans="4:60" s="6" customFormat="1" ht="20" customHeight="1" x14ac:dyDescent="0.2">
      <c r="D11" s="78"/>
      <c r="E11" s="78"/>
      <c r="F11" s="91"/>
      <c r="G11" s="78"/>
      <c r="H11" s="78"/>
      <c r="I11" s="78"/>
      <c r="J11" s="83"/>
      <c r="K11" s="83"/>
      <c r="L11" s="83"/>
      <c r="M11" s="84"/>
      <c r="N11" s="85"/>
      <c r="O11" s="85"/>
      <c r="P11" s="136"/>
      <c r="Q11" s="92"/>
      <c r="R11" s="389"/>
      <c r="S11" s="246"/>
      <c r="T11" s="246"/>
      <c r="U11" s="246"/>
      <c r="V11" s="246"/>
      <c r="W11" s="390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87"/>
    </row>
    <row r="12" spans="4:60" s="6" customFormat="1" ht="29" customHeight="1" x14ac:dyDescent="0.2">
      <c r="D12" s="78" t="s">
        <v>167</v>
      </c>
      <c r="E12" s="78"/>
      <c r="F12" s="91"/>
      <c r="G12" s="78"/>
      <c r="H12" s="78" t="s">
        <v>168</v>
      </c>
      <c r="I12" s="78" t="s">
        <v>648</v>
      </c>
      <c r="J12" s="83"/>
      <c r="K12" s="83"/>
      <c r="L12" s="83"/>
      <c r="M12" s="84"/>
      <c r="N12" s="85"/>
      <c r="O12" s="85"/>
      <c r="P12" s="136"/>
      <c r="Q12" s="92"/>
      <c r="R12" s="389"/>
      <c r="S12" s="246"/>
      <c r="T12" s="246"/>
      <c r="U12" s="246"/>
      <c r="V12" s="246"/>
      <c r="W12" s="390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87"/>
    </row>
    <row r="13" spans="4:60" s="6" customFormat="1" ht="20" customHeight="1" x14ac:dyDescent="0.2">
      <c r="D13" s="78" t="s">
        <v>169</v>
      </c>
      <c r="E13" s="78"/>
      <c r="F13" s="91"/>
      <c r="G13" s="78"/>
      <c r="H13" s="78" t="s">
        <v>168</v>
      </c>
      <c r="I13" s="246" t="s">
        <v>649</v>
      </c>
      <c r="J13" s="83"/>
      <c r="K13" s="83"/>
      <c r="L13" s="83"/>
      <c r="M13" s="84"/>
      <c r="N13" s="85"/>
      <c r="O13" s="85"/>
      <c r="P13" s="136"/>
      <c r="Q13" s="92"/>
      <c r="R13" s="389"/>
      <c r="S13" s="246"/>
      <c r="T13" s="246"/>
      <c r="U13" s="246"/>
      <c r="V13" s="246"/>
      <c r="W13" s="390"/>
      <c r="Y13" s="244"/>
      <c r="Z13" s="244"/>
      <c r="AA13" s="244"/>
      <c r="AB13" s="244"/>
      <c r="AC13" s="244"/>
      <c r="AD13" s="244"/>
      <c r="AE13" s="244"/>
      <c r="AF13" s="244"/>
      <c r="AG13" s="285" t="s">
        <v>300</v>
      </c>
      <c r="AH13" s="240">
        <f ca="1">(V520-AG520)/AG520*100</f>
        <v>18.279088271831753</v>
      </c>
      <c r="AI13" s="287"/>
    </row>
    <row r="14" spans="4:60" s="6" customFormat="1" ht="20" customHeight="1" x14ac:dyDescent="0.2">
      <c r="D14" s="78" t="s">
        <v>170</v>
      </c>
      <c r="E14" s="78"/>
      <c r="F14" s="91"/>
      <c r="G14" s="78"/>
      <c r="H14" s="78" t="s">
        <v>168</v>
      </c>
      <c r="I14" s="246" t="s">
        <v>650</v>
      </c>
      <c r="J14" s="83"/>
      <c r="K14" s="83"/>
      <c r="L14" s="83"/>
      <c r="M14" s="84"/>
      <c r="N14" s="85"/>
      <c r="O14" s="85"/>
      <c r="P14" s="136"/>
      <c r="Q14" s="92"/>
      <c r="R14" s="389"/>
      <c r="S14" s="246"/>
      <c r="T14" s="246"/>
      <c r="U14" s="246"/>
      <c r="V14" s="246"/>
      <c r="W14" s="390"/>
      <c r="Y14" s="244"/>
      <c r="Z14" s="244"/>
      <c r="AA14" s="244"/>
      <c r="AB14" s="244">
        <f>'[6]Rekap RAB'!J53</f>
        <v>674366565.22815013</v>
      </c>
      <c r="AC14" s="244"/>
      <c r="AD14" s="244"/>
      <c r="AE14" s="244"/>
      <c r="AF14" s="244"/>
      <c r="AG14" s="286" t="s">
        <v>297</v>
      </c>
      <c r="AH14" s="240">
        <v>15</v>
      </c>
      <c r="AI14" s="287"/>
    </row>
    <row r="15" spans="4:60" s="6" customFormat="1" ht="20" customHeight="1" x14ac:dyDescent="0.2">
      <c r="D15" s="78" t="s">
        <v>171</v>
      </c>
      <c r="E15" s="78"/>
      <c r="F15" s="91"/>
      <c r="G15" s="78"/>
      <c r="H15" s="78" t="s">
        <v>168</v>
      </c>
      <c r="I15" s="246" t="s">
        <v>651</v>
      </c>
      <c r="J15" s="83"/>
      <c r="K15" s="83"/>
      <c r="L15" s="83"/>
      <c r="M15" s="84"/>
      <c r="N15" s="85"/>
      <c r="O15" s="85"/>
      <c r="P15" s="136"/>
      <c r="Q15" s="92"/>
      <c r="R15" s="389"/>
      <c r="S15" s="246"/>
      <c r="T15" s="246"/>
      <c r="U15" s="246"/>
      <c r="V15" s="246"/>
      <c r="W15" s="390"/>
      <c r="Y15" s="244"/>
      <c r="Z15" s="244"/>
      <c r="AA15" s="244"/>
      <c r="AB15" s="244">
        <f ca="1">V520</f>
        <v>1075415263.9179828</v>
      </c>
      <c r="AC15" s="244"/>
      <c r="AD15" s="244"/>
      <c r="AE15" s="244"/>
      <c r="AF15" s="244"/>
      <c r="AG15" s="286" t="s">
        <v>298</v>
      </c>
      <c r="AH15" s="240">
        <v>10</v>
      </c>
      <c r="AI15" s="287"/>
    </row>
    <row r="16" spans="4:60" s="6" customFormat="1" ht="20" customHeight="1" x14ac:dyDescent="0.2">
      <c r="D16" s="78" t="s">
        <v>172</v>
      </c>
      <c r="E16" s="78"/>
      <c r="F16" s="91"/>
      <c r="G16" s="78"/>
      <c r="H16" s="78" t="s">
        <v>168</v>
      </c>
      <c r="I16" s="78" t="s">
        <v>173</v>
      </c>
      <c r="J16" s="83"/>
      <c r="K16" s="83"/>
      <c r="L16" s="83"/>
      <c r="M16" s="84"/>
      <c r="N16" s="85"/>
      <c r="O16" s="85"/>
      <c r="P16" s="136"/>
      <c r="Q16" s="92"/>
      <c r="R16" s="389"/>
      <c r="S16" s="246"/>
      <c r="T16" s="246"/>
      <c r="U16" s="246"/>
      <c r="V16" s="246"/>
      <c r="W16" s="390"/>
      <c r="Y16" s="244"/>
      <c r="Z16" s="244"/>
      <c r="AA16" s="244"/>
      <c r="AB16" s="244">
        <f ca="1">AB14-AB15</f>
        <v>0</v>
      </c>
      <c r="AC16" s="244"/>
      <c r="AD16" s="244"/>
      <c r="AE16" s="244"/>
      <c r="AF16" s="244"/>
      <c r="AG16" s="286" t="s">
        <v>299</v>
      </c>
      <c r="AH16" s="240">
        <f ca="1">AH13-(AH14+AH15)</f>
        <v>-6.7209117281682467</v>
      </c>
      <c r="AI16" s="287" t="str">
        <f ca="1">IF(AH16&lt;=5,"salah","Ok")</f>
        <v>salah</v>
      </c>
    </row>
    <row r="17" spans="2:63" s="6" customFormat="1" ht="20" customHeight="1" x14ac:dyDescent="0.2">
      <c r="D17" s="1112" t="s">
        <v>803</v>
      </c>
      <c r="E17" s="1112"/>
      <c r="F17" s="1112"/>
      <c r="G17" s="1112"/>
      <c r="H17" s="1112"/>
      <c r="I17" s="1112"/>
      <c r="J17" s="1112"/>
      <c r="K17" s="1112"/>
      <c r="L17" s="1112"/>
      <c r="M17" s="1112"/>
      <c r="N17" s="1112"/>
      <c r="O17" s="1112"/>
      <c r="P17" s="1112"/>
      <c r="Q17" s="1112"/>
      <c r="R17" s="1112"/>
      <c r="S17" s="1112"/>
      <c r="T17" s="1112"/>
      <c r="U17" s="1112"/>
      <c r="V17" s="1112"/>
      <c r="W17" s="1112"/>
      <c r="X17" s="1112"/>
      <c r="Y17" s="1112"/>
      <c r="Z17" s="1112"/>
      <c r="AA17" s="1112"/>
      <c r="AB17" s="1112"/>
      <c r="AC17" s="1112"/>
      <c r="AD17" s="1112"/>
      <c r="AE17" s="1112"/>
      <c r="AF17" s="1112"/>
      <c r="AG17" s="1112"/>
      <c r="AH17" s="1112"/>
      <c r="AI17" s="1112"/>
      <c r="AJ17" s="1112"/>
      <c r="AK17" s="1112"/>
      <c r="AL17" s="1112"/>
      <c r="AM17" s="1112"/>
      <c r="AN17" s="1112"/>
      <c r="AO17" s="1112"/>
      <c r="AP17" s="1112"/>
      <c r="AQ17" s="1112"/>
      <c r="AR17" s="1112"/>
      <c r="AS17" s="1112"/>
      <c r="AT17" s="1112"/>
      <c r="AU17" s="1112"/>
      <c r="AV17" s="1112"/>
      <c r="AW17" s="1112"/>
      <c r="AX17" s="1112"/>
      <c r="AY17" s="1112"/>
      <c r="AZ17" s="1112"/>
      <c r="BA17" s="1112"/>
      <c r="BB17" s="1112"/>
      <c r="BC17" s="1112"/>
      <c r="BD17" s="1112"/>
      <c r="BE17" s="1112"/>
      <c r="BF17" s="1112"/>
    </row>
    <row r="18" spans="2:63" s="6" customFormat="1" ht="20" customHeight="1" x14ac:dyDescent="0.2">
      <c r="D18" s="1112"/>
      <c r="E18" s="1112"/>
      <c r="F18" s="1112"/>
      <c r="G18" s="1112"/>
      <c r="H18" s="1112"/>
      <c r="I18" s="1112"/>
      <c r="J18" s="1112"/>
      <c r="K18" s="1112"/>
      <c r="L18" s="1112"/>
      <c r="M18" s="1112"/>
      <c r="N18" s="1112"/>
      <c r="O18" s="1112"/>
      <c r="P18" s="1112"/>
      <c r="Q18" s="1112"/>
      <c r="R18" s="1112"/>
      <c r="S18" s="1112"/>
      <c r="T18" s="1112"/>
      <c r="U18" s="1112"/>
      <c r="V18" s="1112"/>
      <c r="W18" s="1112"/>
      <c r="X18" s="1112"/>
      <c r="Y18" s="1112"/>
      <c r="Z18" s="1112"/>
      <c r="AA18" s="1112"/>
      <c r="AB18" s="1112"/>
      <c r="AC18" s="1112"/>
      <c r="AD18" s="1112"/>
      <c r="AE18" s="1112"/>
      <c r="AF18" s="1112"/>
      <c r="AG18" s="1112"/>
      <c r="AH18" s="1112"/>
      <c r="AI18" s="1112"/>
      <c r="AJ18" s="1112"/>
      <c r="AK18" s="1112"/>
      <c r="AL18" s="1112"/>
      <c r="AM18" s="1112"/>
      <c r="AN18" s="1112"/>
      <c r="AO18" s="1112"/>
      <c r="AP18" s="1112"/>
      <c r="AQ18" s="1112"/>
      <c r="AR18" s="1112"/>
      <c r="AS18" s="1112"/>
      <c r="AT18" s="1112"/>
      <c r="AU18" s="1112"/>
      <c r="AV18" s="1112"/>
      <c r="AW18" s="1112"/>
      <c r="AX18" s="1112"/>
      <c r="AY18" s="1112"/>
      <c r="AZ18" s="1112"/>
      <c r="BA18" s="1112"/>
      <c r="BB18" s="1112"/>
      <c r="BC18" s="1112"/>
      <c r="BD18" s="1112"/>
      <c r="BE18" s="1112"/>
      <c r="BF18" s="1112"/>
    </row>
    <row r="19" spans="2:63" s="50" customFormat="1" ht="20" customHeight="1" x14ac:dyDescent="0.2">
      <c r="B19" s="39"/>
      <c r="D19" s="1221" t="s">
        <v>0</v>
      </c>
      <c r="E19" s="1221" t="s">
        <v>1</v>
      </c>
      <c r="F19" s="1221"/>
      <c r="G19" s="1221"/>
      <c r="H19" s="1221"/>
      <c r="I19" s="1221"/>
      <c r="J19" s="1221"/>
      <c r="K19" s="1221"/>
      <c r="L19" s="1221"/>
      <c r="M19" s="1221"/>
      <c r="N19" s="1221"/>
      <c r="O19" s="1221"/>
      <c r="P19" s="1222" t="s">
        <v>159</v>
      </c>
      <c r="Q19" s="1221" t="s">
        <v>160</v>
      </c>
      <c r="R19" s="1211" t="s">
        <v>161</v>
      </c>
      <c r="S19" s="1211" t="s">
        <v>162</v>
      </c>
      <c r="T19" s="1211"/>
      <c r="U19" s="1211"/>
      <c r="V19" s="1211" t="s">
        <v>163</v>
      </c>
      <c r="W19" s="1213" t="s">
        <v>801</v>
      </c>
      <c r="X19" s="427"/>
      <c r="Y19" s="1214" t="s">
        <v>306</v>
      </c>
      <c r="Z19" s="428" t="s">
        <v>291</v>
      </c>
      <c r="AA19" s="428" t="s">
        <v>292</v>
      </c>
      <c r="AB19" s="1208" t="s">
        <v>164</v>
      </c>
      <c r="AC19" s="1208" t="s">
        <v>165</v>
      </c>
      <c r="AD19" s="1208" t="s">
        <v>166</v>
      </c>
      <c r="AE19" s="1209" t="s">
        <v>293</v>
      </c>
      <c r="AF19" s="1209"/>
      <c r="AG19" s="1209"/>
      <c r="AH19" s="1210" t="s">
        <v>296</v>
      </c>
      <c r="AI19" s="405"/>
      <c r="AJ19" s="1206" t="s">
        <v>814</v>
      </c>
      <c r="AK19" s="1206"/>
      <c r="AL19" s="1206"/>
      <c r="AM19" s="1206"/>
      <c r="AN19" s="1206"/>
      <c r="AO19" s="1206"/>
      <c r="AP19" s="1206"/>
      <c r="AQ19" s="1206"/>
      <c r="AR19" s="1206"/>
      <c r="AS19" s="1206"/>
      <c r="AT19" s="1206"/>
      <c r="AU19" s="1206"/>
      <c r="AV19" s="1206"/>
      <c r="AW19" s="1206"/>
      <c r="AX19" s="1206"/>
      <c r="AY19" s="1206"/>
      <c r="AZ19" s="1206"/>
      <c r="BA19" s="1206"/>
      <c r="BB19" s="1206"/>
      <c r="BC19" s="1206"/>
      <c r="BD19" s="1206"/>
      <c r="BE19" s="1206"/>
      <c r="BF19" s="1206"/>
      <c r="BG19" s="1207"/>
      <c r="BH19" s="1212" t="s">
        <v>813</v>
      </c>
      <c r="BK19" s="461">
        <f>W522</f>
        <v>0</v>
      </c>
    </row>
    <row r="20" spans="2:63" s="50" customFormat="1" ht="20" hidden="1" customHeight="1" x14ac:dyDescent="0.2">
      <c r="B20" s="39"/>
      <c r="D20" s="1221"/>
      <c r="E20" s="1221"/>
      <c r="F20" s="1221"/>
      <c r="G20" s="1221"/>
      <c r="H20" s="1221"/>
      <c r="I20" s="1221"/>
      <c r="J20" s="1221"/>
      <c r="K20" s="1221"/>
      <c r="L20" s="1221"/>
      <c r="M20" s="1221"/>
      <c r="N20" s="1221"/>
      <c r="O20" s="1221"/>
      <c r="P20" s="1222"/>
      <c r="Q20" s="1221"/>
      <c r="R20" s="1211"/>
      <c r="S20" s="429"/>
      <c r="T20" s="429"/>
      <c r="U20" s="429"/>
      <c r="V20" s="1211"/>
      <c r="W20" s="1213"/>
      <c r="X20" s="427"/>
      <c r="Y20" s="1214"/>
      <c r="Z20" s="428"/>
      <c r="AA20" s="428"/>
      <c r="AB20" s="1208"/>
      <c r="AC20" s="1208"/>
      <c r="AD20" s="1208"/>
      <c r="AE20" s="428"/>
      <c r="AF20" s="428"/>
      <c r="AG20" s="428"/>
      <c r="AH20" s="1210"/>
      <c r="AI20" s="405"/>
      <c r="AJ20" s="1206" t="s">
        <v>804</v>
      </c>
      <c r="AK20" s="1206"/>
      <c r="AL20" s="1206"/>
      <c r="AM20" s="1206"/>
      <c r="AN20" s="1206" t="s">
        <v>805</v>
      </c>
      <c r="AO20" s="1206"/>
      <c r="AP20" s="1206"/>
      <c r="AQ20" s="1206"/>
      <c r="AR20" s="1206" t="s">
        <v>806</v>
      </c>
      <c r="AS20" s="1206"/>
      <c r="AT20" s="1206"/>
      <c r="AU20" s="1206"/>
      <c r="AV20" s="1206" t="s">
        <v>807</v>
      </c>
      <c r="AW20" s="1206"/>
      <c r="AX20" s="1206"/>
      <c r="AY20" s="1206"/>
      <c r="AZ20" s="1206" t="s">
        <v>808</v>
      </c>
      <c r="BA20" s="1206"/>
      <c r="BB20" s="1206"/>
      <c r="BC20" s="1206"/>
      <c r="BD20" s="1206" t="s">
        <v>809</v>
      </c>
      <c r="BE20" s="1206"/>
      <c r="BF20" s="1206"/>
      <c r="BG20" s="1207"/>
      <c r="BH20" s="1212"/>
    </row>
    <row r="21" spans="2:63" s="50" customFormat="1" ht="20" customHeight="1" x14ac:dyDescent="0.2">
      <c r="B21" s="39"/>
      <c r="D21" s="1221"/>
      <c r="E21" s="1221"/>
      <c r="F21" s="1221"/>
      <c r="G21" s="1221"/>
      <c r="H21" s="1221"/>
      <c r="I21" s="1221"/>
      <c r="J21" s="1221"/>
      <c r="K21" s="1221"/>
      <c r="L21" s="1221"/>
      <c r="M21" s="1221"/>
      <c r="N21" s="1221"/>
      <c r="O21" s="1221"/>
      <c r="P21" s="1222"/>
      <c r="Q21" s="1221"/>
      <c r="R21" s="1211"/>
      <c r="S21" s="429"/>
      <c r="T21" s="429"/>
      <c r="U21" s="429"/>
      <c r="V21" s="1211"/>
      <c r="W21" s="1213"/>
      <c r="X21" s="427"/>
      <c r="Y21" s="1214"/>
      <c r="Z21" s="428"/>
      <c r="AA21" s="428"/>
      <c r="AB21" s="1208"/>
      <c r="AC21" s="1208"/>
      <c r="AD21" s="1208"/>
      <c r="AE21" s="428"/>
      <c r="AF21" s="428"/>
      <c r="AG21" s="428"/>
      <c r="AH21" s="1210"/>
      <c r="AI21" s="405"/>
      <c r="AJ21" s="1206" t="s">
        <v>804</v>
      </c>
      <c r="AK21" s="1206"/>
      <c r="AL21" s="1206"/>
      <c r="AM21" s="1206"/>
      <c r="AN21" s="1206" t="s">
        <v>805</v>
      </c>
      <c r="AO21" s="1206"/>
      <c r="AP21" s="1206"/>
      <c r="AQ21" s="1206"/>
      <c r="AR21" s="1206" t="s">
        <v>806</v>
      </c>
      <c r="AS21" s="1206"/>
      <c r="AT21" s="1206"/>
      <c r="AU21" s="1206"/>
      <c r="AV21" s="1206" t="s">
        <v>807</v>
      </c>
      <c r="AW21" s="1206"/>
      <c r="AX21" s="1206"/>
      <c r="AY21" s="1206"/>
      <c r="AZ21" s="1206" t="s">
        <v>808</v>
      </c>
      <c r="BA21" s="1206"/>
      <c r="BB21" s="1206"/>
      <c r="BC21" s="1206"/>
      <c r="BD21" s="1206" t="s">
        <v>809</v>
      </c>
      <c r="BE21" s="1206"/>
      <c r="BF21" s="1206"/>
      <c r="BG21" s="1207"/>
      <c r="BH21" s="1212"/>
      <c r="BK21" s="461">
        <f>AJ522</f>
        <v>2.8803920949705262</v>
      </c>
    </row>
    <row r="22" spans="2:63" s="50" customFormat="1" ht="20" customHeight="1" x14ac:dyDescent="0.2">
      <c r="B22" s="39"/>
      <c r="D22" s="1221"/>
      <c r="E22" s="1221"/>
      <c r="F22" s="1221"/>
      <c r="G22" s="1221"/>
      <c r="H22" s="1221"/>
      <c r="I22" s="1221"/>
      <c r="J22" s="1221"/>
      <c r="K22" s="1221"/>
      <c r="L22" s="1221"/>
      <c r="M22" s="1221"/>
      <c r="N22" s="1221"/>
      <c r="O22" s="1221"/>
      <c r="P22" s="1222"/>
      <c r="Q22" s="1221"/>
      <c r="R22" s="1211"/>
      <c r="S22" s="429"/>
      <c r="T22" s="429"/>
      <c r="U22" s="429"/>
      <c r="V22" s="1211"/>
      <c r="W22" s="1213" t="s">
        <v>802</v>
      </c>
      <c r="X22" s="427"/>
      <c r="Y22" s="1214"/>
      <c r="Z22" s="428"/>
      <c r="AA22" s="428"/>
      <c r="AB22" s="1208"/>
      <c r="AC22" s="1208"/>
      <c r="AD22" s="1208"/>
      <c r="AE22" s="428"/>
      <c r="AF22" s="428"/>
      <c r="AG22" s="428"/>
      <c r="AH22" s="1210"/>
      <c r="AI22" s="405"/>
      <c r="AJ22" s="405" t="s">
        <v>149</v>
      </c>
      <c r="AK22" s="405" t="s">
        <v>810</v>
      </c>
      <c r="AL22" s="405" t="s">
        <v>811</v>
      </c>
      <c r="AM22" s="405" t="s">
        <v>812</v>
      </c>
      <c r="AN22" s="405" t="s">
        <v>149</v>
      </c>
      <c r="AO22" s="405" t="s">
        <v>810</v>
      </c>
      <c r="AP22" s="405" t="s">
        <v>811</v>
      </c>
      <c r="AQ22" s="405" t="s">
        <v>812</v>
      </c>
      <c r="AR22" s="405" t="s">
        <v>149</v>
      </c>
      <c r="AS22" s="405" t="s">
        <v>810</v>
      </c>
      <c r="AT22" s="405" t="s">
        <v>811</v>
      </c>
      <c r="AU22" s="405" t="s">
        <v>812</v>
      </c>
      <c r="AV22" s="405" t="s">
        <v>149</v>
      </c>
      <c r="AW22" s="405" t="s">
        <v>810</v>
      </c>
      <c r="AX22" s="405" t="s">
        <v>811</v>
      </c>
      <c r="AY22" s="405" t="s">
        <v>812</v>
      </c>
      <c r="AZ22" s="405" t="s">
        <v>149</v>
      </c>
      <c r="BA22" s="405" t="s">
        <v>810</v>
      </c>
      <c r="BB22" s="405" t="s">
        <v>811</v>
      </c>
      <c r="BC22" s="405" t="s">
        <v>812</v>
      </c>
      <c r="BD22" s="405" t="s">
        <v>149</v>
      </c>
      <c r="BE22" s="405" t="s">
        <v>810</v>
      </c>
      <c r="BF22" s="405" t="s">
        <v>811</v>
      </c>
      <c r="BG22" s="439" t="s">
        <v>812</v>
      </c>
      <c r="BH22" s="1212"/>
      <c r="BK22" s="461">
        <f>AK522</f>
        <v>8.0234966010911712</v>
      </c>
    </row>
    <row r="23" spans="2:63" s="50" customFormat="1" ht="20" hidden="1" customHeight="1" x14ac:dyDescent="0.2">
      <c r="B23" s="39"/>
      <c r="D23" s="1221"/>
      <c r="E23" s="1221"/>
      <c r="F23" s="1221"/>
      <c r="G23" s="1221"/>
      <c r="H23" s="1221"/>
      <c r="I23" s="1221"/>
      <c r="J23" s="1221"/>
      <c r="K23" s="1221"/>
      <c r="L23" s="1221"/>
      <c r="M23" s="1221"/>
      <c r="N23" s="1221"/>
      <c r="O23" s="1221"/>
      <c r="P23" s="1222"/>
      <c r="Q23" s="1221"/>
      <c r="R23" s="1211"/>
      <c r="S23" s="429" t="s">
        <v>164</v>
      </c>
      <c r="T23" s="429" t="s">
        <v>165</v>
      </c>
      <c r="U23" s="429" t="s">
        <v>166</v>
      </c>
      <c r="V23" s="1211"/>
      <c r="W23" s="1213"/>
      <c r="X23" s="427"/>
      <c r="Y23" s="1214"/>
      <c r="Z23" s="428">
        <v>1.1000000000000001</v>
      </c>
      <c r="AA23" s="428">
        <v>1</v>
      </c>
      <c r="AB23" s="1208"/>
      <c r="AC23" s="1208"/>
      <c r="AD23" s="1208"/>
      <c r="AE23" s="430" t="s">
        <v>164</v>
      </c>
      <c r="AF23" s="430" t="s">
        <v>165</v>
      </c>
      <c r="AG23" s="428" t="s">
        <v>294</v>
      </c>
      <c r="AH23" s="1210"/>
      <c r="AI23" s="405"/>
      <c r="AJ23" s="427"/>
      <c r="AK23" s="427"/>
      <c r="AL23" s="427"/>
      <c r="AM23" s="427"/>
      <c r="AN23" s="427"/>
      <c r="AO23" s="427"/>
      <c r="AP23" s="427"/>
      <c r="AQ23" s="427"/>
      <c r="AR23" s="427"/>
      <c r="AS23" s="427"/>
      <c r="AT23" s="427"/>
      <c r="AU23" s="427"/>
      <c r="AV23" s="427"/>
      <c r="AW23" s="427"/>
      <c r="AX23" s="427"/>
      <c r="AY23" s="427"/>
      <c r="AZ23" s="427"/>
      <c r="BA23" s="427"/>
      <c r="BB23" s="427"/>
      <c r="BC23" s="427"/>
      <c r="BD23" s="427"/>
      <c r="BE23" s="427"/>
      <c r="BF23" s="427"/>
      <c r="BG23" s="440"/>
      <c r="BH23" s="404"/>
    </row>
    <row r="24" spans="2:63" ht="20" customHeight="1" x14ac:dyDescent="0.2">
      <c r="D24" s="413"/>
      <c r="E24" s="414"/>
      <c r="F24" s="415"/>
      <c r="G24" s="416"/>
      <c r="H24" s="416"/>
      <c r="I24" s="416"/>
      <c r="J24" s="417"/>
      <c r="K24" s="417"/>
      <c r="L24" s="417"/>
      <c r="M24" s="418"/>
      <c r="N24" s="419"/>
      <c r="O24" s="420"/>
      <c r="P24" s="421"/>
      <c r="Q24" s="422"/>
      <c r="R24" s="423"/>
      <c r="S24" s="424"/>
      <c r="T24" s="424"/>
      <c r="U24" s="425"/>
      <c r="V24" s="425"/>
      <c r="W24" s="426"/>
      <c r="Y24" s="423"/>
      <c r="Z24" s="423"/>
      <c r="AA24" s="423"/>
      <c r="AB24" s="423"/>
      <c r="AC24" s="423"/>
      <c r="AD24" s="423"/>
      <c r="AE24" s="423"/>
      <c r="AF24" s="423"/>
      <c r="AG24" s="423"/>
      <c r="AH24" s="423"/>
      <c r="AJ24" s="408"/>
      <c r="BH24" s="445"/>
      <c r="BK24" s="75">
        <f>AL522</f>
        <v>11.43138350094366</v>
      </c>
    </row>
    <row r="25" spans="2:63" ht="20" customHeight="1" x14ac:dyDescent="0.2">
      <c r="D25" s="839" t="s">
        <v>2</v>
      </c>
      <c r="E25" s="840" t="s">
        <v>153</v>
      </c>
      <c r="F25" s="841"/>
      <c r="G25" s="842"/>
      <c r="H25" s="842"/>
      <c r="I25" s="842"/>
      <c r="J25" s="843"/>
      <c r="K25" s="843"/>
      <c r="L25" s="843"/>
      <c r="M25" s="844"/>
      <c r="N25" s="845"/>
      <c r="O25" s="846"/>
      <c r="P25" s="833"/>
      <c r="Q25" s="834"/>
      <c r="R25" s="406"/>
      <c r="S25" s="847"/>
      <c r="T25" s="847"/>
      <c r="U25" s="391"/>
      <c r="V25" s="432">
        <f ca="1">SUM(V25:V37)</f>
        <v>11200000</v>
      </c>
      <c r="W25" s="396">
        <v>1.0414581581440316</v>
      </c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J25" s="456">
        <f>W25</f>
        <v>1.0414581581440316</v>
      </c>
      <c r="AK25" s="466"/>
      <c r="AL25" s="466"/>
      <c r="AM25" s="466"/>
      <c r="AN25" s="466"/>
      <c r="AO25" s="466"/>
      <c r="AP25" s="466"/>
      <c r="AQ25" s="466"/>
      <c r="AR25" s="466"/>
      <c r="AS25" s="466"/>
      <c r="AT25" s="466"/>
      <c r="AU25" s="466"/>
      <c r="AV25" s="466"/>
      <c r="AW25" s="466"/>
      <c r="AX25" s="466"/>
      <c r="AY25" s="466"/>
      <c r="AZ25" s="466"/>
      <c r="BA25" s="466"/>
      <c r="BB25" s="466"/>
      <c r="BC25" s="466"/>
      <c r="BD25" s="466"/>
      <c r="BE25" s="466"/>
      <c r="BF25" s="466"/>
      <c r="BG25" s="466"/>
      <c r="BH25" s="446"/>
      <c r="BK25" s="75">
        <f>AM522</f>
        <v>14.839270400796149</v>
      </c>
    </row>
    <row r="26" spans="2:63" ht="20" hidden="1" customHeight="1" x14ac:dyDescent="0.2">
      <c r="D26" s="848"/>
      <c r="E26" s="849">
        <v>1</v>
      </c>
      <c r="F26" s="850" t="s">
        <v>624</v>
      </c>
      <c r="G26" s="851"/>
      <c r="H26" s="851"/>
      <c r="I26" s="851"/>
      <c r="J26" s="843"/>
      <c r="K26" s="843"/>
      <c r="L26" s="843"/>
      <c r="M26" s="844"/>
      <c r="N26" s="850"/>
      <c r="O26" s="846"/>
      <c r="P26" s="852" t="s">
        <v>625</v>
      </c>
      <c r="Q26" s="834" t="s">
        <v>183</v>
      </c>
      <c r="R26" s="406">
        <f t="shared" ref="R26:S34" si="0">Y26*AA26</f>
        <v>1</v>
      </c>
      <c r="S26" s="847">
        <f t="shared" si="0"/>
        <v>550000</v>
      </c>
      <c r="T26" s="847">
        <f t="shared" ref="T26:T30" si="1">Z26*AC26</f>
        <v>0</v>
      </c>
      <c r="U26" s="391">
        <f t="shared" ref="U26:U31" si="2">S26+T26</f>
        <v>550000</v>
      </c>
      <c r="V26" s="393">
        <f t="shared" ref="V26:V32" si="3">R26*U26</f>
        <v>550000</v>
      </c>
      <c r="W26" s="395">
        <v>5.1143034551715837E-2</v>
      </c>
      <c r="Y26" s="406">
        <v>1</v>
      </c>
      <c r="Z26" s="406">
        <f t="shared" ref="Z26:Z34" si="4">$Z$23</f>
        <v>1.1000000000000001</v>
      </c>
      <c r="AA26" s="406">
        <v>1</v>
      </c>
      <c r="AB26" s="406">
        <v>500000</v>
      </c>
      <c r="AC26" s="406"/>
      <c r="AD26" s="406">
        <f t="shared" ref="AD26:AD34" si="5">AB26+AC26</f>
        <v>500000</v>
      </c>
      <c r="AE26" s="406">
        <f t="shared" ref="AE26:AE34" si="6">Y26*AB26</f>
        <v>500000</v>
      </c>
      <c r="AF26" s="406">
        <f t="shared" ref="AF26:AF34" si="7">Y26*AC26</f>
        <v>0</v>
      </c>
      <c r="AG26" s="406">
        <f t="shared" ref="AG26:AG34" si="8">AE26+AF26</f>
        <v>500000</v>
      </c>
      <c r="AH26" s="406">
        <f t="shared" ref="AH26:AH34" si="9">(V26-AG26)/AG26*100</f>
        <v>10</v>
      </c>
      <c r="AJ26" s="467"/>
      <c r="AK26" s="466"/>
      <c r="AL26" s="466"/>
      <c r="AM26" s="466"/>
      <c r="AN26" s="466"/>
      <c r="AO26" s="466"/>
      <c r="AP26" s="466"/>
      <c r="AQ26" s="466"/>
      <c r="AR26" s="466"/>
      <c r="AS26" s="466"/>
      <c r="AT26" s="466"/>
      <c r="AU26" s="466"/>
      <c r="AV26" s="466"/>
      <c r="AW26" s="466"/>
      <c r="AX26" s="466"/>
      <c r="AY26" s="466"/>
      <c r="AZ26" s="466"/>
      <c r="BA26" s="466"/>
      <c r="BB26" s="466"/>
      <c r="BC26" s="466"/>
      <c r="BD26" s="466"/>
      <c r="BE26" s="466"/>
      <c r="BF26" s="466"/>
      <c r="BG26" s="466"/>
      <c r="BH26" s="446"/>
    </row>
    <row r="27" spans="2:63" ht="20" hidden="1" customHeight="1" x14ac:dyDescent="0.2">
      <c r="D27" s="848"/>
      <c r="E27" s="849">
        <v>2</v>
      </c>
      <c r="F27" s="850" t="s">
        <v>3</v>
      </c>
      <c r="G27" s="851"/>
      <c r="H27" s="851"/>
      <c r="I27" s="851"/>
      <c r="J27" s="843"/>
      <c r="K27" s="843"/>
      <c r="L27" s="843"/>
      <c r="M27" s="844"/>
      <c r="N27" s="850"/>
      <c r="O27" s="846"/>
      <c r="P27" s="852" t="s">
        <v>176</v>
      </c>
      <c r="Q27" s="834" t="s">
        <v>183</v>
      </c>
      <c r="R27" s="406">
        <f t="shared" si="0"/>
        <v>1</v>
      </c>
      <c r="S27" s="847">
        <f t="shared" si="0"/>
        <v>0</v>
      </c>
      <c r="T27" s="847">
        <v>1500000</v>
      </c>
      <c r="U27" s="391">
        <f t="shared" si="2"/>
        <v>1500000</v>
      </c>
      <c r="V27" s="393">
        <f t="shared" si="3"/>
        <v>1500000</v>
      </c>
      <c r="W27" s="395">
        <v>0.13948100332286137</v>
      </c>
      <c r="Y27" s="406">
        <v>1</v>
      </c>
      <c r="Z27" s="406">
        <f t="shared" si="4"/>
        <v>1.1000000000000001</v>
      </c>
      <c r="AA27" s="406">
        <v>1</v>
      </c>
      <c r="AB27" s="406"/>
      <c r="AC27" s="406">
        <f>6*150000*2</f>
        <v>1800000</v>
      </c>
      <c r="AD27" s="406">
        <f t="shared" si="5"/>
        <v>1800000</v>
      </c>
      <c r="AE27" s="406">
        <f t="shared" si="6"/>
        <v>0</v>
      </c>
      <c r="AF27" s="406">
        <f t="shared" si="7"/>
        <v>1800000</v>
      </c>
      <c r="AG27" s="406">
        <f t="shared" si="8"/>
        <v>1800000</v>
      </c>
      <c r="AH27" s="406">
        <f t="shared" si="9"/>
        <v>-16.666666666666664</v>
      </c>
      <c r="AJ27" s="467"/>
      <c r="AK27" s="466"/>
      <c r="AL27" s="466"/>
      <c r="AM27" s="466"/>
      <c r="AN27" s="466"/>
      <c r="AO27" s="466"/>
      <c r="AP27" s="466"/>
      <c r="AQ27" s="466"/>
      <c r="AR27" s="466"/>
      <c r="AS27" s="466"/>
      <c r="AT27" s="466"/>
      <c r="AU27" s="466"/>
      <c r="AV27" s="466"/>
      <c r="AW27" s="466"/>
      <c r="AX27" s="466"/>
      <c r="AY27" s="466"/>
      <c r="AZ27" s="466"/>
      <c r="BA27" s="466"/>
      <c r="BB27" s="466"/>
      <c r="BC27" s="466"/>
      <c r="BD27" s="466"/>
      <c r="BE27" s="466"/>
      <c r="BF27" s="466"/>
      <c r="BG27" s="466"/>
      <c r="BH27" s="446"/>
    </row>
    <row r="28" spans="2:63" ht="20" hidden="1" customHeight="1" x14ac:dyDescent="0.2">
      <c r="D28" s="853"/>
      <c r="E28" s="849">
        <v>3</v>
      </c>
      <c r="F28" s="850" t="s">
        <v>4</v>
      </c>
      <c r="G28" s="851"/>
      <c r="H28" s="854"/>
      <c r="I28" s="855"/>
      <c r="J28" s="843"/>
      <c r="K28" s="843"/>
      <c r="L28" s="843"/>
      <c r="M28" s="844"/>
      <c r="N28" s="850"/>
      <c r="O28" s="846"/>
      <c r="P28" s="852" t="s">
        <v>174</v>
      </c>
      <c r="Q28" s="834" t="s">
        <v>187</v>
      </c>
      <c r="R28" s="406">
        <f t="shared" si="0"/>
        <v>1</v>
      </c>
      <c r="S28" s="847">
        <v>550000</v>
      </c>
      <c r="T28" s="847">
        <v>6</v>
      </c>
      <c r="U28" s="391">
        <f>T28*S28</f>
        <v>3300000</v>
      </c>
      <c r="V28" s="393">
        <f t="shared" si="3"/>
        <v>3300000</v>
      </c>
      <c r="W28" s="395">
        <v>0.30685820731029501</v>
      </c>
      <c r="Y28" s="406">
        <v>1</v>
      </c>
      <c r="Z28" s="406">
        <f t="shared" si="4"/>
        <v>1.1000000000000001</v>
      </c>
      <c r="AA28" s="406">
        <v>1</v>
      </c>
      <c r="AB28" s="406"/>
      <c r="AC28" s="406"/>
      <c r="AD28" s="406">
        <f t="shared" si="5"/>
        <v>0</v>
      </c>
      <c r="AE28" s="406">
        <f t="shared" si="6"/>
        <v>0</v>
      </c>
      <c r="AF28" s="406">
        <f t="shared" si="7"/>
        <v>0</v>
      </c>
      <c r="AG28" s="406">
        <f t="shared" si="8"/>
        <v>0</v>
      </c>
      <c r="AH28" s="406" t="e">
        <f t="shared" si="9"/>
        <v>#DIV/0!</v>
      </c>
      <c r="AJ28" s="467"/>
      <c r="AK28" s="466"/>
      <c r="AL28" s="466"/>
      <c r="AM28" s="466"/>
      <c r="AN28" s="466"/>
      <c r="AO28" s="466"/>
      <c r="AP28" s="466"/>
      <c r="AQ28" s="466"/>
      <c r="AR28" s="466"/>
      <c r="AS28" s="466"/>
      <c r="AT28" s="466"/>
      <c r="AU28" s="466"/>
      <c r="AV28" s="466"/>
      <c r="AW28" s="466"/>
      <c r="AX28" s="466"/>
      <c r="AY28" s="466"/>
      <c r="AZ28" s="466"/>
      <c r="BA28" s="466"/>
      <c r="BB28" s="466"/>
      <c r="BC28" s="466"/>
      <c r="BD28" s="466"/>
      <c r="BE28" s="466"/>
      <c r="BF28" s="466"/>
      <c r="BG28" s="466"/>
      <c r="BH28" s="446"/>
    </row>
    <row r="29" spans="2:63" ht="20" hidden="1" customHeight="1" x14ac:dyDescent="0.2">
      <c r="D29" s="853"/>
      <c r="E29" s="849">
        <v>4</v>
      </c>
      <c r="F29" s="850" t="s">
        <v>5</v>
      </c>
      <c r="G29" s="851"/>
      <c r="H29" s="854"/>
      <c r="I29" s="855"/>
      <c r="J29" s="843"/>
      <c r="K29" s="843"/>
      <c r="L29" s="843"/>
      <c r="M29" s="844"/>
      <c r="N29" s="850"/>
      <c r="O29" s="846"/>
      <c r="P29" s="852" t="s">
        <v>177</v>
      </c>
      <c r="Q29" s="834" t="s">
        <v>184</v>
      </c>
      <c r="R29" s="406">
        <f t="shared" si="0"/>
        <v>1</v>
      </c>
      <c r="S29" s="847">
        <f t="shared" si="0"/>
        <v>0</v>
      </c>
      <c r="T29" s="847">
        <f t="shared" si="1"/>
        <v>0</v>
      </c>
      <c r="U29" s="391">
        <f t="shared" si="2"/>
        <v>0</v>
      </c>
      <c r="V29" s="393">
        <f t="shared" si="3"/>
        <v>0</v>
      </c>
      <c r="W29" s="395"/>
      <c r="Y29" s="406">
        <v>1</v>
      </c>
      <c r="Z29" s="406">
        <f t="shared" si="4"/>
        <v>1.1000000000000001</v>
      </c>
      <c r="AA29" s="406">
        <v>1</v>
      </c>
      <c r="AB29" s="406"/>
      <c r="AC29" s="406"/>
      <c r="AD29" s="406">
        <f t="shared" si="5"/>
        <v>0</v>
      </c>
      <c r="AE29" s="406">
        <f t="shared" si="6"/>
        <v>0</v>
      </c>
      <c r="AF29" s="406">
        <f t="shared" si="7"/>
        <v>0</v>
      </c>
      <c r="AG29" s="406">
        <f t="shared" si="8"/>
        <v>0</v>
      </c>
      <c r="AH29" s="406" t="e">
        <f t="shared" si="9"/>
        <v>#DIV/0!</v>
      </c>
      <c r="AJ29" s="467"/>
      <c r="AK29" s="466"/>
      <c r="AL29" s="466"/>
      <c r="AM29" s="466"/>
      <c r="AN29" s="466"/>
      <c r="AO29" s="466"/>
      <c r="AP29" s="466"/>
      <c r="AQ29" s="466"/>
      <c r="AR29" s="466"/>
      <c r="AS29" s="466"/>
      <c r="AT29" s="466"/>
      <c r="AU29" s="466"/>
      <c r="AV29" s="466"/>
      <c r="AW29" s="466"/>
      <c r="AX29" s="466"/>
      <c r="AY29" s="466"/>
      <c r="AZ29" s="466"/>
      <c r="BA29" s="466"/>
      <c r="BB29" s="466"/>
      <c r="BC29" s="466"/>
      <c r="BD29" s="466"/>
      <c r="BE29" s="466"/>
      <c r="BF29" s="466"/>
      <c r="BG29" s="466"/>
      <c r="BH29" s="446"/>
    </row>
    <row r="30" spans="2:63" ht="20" hidden="1" customHeight="1" x14ac:dyDescent="0.2">
      <c r="D30" s="853"/>
      <c r="E30" s="849">
        <v>5</v>
      </c>
      <c r="F30" s="856" t="s">
        <v>6</v>
      </c>
      <c r="G30" s="851"/>
      <c r="H30" s="854"/>
      <c r="I30" s="855"/>
      <c r="J30" s="843"/>
      <c r="K30" s="843"/>
      <c r="L30" s="843"/>
      <c r="M30" s="844"/>
      <c r="N30" s="850"/>
      <c r="O30" s="846"/>
      <c r="P30" s="852" t="s">
        <v>626</v>
      </c>
      <c r="Q30" s="834" t="s">
        <v>187</v>
      </c>
      <c r="R30" s="406">
        <f t="shared" si="0"/>
        <v>1</v>
      </c>
      <c r="S30" s="847">
        <f t="shared" si="0"/>
        <v>0</v>
      </c>
      <c r="T30" s="847">
        <f t="shared" si="1"/>
        <v>0</v>
      </c>
      <c r="U30" s="391">
        <v>600000</v>
      </c>
      <c r="V30" s="393">
        <f t="shared" si="3"/>
        <v>600000</v>
      </c>
      <c r="W30" s="395">
        <v>5.579240132914455E-2</v>
      </c>
      <c r="Y30" s="406">
        <v>1</v>
      </c>
      <c r="Z30" s="406">
        <f t="shared" si="4"/>
        <v>1.1000000000000001</v>
      </c>
      <c r="AA30" s="406">
        <v>1</v>
      </c>
      <c r="AB30" s="406"/>
      <c r="AC30" s="406"/>
      <c r="AD30" s="406">
        <f t="shared" si="5"/>
        <v>0</v>
      </c>
      <c r="AE30" s="406">
        <f t="shared" si="6"/>
        <v>0</v>
      </c>
      <c r="AF30" s="406">
        <f t="shared" si="7"/>
        <v>0</v>
      </c>
      <c r="AG30" s="406">
        <f t="shared" si="8"/>
        <v>0</v>
      </c>
      <c r="AH30" s="406" t="e">
        <f t="shared" si="9"/>
        <v>#DIV/0!</v>
      </c>
      <c r="AJ30" s="467"/>
      <c r="AK30" s="466"/>
      <c r="AL30" s="466"/>
      <c r="AM30" s="466"/>
      <c r="AN30" s="466"/>
      <c r="AO30" s="466"/>
      <c r="AP30" s="466"/>
      <c r="AQ30" s="466"/>
      <c r="AR30" s="466"/>
      <c r="AS30" s="466"/>
      <c r="AT30" s="466"/>
      <c r="AU30" s="466"/>
      <c r="AV30" s="466"/>
      <c r="AW30" s="466"/>
      <c r="AX30" s="466"/>
      <c r="AY30" s="466"/>
      <c r="AZ30" s="466"/>
      <c r="BA30" s="466"/>
      <c r="BB30" s="466"/>
      <c r="BC30" s="466"/>
      <c r="BD30" s="466"/>
      <c r="BE30" s="466"/>
      <c r="BF30" s="466"/>
      <c r="BG30" s="466"/>
      <c r="BH30" s="446"/>
    </row>
    <row r="31" spans="2:63" ht="20" hidden="1" customHeight="1" x14ac:dyDescent="0.2">
      <c r="D31" s="848"/>
      <c r="E31" s="849">
        <v>6</v>
      </c>
      <c r="F31" s="850" t="s">
        <v>7</v>
      </c>
      <c r="G31" s="851"/>
      <c r="H31" s="851"/>
      <c r="I31" s="851"/>
      <c r="J31" s="843"/>
      <c r="K31" s="843"/>
      <c r="L31" s="843"/>
      <c r="M31" s="844"/>
      <c r="N31" s="850"/>
      <c r="O31" s="846"/>
      <c r="P31" s="852" t="s">
        <v>175</v>
      </c>
      <c r="Q31" s="834" t="s">
        <v>185</v>
      </c>
      <c r="R31" s="406">
        <v>50</v>
      </c>
      <c r="S31" s="847">
        <v>20000</v>
      </c>
      <c r="T31" s="847">
        <v>35000</v>
      </c>
      <c r="U31" s="391">
        <f t="shared" si="2"/>
        <v>55000</v>
      </c>
      <c r="V31" s="393">
        <f t="shared" si="3"/>
        <v>2750000</v>
      </c>
      <c r="W31" s="395">
        <v>0.25571517275857919</v>
      </c>
      <c r="Y31" s="406">
        <v>1</v>
      </c>
      <c r="Z31" s="406">
        <f t="shared" si="4"/>
        <v>1.1000000000000001</v>
      </c>
      <c r="AA31" s="406">
        <v>1</v>
      </c>
      <c r="AB31" s="406"/>
      <c r="AC31" s="406"/>
      <c r="AD31" s="406">
        <f t="shared" si="5"/>
        <v>0</v>
      </c>
      <c r="AE31" s="406">
        <f t="shared" si="6"/>
        <v>0</v>
      </c>
      <c r="AF31" s="406">
        <f t="shared" si="7"/>
        <v>0</v>
      </c>
      <c r="AG31" s="406">
        <f t="shared" si="8"/>
        <v>0</v>
      </c>
      <c r="AH31" s="406" t="e">
        <f t="shared" si="9"/>
        <v>#DIV/0!</v>
      </c>
      <c r="AJ31" s="467"/>
      <c r="AK31" s="466"/>
      <c r="AL31" s="466"/>
      <c r="AM31" s="466"/>
      <c r="AN31" s="466"/>
      <c r="AO31" s="466"/>
      <c r="AP31" s="466"/>
      <c r="AQ31" s="466"/>
      <c r="AR31" s="466"/>
      <c r="AS31" s="466"/>
      <c r="AT31" s="466"/>
      <c r="AU31" s="466"/>
      <c r="AV31" s="466"/>
      <c r="AW31" s="466"/>
      <c r="AX31" s="466"/>
      <c r="AY31" s="466"/>
      <c r="AZ31" s="466"/>
      <c r="BA31" s="466"/>
      <c r="BB31" s="466"/>
      <c r="BC31" s="466"/>
      <c r="BD31" s="466"/>
      <c r="BE31" s="466"/>
      <c r="BF31" s="466"/>
      <c r="BG31" s="466"/>
      <c r="BH31" s="446"/>
    </row>
    <row r="32" spans="2:63" ht="20" hidden="1" customHeight="1" x14ac:dyDescent="0.2">
      <c r="D32" s="853"/>
      <c r="E32" s="849">
        <v>7</v>
      </c>
      <c r="F32" s="850" t="s">
        <v>8</v>
      </c>
      <c r="G32" s="851"/>
      <c r="H32" s="854"/>
      <c r="I32" s="855"/>
      <c r="J32" s="843"/>
      <c r="K32" s="843"/>
      <c r="L32" s="843"/>
      <c r="M32" s="844"/>
      <c r="N32" s="850"/>
      <c r="O32" s="846"/>
      <c r="P32" s="857" t="s">
        <v>181</v>
      </c>
      <c r="Q32" s="834" t="s">
        <v>183</v>
      </c>
      <c r="R32" s="406">
        <f t="shared" si="0"/>
        <v>1</v>
      </c>
      <c r="S32" s="847">
        <f t="shared" si="0"/>
        <v>0</v>
      </c>
      <c r="T32" s="847"/>
      <c r="U32" s="391">
        <v>1950000</v>
      </c>
      <c r="V32" s="393">
        <f t="shared" si="3"/>
        <v>1950000</v>
      </c>
      <c r="W32" s="395">
        <v>0.1813253043197198</v>
      </c>
      <c r="Y32" s="406">
        <v>1</v>
      </c>
      <c r="Z32" s="406">
        <f t="shared" si="4"/>
        <v>1.1000000000000001</v>
      </c>
      <c r="AA32" s="406">
        <v>1</v>
      </c>
      <c r="AB32" s="406"/>
      <c r="AC32" s="406">
        <f>((8*30)/4/2)*50000</f>
        <v>1500000</v>
      </c>
      <c r="AD32" s="406">
        <f>AB32+AC32</f>
        <v>1500000</v>
      </c>
      <c r="AE32" s="406">
        <f t="shared" si="6"/>
        <v>0</v>
      </c>
      <c r="AF32" s="406">
        <f t="shared" si="7"/>
        <v>1500000</v>
      </c>
      <c r="AG32" s="406">
        <f t="shared" si="8"/>
        <v>1500000</v>
      </c>
      <c r="AH32" s="406">
        <f t="shared" si="9"/>
        <v>30</v>
      </c>
      <c r="AJ32" s="467"/>
      <c r="AK32" s="466"/>
      <c r="AL32" s="466"/>
      <c r="AM32" s="466"/>
      <c r="AN32" s="466"/>
      <c r="AO32" s="466"/>
      <c r="AP32" s="466"/>
      <c r="AQ32" s="466"/>
      <c r="AR32" s="466"/>
      <c r="AS32" s="466"/>
      <c r="AT32" s="466"/>
      <c r="AU32" s="466"/>
      <c r="AV32" s="466"/>
      <c r="AW32" s="466"/>
      <c r="AX32" s="466"/>
      <c r="AY32" s="466"/>
      <c r="AZ32" s="466"/>
      <c r="BA32" s="466"/>
      <c r="BB32" s="466"/>
      <c r="BC32" s="466"/>
      <c r="BD32" s="466"/>
      <c r="BE32" s="466"/>
      <c r="BF32" s="466"/>
      <c r="BG32" s="466"/>
      <c r="BH32" s="446"/>
    </row>
    <row r="33" spans="4:63" ht="20" hidden="1" customHeight="1" x14ac:dyDescent="0.2">
      <c r="D33" s="853"/>
      <c r="E33" s="849">
        <v>8</v>
      </c>
      <c r="F33" s="850" t="s">
        <v>9</v>
      </c>
      <c r="G33" s="851"/>
      <c r="H33" s="854"/>
      <c r="I33" s="855"/>
      <c r="J33" s="843"/>
      <c r="K33" s="843"/>
      <c r="L33" s="843"/>
      <c r="M33" s="844"/>
      <c r="N33" s="850"/>
      <c r="O33" s="846"/>
      <c r="P33" s="857" t="s">
        <v>178</v>
      </c>
      <c r="Q33" s="834" t="s">
        <v>188</v>
      </c>
      <c r="R33" s="406">
        <f t="shared" si="0"/>
        <v>1</v>
      </c>
      <c r="S33" s="858" t="s">
        <v>241</v>
      </c>
      <c r="T33" s="858" t="s">
        <v>241</v>
      </c>
      <c r="U33" s="859" t="s">
        <v>630</v>
      </c>
      <c r="V33" s="433" t="s">
        <v>241</v>
      </c>
      <c r="W33" s="395"/>
      <c r="Y33" s="406">
        <v>1</v>
      </c>
      <c r="Z33" s="406">
        <f t="shared" si="4"/>
        <v>1.1000000000000001</v>
      </c>
      <c r="AA33" s="406">
        <v>1</v>
      </c>
      <c r="AB33" s="406">
        <f>(200000*30)+(33000*30)</f>
        <v>6990000</v>
      </c>
      <c r="AC33" s="406">
        <f>30*100000</f>
        <v>3000000</v>
      </c>
      <c r="AD33" s="406">
        <f t="shared" si="5"/>
        <v>9990000</v>
      </c>
      <c r="AE33" s="406">
        <f t="shared" si="6"/>
        <v>6990000</v>
      </c>
      <c r="AF33" s="406">
        <f t="shared" si="7"/>
        <v>3000000</v>
      </c>
      <c r="AG33" s="406">
        <f t="shared" si="8"/>
        <v>9990000</v>
      </c>
      <c r="AH33" s="406" t="e">
        <f t="shared" si="9"/>
        <v>#VALUE!</v>
      </c>
      <c r="AJ33" s="467"/>
      <c r="AK33" s="466"/>
      <c r="AL33" s="466"/>
      <c r="AM33" s="466"/>
      <c r="AN33" s="466"/>
      <c r="AO33" s="466"/>
      <c r="AP33" s="466"/>
      <c r="AQ33" s="466"/>
      <c r="AR33" s="466"/>
      <c r="AS33" s="466"/>
      <c r="AT33" s="466"/>
      <c r="AU33" s="466"/>
      <c r="AV33" s="466"/>
      <c r="AW33" s="466"/>
      <c r="AX33" s="466"/>
      <c r="AY33" s="466"/>
      <c r="AZ33" s="466"/>
      <c r="BA33" s="466"/>
      <c r="BB33" s="466"/>
      <c r="BC33" s="466"/>
      <c r="BD33" s="466"/>
      <c r="BE33" s="466"/>
      <c r="BF33" s="466"/>
      <c r="BG33" s="466"/>
      <c r="BH33" s="446"/>
    </row>
    <row r="34" spans="4:63" ht="20" hidden="1" customHeight="1" x14ac:dyDescent="0.2">
      <c r="D34" s="853"/>
      <c r="E34" s="849">
        <v>9</v>
      </c>
      <c r="F34" s="850" t="s">
        <v>10</v>
      </c>
      <c r="G34" s="851"/>
      <c r="H34" s="854"/>
      <c r="I34" s="855"/>
      <c r="J34" s="843"/>
      <c r="K34" s="843"/>
      <c r="L34" s="843"/>
      <c r="M34" s="844"/>
      <c r="N34" s="850"/>
      <c r="O34" s="846"/>
      <c r="P34" s="857" t="s">
        <v>179</v>
      </c>
      <c r="Q34" s="834" t="s">
        <v>186</v>
      </c>
      <c r="R34" s="406">
        <f t="shared" si="0"/>
        <v>1</v>
      </c>
      <c r="S34" s="860" t="s">
        <v>241</v>
      </c>
      <c r="T34" s="860" t="s">
        <v>241</v>
      </c>
      <c r="U34" s="859" t="s">
        <v>630</v>
      </c>
      <c r="V34" s="434" t="s">
        <v>241</v>
      </c>
      <c r="W34" s="395"/>
      <c r="Y34" s="406">
        <v>1</v>
      </c>
      <c r="Z34" s="406">
        <f t="shared" si="4"/>
        <v>1.1000000000000001</v>
      </c>
      <c r="AA34" s="406">
        <v>1</v>
      </c>
      <c r="AB34" s="406">
        <v>4000000</v>
      </c>
      <c r="AC34" s="406">
        <v>300000</v>
      </c>
      <c r="AD34" s="406">
        <f t="shared" si="5"/>
        <v>4300000</v>
      </c>
      <c r="AE34" s="406">
        <f t="shared" si="6"/>
        <v>4000000</v>
      </c>
      <c r="AF34" s="406">
        <f t="shared" si="7"/>
        <v>300000</v>
      </c>
      <c r="AG34" s="406">
        <f t="shared" si="8"/>
        <v>4300000</v>
      </c>
      <c r="AH34" s="406" t="e">
        <f t="shared" si="9"/>
        <v>#VALUE!</v>
      </c>
      <c r="AJ34" s="467"/>
      <c r="AK34" s="466"/>
      <c r="AL34" s="466"/>
      <c r="AM34" s="466"/>
      <c r="AN34" s="466"/>
      <c r="AO34" s="466"/>
      <c r="AP34" s="466"/>
      <c r="AQ34" s="466"/>
      <c r="AR34" s="466"/>
      <c r="AS34" s="466"/>
      <c r="AT34" s="466"/>
      <c r="AU34" s="466"/>
      <c r="AV34" s="466"/>
      <c r="AW34" s="466"/>
      <c r="AX34" s="466"/>
      <c r="AY34" s="466"/>
      <c r="AZ34" s="466"/>
      <c r="BA34" s="466"/>
      <c r="BB34" s="466"/>
      <c r="BC34" s="466"/>
      <c r="BD34" s="466"/>
      <c r="BE34" s="466"/>
      <c r="BF34" s="466"/>
      <c r="BG34" s="466"/>
      <c r="BH34" s="446"/>
    </row>
    <row r="35" spans="4:63" ht="20" hidden="1" customHeight="1" x14ac:dyDescent="0.2">
      <c r="D35" s="853"/>
      <c r="E35" s="849">
        <v>10</v>
      </c>
      <c r="F35" s="850" t="s">
        <v>793</v>
      </c>
      <c r="G35" s="851"/>
      <c r="H35" s="854"/>
      <c r="I35" s="855"/>
      <c r="J35" s="843"/>
      <c r="K35" s="843"/>
      <c r="L35" s="843"/>
      <c r="M35" s="844"/>
      <c r="N35" s="850"/>
      <c r="O35" s="846"/>
      <c r="P35" s="857"/>
      <c r="Q35" s="834" t="s">
        <v>187</v>
      </c>
      <c r="R35" s="406">
        <v>1</v>
      </c>
      <c r="S35" s="858" t="s">
        <v>241</v>
      </c>
      <c r="T35" s="858" t="s">
        <v>241</v>
      </c>
      <c r="U35" s="859" t="s">
        <v>630</v>
      </c>
      <c r="V35" s="433" t="s">
        <v>241</v>
      </c>
      <c r="W35" s="395"/>
      <c r="Y35" s="406"/>
      <c r="Z35" s="406"/>
      <c r="AA35" s="406"/>
      <c r="AB35" s="406"/>
      <c r="AC35" s="406"/>
      <c r="AD35" s="406"/>
      <c r="AE35" s="406"/>
      <c r="AF35" s="406"/>
      <c r="AG35" s="406"/>
      <c r="AH35" s="406"/>
      <c r="AJ35" s="467"/>
      <c r="AK35" s="466"/>
      <c r="AL35" s="466"/>
      <c r="AM35" s="466"/>
      <c r="AN35" s="466"/>
      <c r="AO35" s="466"/>
      <c r="AP35" s="466"/>
      <c r="AQ35" s="466"/>
      <c r="AR35" s="466"/>
      <c r="AS35" s="466"/>
      <c r="AT35" s="466"/>
      <c r="AU35" s="466"/>
      <c r="AV35" s="466"/>
      <c r="AW35" s="466"/>
      <c r="AX35" s="466"/>
      <c r="AY35" s="466"/>
      <c r="AZ35" s="466"/>
      <c r="BA35" s="466"/>
      <c r="BB35" s="466"/>
      <c r="BC35" s="466"/>
      <c r="BD35" s="466"/>
      <c r="BE35" s="466"/>
      <c r="BF35" s="466"/>
      <c r="BG35" s="466"/>
      <c r="BH35" s="446"/>
    </row>
    <row r="36" spans="4:63" ht="20" hidden="1" customHeight="1" x14ac:dyDescent="0.2">
      <c r="D36" s="853"/>
      <c r="E36" s="849">
        <v>10</v>
      </c>
      <c r="F36" s="850" t="s">
        <v>627</v>
      </c>
      <c r="G36" s="851"/>
      <c r="H36" s="854"/>
      <c r="I36" s="855"/>
      <c r="J36" s="843"/>
      <c r="K36" s="843"/>
      <c r="L36" s="843"/>
      <c r="M36" s="844"/>
      <c r="N36" s="850"/>
      <c r="O36" s="846"/>
      <c r="P36" s="857" t="s">
        <v>628</v>
      </c>
      <c r="Q36" s="834" t="s">
        <v>183</v>
      </c>
      <c r="R36" s="406">
        <f t="shared" ref="R36:S36" si="10">Y36*AA36</f>
        <v>1</v>
      </c>
      <c r="S36" s="847">
        <f t="shared" si="10"/>
        <v>550000</v>
      </c>
      <c r="T36" s="860">
        <f t="shared" ref="T36" si="11">Z36*AC36</f>
        <v>0</v>
      </c>
      <c r="U36" s="391">
        <f t="shared" ref="U36" si="12">S36+T36</f>
        <v>550000</v>
      </c>
      <c r="V36" s="393">
        <f t="shared" ref="V36" si="13">R36*U36</f>
        <v>550000</v>
      </c>
      <c r="W36" s="395">
        <v>5.1143034551715837E-2</v>
      </c>
      <c r="Y36" s="406">
        <v>1</v>
      </c>
      <c r="Z36" s="406">
        <f>$Z$23</f>
        <v>1.1000000000000001</v>
      </c>
      <c r="AA36" s="406">
        <v>1</v>
      </c>
      <c r="AB36" s="406">
        <v>500000</v>
      </c>
      <c r="AC36" s="406"/>
      <c r="AD36" s="406">
        <f t="shared" ref="AD36" si="14">AB36+AC36</f>
        <v>500000</v>
      </c>
      <c r="AE36" s="406">
        <f t="shared" ref="AE36" si="15">Y36*AB36</f>
        <v>500000</v>
      </c>
      <c r="AF36" s="406">
        <f t="shared" ref="AF36" si="16">Y36*AC36</f>
        <v>0</v>
      </c>
      <c r="AG36" s="406">
        <f t="shared" ref="AG36" si="17">AE36+AF36</f>
        <v>500000</v>
      </c>
      <c r="AH36" s="406">
        <f t="shared" ref="AH36" si="18">(V36-AG36)/AG36*100</f>
        <v>10</v>
      </c>
      <c r="AJ36" s="467"/>
      <c r="AK36" s="466"/>
      <c r="AL36" s="466"/>
      <c r="AM36" s="466"/>
      <c r="AN36" s="466"/>
      <c r="AO36" s="466"/>
      <c r="AP36" s="466"/>
      <c r="AQ36" s="466"/>
      <c r="AR36" s="466"/>
      <c r="AS36" s="466"/>
      <c r="AT36" s="466"/>
      <c r="AU36" s="466"/>
      <c r="AV36" s="466"/>
      <c r="AW36" s="466"/>
      <c r="AX36" s="466"/>
      <c r="AY36" s="466"/>
      <c r="AZ36" s="466"/>
      <c r="BA36" s="466"/>
      <c r="BB36" s="466"/>
      <c r="BC36" s="466"/>
      <c r="BD36" s="466"/>
      <c r="BE36" s="466"/>
      <c r="BF36" s="466"/>
      <c r="BG36" s="466"/>
      <c r="BH36" s="446"/>
    </row>
    <row r="37" spans="4:63" ht="20" hidden="1" customHeight="1" x14ac:dyDescent="0.2">
      <c r="D37" s="853"/>
      <c r="E37" s="849"/>
      <c r="F37" s="855"/>
      <c r="G37" s="851"/>
      <c r="H37" s="854"/>
      <c r="I37" s="855"/>
      <c r="J37" s="843"/>
      <c r="K37" s="843"/>
      <c r="L37" s="843"/>
      <c r="M37" s="844"/>
      <c r="N37" s="850"/>
      <c r="O37" s="846"/>
      <c r="P37" s="857"/>
      <c r="Q37" s="834"/>
      <c r="R37" s="406"/>
      <c r="S37" s="847"/>
      <c r="T37" s="847"/>
      <c r="U37" s="391"/>
      <c r="V37" s="393"/>
      <c r="W37" s="395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J37" s="467"/>
      <c r="AK37" s="466"/>
      <c r="AL37" s="466"/>
      <c r="AM37" s="466"/>
      <c r="AN37" s="466"/>
      <c r="AO37" s="466"/>
      <c r="AP37" s="466"/>
      <c r="AQ37" s="466"/>
      <c r="AR37" s="466"/>
      <c r="AS37" s="466"/>
      <c r="AT37" s="466"/>
      <c r="AU37" s="466"/>
      <c r="AV37" s="466"/>
      <c r="AW37" s="466"/>
      <c r="AX37" s="466"/>
      <c r="AY37" s="466"/>
      <c r="AZ37" s="466"/>
      <c r="BA37" s="466"/>
      <c r="BB37" s="466"/>
      <c r="BC37" s="466"/>
      <c r="BD37" s="466"/>
      <c r="BE37" s="466"/>
      <c r="BF37" s="466"/>
      <c r="BG37" s="466"/>
      <c r="BH37" s="446"/>
    </row>
    <row r="38" spans="4:63" ht="20" hidden="1" customHeight="1" x14ac:dyDescent="0.2">
      <c r="D38" s="814"/>
      <c r="E38" s="815"/>
      <c r="F38" s="816"/>
      <c r="G38" s="817"/>
      <c r="H38" s="818"/>
      <c r="I38" s="816"/>
      <c r="J38" s="819"/>
      <c r="K38" s="819"/>
      <c r="L38" s="819"/>
      <c r="M38" s="820"/>
      <c r="N38" s="821"/>
      <c r="O38" s="818"/>
      <c r="P38" s="822"/>
      <c r="Q38" s="823"/>
      <c r="R38" s="838"/>
      <c r="S38" s="824"/>
      <c r="T38" s="824"/>
      <c r="U38" s="861" t="s">
        <v>182</v>
      </c>
      <c r="V38" s="435"/>
      <c r="W38" s="442"/>
      <c r="Y38" s="406"/>
      <c r="Z38" s="406"/>
      <c r="AA38" s="406"/>
      <c r="AB38" s="406"/>
      <c r="AC38" s="406"/>
      <c r="AD38" s="406"/>
      <c r="AE38" s="406"/>
      <c r="AF38" s="406"/>
      <c r="AG38" s="406"/>
      <c r="AH38" s="406"/>
      <c r="AJ38" s="467"/>
      <c r="AK38" s="466"/>
      <c r="AL38" s="466"/>
      <c r="AM38" s="466"/>
      <c r="AN38" s="466"/>
      <c r="AO38" s="466"/>
      <c r="AP38" s="466"/>
      <c r="AQ38" s="466"/>
      <c r="AR38" s="466"/>
      <c r="AS38" s="466"/>
      <c r="AT38" s="466"/>
      <c r="AU38" s="466"/>
      <c r="AV38" s="466"/>
      <c r="AW38" s="466"/>
      <c r="AX38" s="466"/>
      <c r="AY38" s="466"/>
      <c r="AZ38" s="466"/>
      <c r="BA38" s="466"/>
      <c r="BB38" s="466"/>
      <c r="BC38" s="466"/>
      <c r="BD38" s="466"/>
      <c r="BE38" s="466"/>
      <c r="BF38" s="466"/>
      <c r="BG38" s="466"/>
      <c r="BH38" s="446"/>
    </row>
    <row r="39" spans="4:63" s="6" customFormat="1" ht="20" customHeight="1" x14ac:dyDescent="0.2">
      <c r="D39" s="853" t="s">
        <v>154</v>
      </c>
      <c r="E39" s="862" t="s">
        <v>146</v>
      </c>
      <c r="F39" s="863"/>
      <c r="G39" s="864"/>
      <c r="H39" s="864"/>
      <c r="I39" s="864"/>
      <c r="J39" s="865"/>
      <c r="K39" s="865"/>
      <c r="L39" s="865"/>
      <c r="M39" s="866"/>
      <c r="N39" s="845"/>
      <c r="O39" s="867"/>
      <c r="P39" s="833"/>
      <c r="Q39" s="834"/>
      <c r="R39" s="407"/>
      <c r="S39" s="868"/>
      <c r="T39" s="868"/>
      <c r="U39" s="392"/>
      <c r="V39" s="432">
        <f>SUM(V41:V52)</f>
        <v>37321590</v>
      </c>
      <c r="W39" s="396">
        <f>SUM(W40,W44,W49)</f>
        <v>3.4704352125363132</v>
      </c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287"/>
      <c r="AJ39" s="456">
        <f>W39/2</f>
        <v>1.7352176062681566</v>
      </c>
      <c r="AK39" s="457">
        <f>AJ39</f>
        <v>1.7352176062681566</v>
      </c>
      <c r="AL39" s="466"/>
      <c r="AM39" s="466"/>
      <c r="AN39" s="466"/>
      <c r="AO39" s="466"/>
      <c r="AP39" s="466"/>
      <c r="AQ39" s="466"/>
      <c r="AR39" s="466"/>
      <c r="AS39" s="466"/>
      <c r="AT39" s="466"/>
      <c r="AU39" s="466"/>
      <c r="AV39" s="466"/>
      <c r="AW39" s="466"/>
      <c r="AX39" s="466"/>
      <c r="AY39" s="466"/>
      <c r="AZ39" s="466"/>
      <c r="BA39" s="466"/>
      <c r="BB39" s="466"/>
      <c r="BC39" s="466"/>
      <c r="BD39" s="466"/>
      <c r="BE39" s="466"/>
      <c r="BF39" s="466"/>
      <c r="BG39" s="466"/>
      <c r="BH39" s="447"/>
      <c r="BK39" s="462">
        <f>AN522</f>
        <v>22.020300782341366</v>
      </c>
    </row>
    <row r="40" spans="4:63" s="6" customFormat="1" ht="20" hidden="1" customHeight="1" x14ac:dyDescent="0.2">
      <c r="D40" s="853"/>
      <c r="E40" s="869" t="s">
        <v>656</v>
      </c>
      <c r="F40" s="863"/>
      <c r="G40" s="864"/>
      <c r="H40" s="864"/>
      <c r="I40" s="864"/>
      <c r="J40" s="865"/>
      <c r="K40" s="865"/>
      <c r="L40" s="865"/>
      <c r="M40" s="866"/>
      <c r="N40" s="845"/>
      <c r="O40" s="867"/>
      <c r="P40" s="833"/>
      <c r="Q40" s="834"/>
      <c r="R40" s="407"/>
      <c r="S40" s="868"/>
      <c r="T40" s="868"/>
      <c r="U40" s="392"/>
      <c r="V40" s="432"/>
      <c r="W40" s="396">
        <v>2.5106580598115049</v>
      </c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287"/>
      <c r="AJ40" s="467"/>
      <c r="AK40" s="466"/>
      <c r="AL40" s="466"/>
      <c r="AM40" s="466"/>
      <c r="AN40" s="466"/>
      <c r="AO40" s="466"/>
      <c r="AP40" s="466"/>
      <c r="AQ40" s="466"/>
      <c r="AR40" s="466"/>
      <c r="AS40" s="466"/>
      <c r="AT40" s="466"/>
      <c r="AU40" s="466"/>
      <c r="AV40" s="466"/>
      <c r="AW40" s="466"/>
      <c r="AX40" s="466"/>
      <c r="AY40" s="466"/>
      <c r="AZ40" s="466"/>
      <c r="BA40" s="466"/>
      <c r="BB40" s="466"/>
      <c r="BC40" s="466"/>
      <c r="BD40" s="466"/>
      <c r="BE40" s="466"/>
      <c r="BF40" s="466"/>
      <c r="BG40" s="466"/>
      <c r="BH40" s="447"/>
    </row>
    <row r="41" spans="4:63" s="6" customFormat="1" ht="20" hidden="1" customHeight="1" x14ac:dyDescent="0.2">
      <c r="D41" s="853"/>
      <c r="E41" s="862"/>
      <c r="F41" s="870" t="s">
        <v>46</v>
      </c>
      <c r="G41" s="871" t="s">
        <v>631</v>
      </c>
      <c r="H41" s="864"/>
      <c r="I41" s="864"/>
      <c r="J41" s="865"/>
      <c r="K41" s="865"/>
      <c r="L41" s="865"/>
      <c r="M41" s="866"/>
      <c r="N41" s="845"/>
      <c r="O41" s="867"/>
      <c r="P41" s="833" t="s">
        <v>633</v>
      </c>
      <c r="Q41" s="834" t="s">
        <v>184</v>
      </c>
      <c r="R41" s="406">
        <v>180</v>
      </c>
      <c r="S41" s="847">
        <v>115000</v>
      </c>
      <c r="T41" s="847">
        <v>15000</v>
      </c>
      <c r="U41" s="391">
        <f t="shared" ref="U41:U42" si="19">S41+T41</f>
        <v>130000</v>
      </c>
      <c r="V41" s="393">
        <f t="shared" ref="V41:V42" si="20">R41*U41</f>
        <v>23400000</v>
      </c>
      <c r="W41" s="395">
        <v>2.1759036518366375</v>
      </c>
      <c r="Y41" s="407"/>
      <c r="Z41" s="407"/>
      <c r="AA41" s="407"/>
      <c r="AB41" s="407"/>
      <c r="AC41" s="407"/>
      <c r="AD41" s="407"/>
      <c r="AE41" s="407"/>
      <c r="AF41" s="407"/>
      <c r="AG41" s="407"/>
      <c r="AH41" s="407"/>
      <c r="AI41" s="287"/>
      <c r="AJ41" s="467"/>
      <c r="AK41" s="466"/>
      <c r="AL41" s="466"/>
      <c r="AM41" s="466"/>
      <c r="AN41" s="466"/>
      <c r="AO41" s="466"/>
      <c r="AP41" s="466"/>
      <c r="AQ41" s="466"/>
      <c r="AR41" s="466"/>
      <c r="AS41" s="466"/>
      <c r="AT41" s="466"/>
      <c r="AU41" s="466"/>
      <c r="AV41" s="466"/>
      <c r="AW41" s="466"/>
      <c r="AX41" s="466"/>
      <c r="AY41" s="466"/>
      <c r="AZ41" s="466"/>
      <c r="BA41" s="466"/>
      <c r="BB41" s="466"/>
      <c r="BC41" s="466"/>
      <c r="BD41" s="466"/>
      <c r="BE41" s="466"/>
      <c r="BF41" s="466"/>
      <c r="BG41" s="466"/>
      <c r="BH41" s="447"/>
    </row>
    <row r="42" spans="4:63" s="6" customFormat="1" ht="20" hidden="1" customHeight="1" x14ac:dyDescent="0.2">
      <c r="D42" s="853"/>
      <c r="E42" s="862"/>
      <c r="F42" s="870" t="s">
        <v>20</v>
      </c>
      <c r="G42" s="871" t="s">
        <v>632</v>
      </c>
      <c r="H42" s="864"/>
      <c r="I42" s="864"/>
      <c r="J42" s="865"/>
      <c r="K42" s="865"/>
      <c r="L42" s="865"/>
      <c r="M42" s="866"/>
      <c r="N42" s="845"/>
      <c r="O42" s="867"/>
      <c r="P42" s="833" t="s">
        <v>634</v>
      </c>
      <c r="Q42" s="834" t="s">
        <v>184</v>
      </c>
      <c r="R42" s="406">
        <f>R41</f>
        <v>180</v>
      </c>
      <c r="S42" s="847">
        <v>5000</v>
      </c>
      <c r="T42" s="847">
        <v>15000</v>
      </c>
      <c r="U42" s="391">
        <f t="shared" si="19"/>
        <v>20000</v>
      </c>
      <c r="V42" s="393">
        <f t="shared" si="20"/>
        <v>3600000</v>
      </c>
      <c r="W42" s="395">
        <v>0.33475440797486727</v>
      </c>
      <c r="Y42" s="407"/>
      <c r="Z42" s="407"/>
      <c r="AA42" s="407"/>
      <c r="AB42" s="407"/>
      <c r="AC42" s="407"/>
      <c r="AD42" s="407"/>
      <c r="AE42" s="407"/>
      <c r="AF42" s="407"/>
      <c r="AG42" s="407"/>
      <c r="AH42" s="407"/>
      <c r="AI42" s="287"/>
      <c r="AJ42" s="467"/>
      <c r="AK42" s="466"/>
      <c r="AL42" s="466"/>
      <c r="AM42" s="466"/>
      <c r="AN42" s="466"/>
      <c r="AO42" s="466"/>
      <c r="AP42" s="466"/>
      <c r="AQ42" s="466"/>
      <c r="AR42" s="466"/>
      <c r="AS42" s="466"/>
      <c r="AT42" s="466"/>
      <c r="AU42" s="466"/>
      <c r="AV42" s="466"/>
      <c r="AW42" s="466"/>
      <c r="AX42" s="466"/>
      <c r="AY42" s="466"/>
      <c r="AZ42" s="466"/>
      <c r="BA42" s="466"/>
      <c r="BB42" s="466"/>
      <c r="BC42" s="466"/>
      <c r="BD42" s="466"/>
      <c r="BE42" s="466"/>
      <c r="BF42" s="466"/>
      <c r="BG42" s="466"/>
      <c r="BH42" s="447"/>
    </row>
    <row r="43" spans="4:63" s="6" customFormat="1" ht="20" hidden="1" customHeight="1" x14ac:dyDescent="0.2">
      <c r="D43" s="853"/>
      <c r="E43" s="862"/>
      <c r="F43" s="863"/>
      <c r="G43" s="864"/>
      <c r="H43" s="864"/>
      <c r="I43" s="864"/>
      <c r="J43" s="865"/>
      <c r="K43" s="865"/>
      <c r="L43" s="865"/>
      <c r="M43" s="866"/>
      <c r="N43" s="845"/>
      <c r="O43" s="867"/>
      <c r="P43" s="833"/>
      <c r="Q43" s="834"/>
      <c r="R43" s="407"/>
      <c r="S43" s="868"/>
      <c r="T43" s="868"/>
      <c r="U43" s="392"/>
      <c r="V43" s="432"/>
      <c r="W43" s="443"/>
      <c r="Y43" s="407">
        <f>0.39*14</f>
        <v>5.46</v>
      </c>
      <c r="Z43" s="407"/>
      <c r="AA43" s="407"/>
      <c r="AB43" s="407"/>
      <c r="AC43" s="407"/>
      <c r="AD43" s="407"/>
      <c r="AE43" s="407"/>
      <c r="AF43" s="407"/>
      <c r="AG43" s="407"/>
      <c r="AH43" s="407"/>
      <c r="AI43" s="287"/>
      <c r="AJ43" s="467"/>
      <c r="AK43" s="466"/>
      <c r="AL43" s="466"/>
      <c r="AM43" s="466"/>
      <c r="AN43" s="466"/>
      <c r="AO43" s="466"/>
      <c r="AP43" s="466"/>
      <c r="AQ43" s="466"/>
      <c r="AR43" s="466"/>
      <c r="AS43" s="466"/>
      <c r="AT43" s="466"/>
      <c r="AU43" s="466"/>
      <c r="AV43" s="466"/>
      <c r="AW43" s="466"/>
      <c r="AX43" s="466"/>
      <c r="AY43" s="466"/>
      <c r="AZ43" s="466"/>
      <c r="BA43" s="466"/>
      <c r="BB43" s="466"/>
      <c r="BC43" s="466"/>
      <c r="BD43" s="466"/>
      <c r="BE43" s="466"/>
      <c r="BF43" s="466"/>
      <c r="BG43" s="466"/>
      <c r="BH43" s="447"/>
    </row>
    <row r="44" spans="4:63" s="6" customFormat="1" ht="20" hidden="1" customHeight="1" x14ac:dyDescent="0.2">
      <c r="D44" s="853"/>
      <c r="E44" s="869" t="s">
        <v>657</v>
      </c>
      <c r="F44" s="863"/>
      <c r="G44" s="864"/>
      <c r="H44" s="864"/>
      <c r="I44" s="864"/>
      <c r="J44" s="865"/>
      <c r="K44" s="865"/>
      <c r="L44" s="865"/>
      <c r="M44" s="866"/>
      <c r="N44" s="845"/>
      <c r="O44" s="867"/>
      <c r="P44" s="833"/>
      <c r="Q44" s="834"/>
      <c r="R44" s="407"/>
      <c r="S44" s="868"/>
      <c r="T44" s="868"/>
      <c r="U44" s="392"/>
      <c r="V44" s="432"/>
      <c r="W44" s="396">
        <v>0.10342516396390171</v>
      </c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287"/>
      <c r="AJ44" s="467"/>
      <c r="AK44" s="466"/>
      <c r="AL44" s="466"/>
      <c r="AM44" s="466"/>
      <c r="AN44" s="466"/>
      <c r="AO44" s="466"/>
      <c r="AP44" s="466"/>
      <c r="AQ44" s="466"/>
      <c r="AR44" s="466"/>
      <c r="AS44" s="466"/>
      <c r="AT44" s="466"/>
      <c r="AU44" s="466"/>
      <c r="AV44" s="466"/>
      <c r="AW44" s="466"/>
      <c r="AX44" s="466"/>
      <c r="AY44" s="466"/>
      <c r="AZ44" s="466"/>
      <c r="BA44" s="466"/>
      <c r="BB44" s="466"/>
      <c r="BC44" s="466"/>
      <c r="BD44" s="466"/>
      <c r="BE44" s="466"/>
      <c r="BF44" s="466"/>
      <c r="BG44" s="466"/>
      <c r="BH44" s="447"/>
    </row>
    <row r="45" spans="4:63" s="6" customFormat="1" ht="20" hidden="1" customHeight="1" x14ac:dyDescent="0.2">
      <c r="D45" s="853"/>
      <c r="E45" s="849"/>
      <c r="F45" s="870" t="s">
        <v>46</v>
      </c>
      <c r="G45" s="871" t="s">
        <v>12</v>
      </c>
      <c r="H45" s="864"/>
      <c r="I45" s="864"/>
      <c r="J45" s="865"/>
      <c r="K45" s="865"/>
      <c r="L45" s="865"/>
      <c r="M45" s="866"/>
      <c r="N45" s="845"/>
      <c r="O45" s="867"/>
      <c r="P45" s="833" t="s">
        <v>635</v>
      </c>
      <c r="Q45" s="834" t="s">
        <v>189</v>
      </c>
      <c r="R45" s="406">
        <f t="shared" ref="R45:R47" si="21">Y45*AA45</f>
        <v>5.46</v>
      </c>
      <c r="S45" s="858" t="s">
        <v>241</v>
      </c>
      <c r="T45" s="847">
        <v>75000</v>
      </c>
      <c r="U45" s="391">
        <f>T45</f>
        <v>75000</v>
      </c>
      <c r="V45" s="393">
        <f t="shared" ref="V45:V47" si="22">R45*U45</f>
        <v>409500</v>
      </c>
      <c r="W45" s="395">
        <v>3.8078313907141156E-2</v>
      </c>
      <c r="Y45" s="407">
        <f>0.39*14</f>
        <v>5.46</v>
      </c>
      <c r="Z45" s="406">
        <f>$Z$23</f>
        <v>1.1000000000000001</v>
      </c>
      <c r="AA45" s="406">
        <v>1</v>
      </c>
      <c r="AB45" s="406">
        <v>500000</v>
      </c>
      <c r="AC45" s="406"/>
      <c r="AD45" s="406">
        <f t="shared" ref="AD45:AD47" si="23">AB45+AC45</f>
        <v>500000</v>
      </c>
      <c r="AE45" s="406">
        <f t="shared" ref="AE45:AE47" si="24">Y45*AB45</f>
        <v>2730000</v>
      </c>
      <c r="AF45" s="406">
        <f t="shared" ref="AF45:AF47" si="25">Y45*AC45</f>
        <v>0</v>
      </c>
      <c r="AG45" s="406">
        <f t="shared" ref="AG45:AG47" si="26">AE45+AF45</f>
        <v>2730000</v>
      </c>
      <c r="AH45" s="406">
        <f t="shared" ref="AH45:AH47" si="27">(V45-AG45)/AG45*100</f>
        <v>-85</v>
      </c>
      <c r="AI45" s="287"/>
      <c r="AJ45" s="467"/>
      <c r="AK45" s="466"/>
      <c r="AL45" s="466"/>
      <c r="AM45" s="466"/>
      <c r="AN45" s="466"/>
      <c r="AO45" s="466"/>
      <c r="AP45" s="466"/>
      <c r="AQ45" s="466"/>
      <c r="AR45" s="466"/>
      <c r="AS45" s="466"/>
      <c r="AT45" s="466"/>
      <c r="AU45" s="466"/>
      <c r="AV45" s="466"/>
      <c r="AW45" s="466"/>
      <c r="AX45" s="466"/>
      <c r="AY45" s="466"/>
      <c r="AZ45" s="466"/>
      <c r="BA45" s="466"/>
      <c r="BB45" s="466"/>
      <c r="BC45" s="466"/>
      <c r="BD45" s="466"/>
      <c r="BE45" s="466"/>
      <c r="BF45" s="466"/>
      <c r="BG45" s="466"/>
      <c r="BH45" s="447"/>
    </row>
    <row r="46" spans="4:63" s="6" customFormat="1" ht="20" hidden="1" customHeight="1" x14ac:dyDescent="0.2">
      <c r="D46" s="853"/>
      <c r="E46" s="849"/>
      <c r="F46" s="870" t="s">
        <v>20</v>
      </c>
      <c r="G46" s="871" t="s">
        <v>13</v>
      </c>
      <c r="H46" s="864"/>
      <c r="I46" s="864"/>
      <c r="J46" s="865"/>
      <c r="K46" s="865"/>
      <c r="L46" s="865"/>
      <c r="M46" s="866"/>
      <c r="N46" s="845"/>
      <c r="O46" s="867"/>
      <c r="P46" s="833" t="s">
        <v>637</v>
      </c>
      <c r="Q46" s="834" t="s">
        <v>189</v>
      </c>
      <c r="R46" s="406">
        <f t="shared" si="21"/>
        <v>8.81</v>
      </c>
      <c r="S46" s="858" t="s">
        <v>241</v>
      </c>
      <c r="T46" s="847">
        <f>T45</f>
        <v>75000</v>
      </c>
      <c r="U46" s="391">
        <f>T46</f>
        <v>75000</v>
      </c>
      <c r="V46" s="393">
        <f t="shared" si="22"/>
        <v>660750</v>
      </c>
      <c r="W46" s="395">
        <v>6.1441381963720433E-2</v>
      </c>
      <c r="Y46" s="406">
        <f>(1.2*3)+(1.1*4)+0.56+0.25</f>
        <v>8.81</v>
      </c>
      <c r="Z46" s="406">
        <f>$Z$23</f>
        <v>1.1000000000000001</v>
      </c>
      <c r="AA46" s="406">
        <v>1</v>
      </c>
      <c r="AB46" s="406">
        <v>500000</v>
      </c>
      <c r="AC46" s="406"/>
      <c r="AD46" s="406">
        <f t="shared" si="23"/>
        <v>500000</v>
      </c>
      <c r="AE46" s="406">
        <f t="shared" si="24"/>
        <v>4405000</v>
      </c>
      <c r="AF46" s="406">
        <f t="shared" si="25"/>
        <v>0</v>
      </c>
      <c r="AG46" s="406">
        <f t="shared" si="26"/>
        <v>4405000</v>
      </c>
      <c r="AH46" s="406">
        <f t="shared" si="27"/>
        <v>-85</v>
      </c>
      <c r="AI46" s="287"/>
      <c r="AJ46" s="467"/>
      <c r="AK46" s="466"/>
      <c r="AL46" s="466"/>
      <c r="AM46" s="466"/>
      <c r="AN46" s="466"/>
      <c r="AO46" s="466"/>
      <c r="AP46" s="466"/>
      <c r="AQ46" s="466"/>
      <c r="AR46" s="466"/>
      <c r="AS46" s="466"/>
      <c r="AT46" s="466"/>
      <c r="AU46" s="466"/>
      <c r="AV46" s="466"/>
      <c r="AW46" s="466"/>
      <c r="AX46" s="466"/>
      <c r="AY46" s="466"/>
      <c r="AZ46" s="466"/>
      <c r="BA46" s="466"/>
      <c r="BB46" s="466"/>
      <c r="BC46" s="466"/>
      <c r="BD46" s="466"/>
      <c r="BE46" s="466"/>
      <c r="BF46" s="466"/>
      <c r="BG46" s="466"/>
      <c r="BH46" s="447"/>
    </row>
    <row r="47" spans="4:63" s="6" customFormat="1" ht="20" hidden="1" customHeight="1" x14ac:dyDescent="0.2">
      <c r="D47" s="853"/>
      <c r="E47" s="849"/>
      <c r="F47" s="870" t="s">
        <v>51</v>
      </c>
      <c r="G47" s="871" t="s">
        <v>14</v>
      </c>
      <c r="H47" s="864"/>
      <c r="I47" s="864"/>
      <c r="J47" s="865"/>
      <c r="K47" s="865"/>
      <c r="L47" s="865"/>
      <c r="M47" s="866"/>
      <c r="N47" s="845"/>
      <c r="O47" s="867"/>
      <c r="P47" s="833" t="s">
        <v>636</v>
      </c>
      <c r="Q47" s="834" t="s">
        <v>189</v>
      </c>
      <c r="R47" s="406">
        <f t="shared" si="21"/>
        <v>0.56000000000000005</v>
      </c>
      <c r="S47" s="858" t="s">
        <v>241</v>
      </c>
      <c r="T47" s="847">
        <f>T45</f>
        <v>75000</v>
      </c>
      <c r="U47" s="391">
        <f>T47</f>
        <v>75000</v>
      </c>
      <c r="V47" s="393">
        <f t="shared" si="22"/>
        <v>42000.000000000007</v>
      </c>
      <c r="W47" s="395">
        <v>3.9054680930401191E-3</v>
      </c>
      <c r="Y47" s="406">
        <v>0.56000000000000005</v>
      </c>
      <c r="Z47" s="406">
        <f>$Z$23</f>
        <v>1.1000000000000001</v>
      </c>
      <c r="AA47" s="406">
        <v>1</v>
      </c>
      <c r="AB47" s="406">
        <v>500000</v>
      </c>
      <c r="AC47" s="406"/>
      <c r="AD47" s="406">
        <f t="shared" si="23"/>
        <v>500000</v>
      </c>
      <c r="AE47" s="406">
        <f t="shared" si="24"/>
        <v>280000</v>
      </c>
      <c r="AF47" s="406">
        <f t="shared" si="25"/>
        <v>0</v>
      </c>
      <c r="AG47" s="406">
        <f t="shared" si="26"/>
        <v>280000</v>
      </c>
      <c r="AH47" s="406">
        <f t="shared" si="27"/>
        <v>-85</v>
      </c>
      <c r="AI47" s="287"/>
      <c r="AJ47" s="467"/>
      <c r="AK47" s="466"/>
      <c r="AL47" s="466"/>
      <c r="AM47" s="466"/>
      <c r="AN47" s="466"/>
      <c r="AO47" s="466"/>
      <c r="AP47" s="466"/>
      <c r="AQ47" s="466"/>
      <c r="AR47" s="466"/>
      <c r="AS47" s="466"/>
      <c r="AT47" s="466"/>
      <c r="AU47" s="466"/>
      <c r="AV47" s="466"/>
      <c r="AW47" s="466"/>
      <c r="AX47" s="466"/>
      <c r="AY47" s="466"/>
      <c r="AZ47" s="466"/>
      <c r="BA47" s="466"/>
      <c r="BB47" s="466"/>
      <c r="BC47" s="466"/>
      <c r="BD47" s="466"/>
      <c r="BE47" s="466"/>
      <c r="BF47" s="466"/>
      <c r="BG47" s="466"/>
      <c r="BH47" s="447"/>
    </row>
    <row r="48" spans="4:63" s="6" customFormat="1" ht="20" hidden="1" customHeight="1" x14ac:dyDescent="0.2">
      <c r="D48" s="853"/>
      <c r="E48" s="849"/>
      <c r="F48" s="870"/>
      <c r="G48" s="871"/>
      <c r="H48" s="864"/>
      <c r="I48" s="864"/>
      <c r="J48" s="865"/>
      <c r="K48" s="865"/>
      <c r="L48" s="865"/>
      <c r="M48" s="866"/>
      <c r="N48" s="845"/>
      <c r="O48" s="867"/>
      <c r="P48" s="833"/>
      <c r="Q48" s="834"/>
      <c r="R48" s="406"/>
      <c r="S48" s="847"/>
      <c r="T48" s="847"/>
      <c r="U48" s="391"/>
      <c r="V48" s="393"/>
      <c r="W48" s="287"/>
      <c r="X48" s="1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287"/>
      <c r="AJ48" s="467"/>
      <c r="AK48" s="466"/>
      <c r="AL48" s="466"/>
      <c r="AM48" s="466"/>
      <c r="AN48" s="466"/>
      <c r="AO48" s="466"/>
      <c r="AP48" s="466"/>
      <c r="AQ48" s="466"/>
      <c r="AR48" s="466"/>
      <c r="AS48" s="466"/>
      <c r="AT48" s="466"/>
      <c r="AU48" s="466"/>
      <c r="AV48" s="466"/>
      <c r="AW48" s="466"/>
      <c r="AX48" s="466"/>
      <c r="AY48" s="466"/>
      <c r="AZ48" s="466"/>
      <c r="BA48" s="466"/>
      <c r="BB48" s="466"/>
      <c r="BC48" s="466"/>
      <c r="BD48" s="466"/>
      <c r="BE48" s="466"/>
      <c r="BF48" s="466"/>
      <c r="BG48" s="466"/>
      <c r="BH48" s="447"/>
    </row>
    <row r="49" spans="4:63" s="6" customFormat="1" ht="20" hidden="1" customHeight="1" x14ac:dyDescent="0.2">
      <c r="D49" s="853"/>
      <c r="E49" s="869" t="s">
        <v>658</v>
      </c>
      <c r="F49" s="863"/>
      <c r="G49" s="864"/>
      <c r="H49" s="864"/>
      <c r="I49" s="864"/>
      <c r="J49" s="865"/>
      <c r="K49" s="865"/>
      <c r="L49" s="865"/>
      <c r="M49" s="866"/>
      <c r="N49" s="845"/>
      <c r="O49" s="867"/>
      <c r="P49" s="833"/>
      <c r="Q49" s="834"/>
      <c r="R49" s="407"/>
      <c r="S49" s="868"/>
      <c r="T49" s="868"/>
      <c r="U49" s="392"/>
      <c r="V49" s="432"/>
      <c r="W49" s="396">
        <v>0.85635198876090668</v>
      </c>
      <c r="Y49" s="407"/>
      <c r="Z49" s="407"/>
      <c r="AA49" s="407"/>
      <c r="AB49" s="407"/>
      <c r="AC49" s="407"/>
      <c r="AD49" s="407"/>
      <c r="AE49" s="407"/>
      <c r="AF49" s="407"/>
      <c r="AG49" s="407"/>
      <c r="AH49" s="407"/>
      <c r="AI49" s="287"/>
      <c r="AJ49" s="467"/>
      <c r="AK49" s="466"/>
      <c r="AL49" s="466"/>
      <c r="AM49" s="466"/>
      <c r="AN49" s="466"/>
      <c r="AO49" s="466"/>
      <c r="AP49" s="466"/>
      <c r="AQ49" s="466"/>
      <c r="AR49" s="466"/>
      <c r="AS49" s="466"/>
      <c r="AT49" s="466"/>
      <c r="AU49" s="466"/>
      <c r="AV49" s="466"/>
      <c r="AW49" s="466"/>
      <c r="AX49" s="466"/>
      <c r="AY49" s="466"/>
      <c r="AZ49" s="466"/>
      <c r="BA49" s="466"/>
      <c r="BB49" s="466"/>
      <c r="BC49" s="466"/>
      <c r="BD49" s="466"/>
      <c r="BE49" s="466"/>
      <c r="BF49" s="466"/>
      <c r="BG49" s="466"/>
      <c r="BH49" s="447"/>
    </row>
    <row r="50" spans="4:63" s="6" customFormat="1" ht="20" hidden="1" customHeight="1" x14ac:dyDescent="0.2">
      <c r="D50" s="853"/>
      <c r="E50" s="849"/>
      <c r="F50" s="870" t="s">
        <v>46</v>
      </c>
      <c r="G50" s="871" t="s">
        <v>11</v>
      </c>
      <c r="H50" s="864"/>
      <c r="I50" s="864"/>
      <c r="J50" s="865"/>
      <c r="K50" s="865"/>
      <c r="L50" s="865"/>
      <c r="M50" s="866"/>
      <c r="N50" s="845"/>
      <c r="O50" s="867"/>
      <c r="P50" s="833" t="s">
        <v>620</v>
      </c>
      <c r="Q50" s="834" t="s">
        <v>189</v>
      </c>
      <c r="R50" s="406">
        <f>R41*0.2</f>
        <v>36</v>
      </c>
      <c r="S50" s="847">
        <f t="shared" ref="S50" si="28">Z50*AB50</f>
        <v>165000</v>
      </c>
      <c r="T50" s="847">
        <f t="shared" ref="T50:T51" si="29">Z50*AC50</f>
        <v>55000.000000000007</v>
      </c>
      <c r="U50" s="391">
        <f t="shared" ref="U50:U51" si="30">S50+T50</f>
        <v>220000</v>
      </c>
      <c r="V50" s="393">
        <f t="shared" ref="V50:V51" si="31">R50*U50</f>
        <v>7920000</v>
      </c>
      <c r="W50" s="395">
        <v>0.73645969754470797</v>
      </c>
      <c r="X50" s="1"/>
      <c r="Y50" s="406">
        <v>1</v>
      </c>
      <c r="Z50" s="406">
        <f>$Z$23</f>
        <v>1.1000000000000001</v>
      </c>
      <c r="AA50" s="406">
        <f>$AA$23</f>
        <v>1</v>
      </c>
      <c r="AB50" s="406">
        <v>150000</v>
      </c>
      <c r="AC50" s="406">
        <v>50000</v>
      </c>
      <c r="AD50" s="406">
        <f t="shared" ref="AD50:AD51" si="32">AB50+AC50</f>
        <v>200000</v>
      </c>
      <c r="AE50" s="406">
        <f t="shared" ref="AE50:AE51" si="33">Y50*AB50</f>
        <v>150000</v>
      </c>
      <c r="AF50" s="406">
        <f t="shared" ref="AF50:AF51" si="34">Y50*AC50</f>
        <v>50000</v>
      </c>
      <c r="AG50" s="406">
        <f t="shared" ref="AG50:AG51" si="35">AE50+AF50</f>
        <v>200000</v>
      </c>
      <c r="AH50" s="406">
        <f t="shared" ref="AH50:AH51" si="36">(V50-AG50)/AG50*100</f>
        <v>3860</v>
      </c>
      <c r="AI50" s="287"/>
      <c r="AJ50" s="467"/>
      <c r="AK50" s="466"/>
      <c r="AL50" s="466"/>
      <c r="AM50" s="466"/>
      <c r="AN50" s="466"/>
      <c r="AO50" s="466"/>
      <c r="AP50" s="466"/>
      <c r="AQ50" s="466"/>
      <c r="AR50" s="466"/>
      <c r="AS50" s="466"/>
      <c r="AT50" s="466"/>
      <c r="AU50" s="466"/>
      <c r="AV50" s="466"/>
      <c r="AW50" s="466"/>
      <c r="AX50" s="466"/>
      <c r="AY50" s="466"/>
      <c r="AZ50" s="466"/>
      <c r="BA50" s="466"/>
      <c r="BB50" s="466"/>
      <c r="BC50" s="466"/>
      <c r="BD50" s="466"/>
      <c r="BE50" s="466"/>
      <c r="BF50" s="466"/>
      <c r="BG50" s="466"/>
      <c r="BH50" s="447"/>
    </row>
    <row r="51" spans="4:63" s="6" customFormat="1" ht="20" hidden="1" customHeight="1" x14ac:dyDescent="0.2">
      <c r="D51" s="853"/>
      <c r="E51" s="849"/>
      <c r="F51" s="870" t="s">
        <v>20</v>
      </c>
      <c r="G51" s="871" t="s">
        <v>307</v>
      </c>
      <c r="H51" s="864"/>
      <c r="I51" s="864"/>
      <c r="J51" s="865"/>
      <c r="K51" s="865"/>
      <c r="L51" s="865"/>
      <c r="M51" s="866"/>
      <c r="N51" s="845"/>
      <c r="O51" s="867"/>
      <c r="P51" s="833" t="s">
        <v>308</v>
      </c>
      <c r="Q51" s="834" t="s">
        <v>189</v>
      </c>
      <c r="R51" s="406">
        <f>R45+R46+R47*0.1</f>
        <v>14.325999999999999</v>
      </c>
      <c r="S51" s="847">
        <v>35000</v>
      </c>
      <c r="T51" s="847">
        <f t="shared" si="29"/>
        <v>55000.000000000007</v>
      </c>
      <c r="U51" s="391">
        <f t="shared" si="30"/>
        <v>90000</v>
      </c>
      <c r="V51" s="393">
        <f t="shared" si="31"/>
        <v>1289340</v>
      </c>
      <c r="W51" s="395">
        <v>0.11989229121619872</v>
      </c>
      <c r="X51" s="1"/>
      <c r="Y51" s="406">
        <v>1</v>
      </c>
      <c r="Z51" s="406">
        <f>$Z$23</f>
        <v>1.1000000000000001</v>
      </c>
      <c r="AA51" s="406">
        <f>$AA$23</f>
        <v>1</v>
      </c>
      <c r="AB51" s="406"/>
      <c r="AC51" s="406">
        <v>50000</v>
      </c>
      <c r="AD51" s="406">
        <f t="shared" si="32"/>
        <v>50000</v>
      </c>
      <c r="AE51" s="406">
        <f t="shared" si="33"/>
        <v>0</v>
      </c>
      <c r="AF51" s="406">
        <f t="shared" si="34"/>
        <v>50000</v>
      </c>
      <c r="AG51" s="406">
        <f t="shared" si="35"/>
        <v>50000</v>
      </c>
      <c r="AH51" s="406">
        <f t="shared" si="36"/>
        <v>2478.6799999999998</v>
      </c>
      <c r="AI51" s="287"/>
      <c r="AJ51" s="467"/>
      <c r="AK51" s="466"/>
      <c r="AL51" s="466"/>
      <c r="AM51" s="466"/>
      <c r="AN51" s="466"/>
      <c r="AO51" s="466"/>
      <c r="AP51" s="466"/>
      <c r="AQ51" s="466"/>
      <c r="AR51" s="466"/>
      <c r="AS51" s="466"/>
      <c r="AT51" s="466"/>
      <c r="AU51" s="466"/>
      <c r="AV51" s="466"/>
      <c r="AW51" s="466"/>
      <c r="AX51" s="466"/>
      <c r="AY51" s="466"/>
      <c r="AZ51" s="466"/>
      <c r="BA51" s="466"/>
      <c r="BB51" s="466"/>
      <c r="BC51" s="466"/>
      <c r="BD51" s="466"/>
      <c r="BE51" s="466"/>
      <c r="BF51" s="466"/>
      <c r="BG51" s="466"/>
      <c r="BH51" s="447"/>
    </row>
    <row r="52" spans="4:63" ht="20" hidden="1" customHeight="1" x14ac:dyDescent="0.2">
      <c r="D52" s="848"/>
      <c r="E52" s="872"/>
      <c r="F52" s="863"/>
      <c r="G52" s="864"/>
      <c r="H52" s="864"/>
      <c r="I52" s="864"/>
      <c r="J52" s="843"/>
      <c r="K52" s="843"/>
      <c r="L52" s="843"/>
      <c r="M52" s="844"/>
      <c r="N52" s="873"/>
      <c r="O52" s="874"/>
      <c r="P52" s="833"/>
      <c r="Q52" s="834"/>
      <c r="R52" s="406"/>
      <c r="S52" s="847"/>
      <c r="T52" s="847"/>
      <c r="U52" s="391"/>
      <c r="V52" s="393"/>
      <c r="W52" s="2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J52" s="467"/>
      <c r="AK52" s="466"/>
      <c r="AL52" s="466"/>
      <c r="AM52" s="466"/>
      <c r="AN52" s="466"/>
      <c r="AO52" s="466"/>
      <c r="AP52" s="466"/>
      <c r="AQ52" s="466"/>
      <c r="AR52" s="466"/>
      <c r="AS52" s="466"/>
      <c r="AT52" s="466"/>
      <c r="AU52" s="466"/>
      <c r="AV52" s="466"/>
      <c r="AW52" s="466"/>
      <c r="AX52" s="466"/>
      <c r="AY52" s="466"/>
      <c r="AZ52" s="466"/>
      <c r="BA52" s="466"/>
      <c r="BB52" s="466"/>
      <c r="BC52" s="466"/>
      <c r="BD52" s="466"/>
      <c r="BE52" s="466"/>
      <c r="BF52" s="466"/>
      <c r="BG52" s="466"/>
      <c r="BH52" s="446"/>
    </row>
    <row r="53" spans="4:63" s="6" customFormat="1" ht="20" customHeight="1" x14ac:dyDescent="0.2">
      <c r="D53" s="853" t="s">
        <v>15</v>
      </c>
      <c r="E53" s="862" t="s">
        <v>16</v>
      </c>
      <c r="F53" s="863"/>
      <c r="G53" s="864"/>
      <c r="H53" s="864"/>
      <c r="I53" s="864"/>
      <c r="J53" s="865"/>
      <c r="K53" s="865"/>
      <c r="L53" s="865"/>
      <c r="M53" s="866"/>
      <c r="N53" s="845"/>
      <c r="O53" s="867"/>
      <c r="P53" s="833"/>
      <c r="Q53" s="834"/>
      <c r="R53" s="407"/>
      <c r="S53" s="868"/>
      <c r="T53" s="868"/>
      <c r="U53" s="392"/>
      <c r="V53" s="432"/>
      <c r="W53" s="396"/>
      <c r="Y53" s="407"/>
      <c r="Z53" s="407"/>
      <c r="AA53" s="407"/>
      <c r="AB53" s="407"/>
      <c r="AC53" s="407"/>
      <c r="AD53" s="407"/>
      <c r="AE53" s="407"/>
      <c r="AF53" s="407"/>
      <c r="AG53" s="407"/>
      <c r="AH53" s="407"/>
      <c r="AI53" s="287"/>
      <c r="AJ53" s="467"/>
      <c r="AK53" s="466"/>
      <c r="AL53" s="466"/>
      <c r="AM53" s="466"/>
      <c r="AN53" s="466"/>
      <c r="AO53" s="466"/>
      <c r="AP53" s="466"/>
      <c r="AQ53" s="466"/>
      <c r="AR53" s="466"/>
      <c r="AS53" s="466"/>
      <c r="AT53" s="466"/>
      <c r="AU53" s="466"/>
      <c r="AV53" s="466"/>
      <c r="AW53" s="466"/>
      <c r="AX53" s="466"/>
      <c r="AY53" s="466"/>
      <c r="AZ53" s="466"/>
      <c r="BA53" s="466"/>
      <c r="BB53" s="466"/>
      <c r="BC53" s="466"/>
      <c r="BD53" s="466"/>
      <c r="BE53" s="466"/>
      <c r="BF53" s="466"/>
      <c r="BG53" s="466"/>
      <c r="BH53" s="447"/>
      <c r="BK53" s="462">
        <f>AO522</f>
        <v>25.897160594592428</v>
      </c>
    </row>
    <row r="54" spans="4:63" s="6" customFormat="1" ht="20" customHeight="1" x14ac:dyDescent="0.2">
      <c r="D54" s="853"/>
      <c r="E54" s="869" t="s">
        <v>659</v>
      </c>
      <c r="F54" s="863"/>
      <c r="G54" s="864"/>
      <c r="H54" s="864"/>
      <c r="I54" s="864"/>
      <c r="J54" s="865"/>
      <c r="K54" s="865"/>
      <c r="L54" s="865"/>
      <c r="M54" s="866"/>
      <c r="N54" s="845"/>
      <c r="O54" s="867"/>
      <c r="P54" s="833"/>
      <c r="Q54" s="834"/>
      <c r="R54" s="407"/>
      <c r="S54" s="868"/>
      <c r="T54" s="868"/>
      <c r="U54" s="392"/>
      <c r="V54" s="432">
        <f>SUM(V56:V113)</f>
        <v>142134218.5923</v>
      </c>
      <c r="W54" s="396">
        <f>W55+W69+W74+W87+W100+W109</f>
        <v>13.2166822771766</v>
      </c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287"/>
      <c r="AJ54" s="467"/>
      <c r="AK54" s="457">
        <f>W54/4</f>
        <v>3.3041705692941501</v>
      </c>
      <c r="AL54" s="457">
        <f>AK54</f>
        <v>3.3041705692941501</v>
      </c>
      <c r="AM54" s="457">
        <f>AL54</f>
        <v>3.3041705692941501</v>
      </c>
      <c r="AN54" s="457">
        <f>AM54</f>
        <v>3.3041705692941501</v>
      </c>
      <c r="AO54" s="466"/>
      <c r="AP54" s="466"/>
      <c r="AQ54" s="466"/>
      <c r="AR54" s="466"/>
      <c r="AS54" s="466"/>
      <c r="AT54" s="466"/>
      <c r="AU54" s="466"/>
      <c r="AV54" s="466"/>
      <c r="AW54" s="466"/>
      <c r="AX54" s="466"/>
      <c r="AY54" s="466"/>
      <c r="AZ54" s="466"/>
      <c r="BA54" s="466"/>
      <c r="BB54" s="466"/>
      <c r="BC54" s="466"/>
      <c r="BD54" s="466"/>
      <c r="BE54" s="466"/>
      <c r="BF54" s="466"/>
      <c r="BG54" s="466"/>
      <c r="BH54" s="447"/>
      <c r="BK54" s="462">
        <f>AP522</f>
        <v>32.576025466999006</v>
      </c>
    </row>
    <row r="55" spans="4:63" s="111" customFormat="1" ht="20" hidden="1" customHeight="1" x14ac:dyDescent="0.2">
      <c r="D55" s="875"/>
      <c r="E55" s="876"/>
      <c r="F55" s="877" t="s">
        <v>46</v>
      </c>
      <c r="G55" s="878" t="s">
        <v>21</v>
      </c>
      <c r="H55" s="878"/>
      <c r="I55" s="878"/>
      <c r="J55" s="878"/>
      <c r="K55" s="879"/>
      <c r="L55" s="879"/>
      <c r="M55" s="880"/>
      <c r="N55" s="880"/>
      <c r="O55" s="881"/>
      <c r="P55" s="833"/>
      <c r="Q55" s="834"/>
      <c r="R55" s="882"/>
      <c r="S55" s="883"/>
      <c r="T55" s="883"/>
      <c r="U55" s="884"/>
      <c r="V55" s="436"/>
      <c r="W55" s="397">
        <v>1.4216679373044507</v>
      </c>
      <c r="Y55" s="882"/>
      <c r="Z55" s="882"/>
      <c r="AA55" s="882"/>
      <c r="AB55" s="882"/>
      <c r="AC55" s="882"/>
      <c r="AD55" s="882"/>
      <c r="AE55" s="882"/>
      <c r="AF55" s="882"/>
      <c r="AG55" s="882"/>
      <c r="AH55" s="882"/>
      <c r="AI55" s="325"/>
      <c r="AJ55" s="468"/>
      <c r="AK55" s="469"/>
      <c r="AL55" s="469"/>
      <c r="AM55" s="469"/>
      <c r="AN55" s="469"/>
      <c r="AO55" s="469"/>
      <c r="AP55" s="469"/>
      <c r="AQ55" s="469"/>
      <c r="AR55" s="469"/>
      <c r="AS55" s="469"/>
      <c r="AT55" s="469"/>
      <c r="AU55" s="469"/>
      <c r="AV55" s="469"/>
      <c r="AW55" s="469"/>
      <c r="AX55" s="469"/>
      <c r="AY55" s="469"/>
      <c r="AZ55" s="469"/>
      <c r="BA55" s="469"/>
      <c r="BB55" s="469"/>
      <c r="BC55" s="469"/>
      <c r="BD55" s="469"/>
      <c r="BE55" s="469"/>
      <c r="BF55" s="469"/>
      <c r="BG55" s="469"/>
      <c r="BH55" s="448"/>
    </row>
    <row r="56" spans="4:63" s="111" customFormat="1" ht="20" hidden="1" customHeight="1" x14ac:dyDescent="0.2">
      <c r="D56" s="826"/>
      <c r="E56" s="876"/>
      <c r="F56" s="877"/>
      <c r="G56" s="885" t="s">
        <v>22</v>
      </c>
      <c r="H56" s="830" t="s">
        <v>638</v>
      </c>
      <c r="I56" s="830"/>
      <c r="J56" s="830"/>
      <c r="K56" s="831"/>
      <c r="L56" s="831"/>
      <c r="M56" s="829"/>
      <c r="N56" s="829"/>
      <c r="O56" s="886"/>
      <c r="P56" s="834"/>
      <c r="Q56" s="834"/>
      <c r="R56" s="882"/>
      <c r="S56" s="883"/>
      <c r="T56" s="883"/>
      <c r="U56" s="884"/>
      <c r="V56" s="436"/>
      <c r="W56" s="397"/>
      <c r="Y56" s="882"/>
      <c r="Z56" s="882"/>
      <c r="AA56" s="882"/>
      <c r="AB56" s="882"/>
      <c r="AC56" s="882"/>
      <c r="AD56" s="882"/>
      <c r="AE56" s="882"/>
      <c r="AF56" s="882"/>
      <c r="AG56" s="882"/>
      <c r="AH56" s="882"/>
      <c r="AI56" s="325"/>
      <c r="AJ56" s="468"/>
      <c r="AK56" s="469"/>
      <c r="AL56" s="469"/>
      <c r="AM56" s="469"/>
      <c r="AN56" s="469"/>
      <c r="AO56" s="469"/>
      <c r="AP56" s="469"/>
      <c r="AQ56" s="469"/>
      <c r="AR56" s="469"/>
      <c r="AS56" s="469"/>
      <c r="AT56" s="469"/>
      <c r="AU56" s="469"/>
      <c r="AV56" s="469"/>
      <c r="AW56" s="469"/>
      <c r="AX56" s="469"/>
      <c r="AY56" s="469"/>
      <c r="AZ56" s="469"/>
      <c r="BA56" s="469"/>
      <c r="BB56" s="469"/>
      <c r="BC56" s="469"/>
      <c r="BD56" s="469"/>
      <c r="BE56" s="469"/>
      <c r="BF56" s="469"/>
      <c r="BG56" s="469"/>
      <c r="BH56" s="448"/>
    </row>
    <row r="57" spans="4:63" s="6" customFormat="1" ht="20" hidden="1" customHeight="1" x14ac:dyDescent="0.2">
      <c r="D57" s="848"/>
      <c r="E57" s="872"/>
      <c r="F57" s="863"/>
      <c r="G57" s="887"/>
      <c r="H57" s="888" t="s">
        <v>23</v>
      </c>
      <c r="I57" s="851"/>
      <c r="J57" s="851"/>
      <c r="K57" s="851"/>
      <c r="L57" s="865"/>
      <c r="M57" s="866"/>
      <c r="N57" s="866"/>
      <c r="O57" s="889"/>
      <c r="P57" s="833" t="s">
        <v>191</v>
      </c>
      <c r="Q57" s="834" t="s">
        <v>189</v>
      </c>
      <c r="R57" s="406">
        <f t="shared" ref="R57:S62" si="37">Y57*AA57</f>
        <v>1.4000000000000001</v>
      </c>
      <c r="S57" s="847">
        <f t="shared" si="37"/>
        <v>715000</v>
      </c>
      <c r="T57" s="847">
        <f t="shared" ref="T57:T59" si="38">Z57*AC57</f>
        <v>99000.000000000015</v>
      </c>
      <c r="U57" s="391">
        <f t="shared" ref="U57:U59" si="39">S57+T57</f>
        <v>814000</v>
      </c>
      <c r="V57" s="393">
        <f t="shared" ref="V57:V59" si="40">R57*U57</f>
        <v>1139600</v>
      </c>
      <c r="W57" s="395">
        <v>0.1059683675911552</v>
      </c>
      <c r="X57" s="1"/>
      <c r="Y57" s="406">
        <f>14*0.1</f>
        <v>1.4000000000000001</v>
      </c>
      <c r="Z57" s="406">
        <f>$Z$23</f>
        <v>1.1000000000000001</v>
      </c>
      <c r="AA57" s="406">
        <f>$AA$23</f>
        <v>1</v>
      </c>
      <c r="AB57" s="406">
        <v>650000</v>
      </c>
      <c r="AC57" s="406">
        <v>90000</v>
      </c>
      <c r="AD57" s="406">
        <f t="shared" ref="AD57:AD59" si="41">AB57+AC57</f>
        <v>740000</v>
      </c>
      <c r="AE57" s="406">
        <f t="shared" ref="AE57:AE59" si="42">Y57*AB57</f>
        <v>910000.00000000012</v>
      </c>
      <c r="AF57" s="406">
        <f t="shared" ref="AF57:AF59" si="43">Y57*AC57</f>
        <v>126000.00000000001</v>
      </c>
      <c r="AG57" s="406">
        <f t="shared" ref="AG57:AG59" si="44">AE57+AF57</f>
        <v>1036000.0000000001</v>
      </c>
      <c r="AH57" s="406">
        <f t="shared" ref="AH57:AH59" si="45">(V57-AG57)/AG57*100</f>
        <v>9.9999999999999876</v>
      </c>
      <c r="AI57" s="287"/>
      <c r="AJ57" s="467"/>
      <c r="AK57" s="466"/>
      <c r="AL57" s="466"/>
      <c r="AM57" s="466"/>
      <c r="AN57" s="466"/>
      <c r="AO57" s="466"/>
      <c r="AP57" s="466"/>
      <c r="AQ57" s="466"/>
      <c r="AR57" s="466"/>
      <c r="AS57" s="466"/>
      <c r="AT57" s="466"/>
      <c r="AU57" s="466"/>
      <c r="AV57" s="466"/>
      <c r="AW57" s="466"/>
      <c r="AX57" s="466"/>
      <c r="AY57" s="466"/>
      <c r="AZ57" s="466"/>
      <c r="BA57" s="466"/>
      <c r="BB57" s="466"/>
      <c r="BC57" s="466"/>
      <c r="BD57" s="466"/>
      <c r="BE57" s="466"/>
      <c r="BF57" s="466"/>
      <c r="BG57" s="466"/>
      <c r="BH57" s="447"/>
    </row>
    <row r="58" spans="4:63" s="6" customFormat="1" ht="20" hidden="1" customHeight="1" x14ac:dyDescent="0.2">
      <c r="D58" s="848"/>
      <c r="E58" s="872"/>
      <c r="F58" s="863"/>
      <c r="G58" s="887"/>
      <c r="H58" s="888" t="s">
        <v>24</v>
      </c>
      <c r="I58" s="851"/>
      <c r="J58" s="851"/>
      <c r="K58" s="851"/>
      <c r="L58" s="865"/>
      <c r="M58" s="866"/>
      <c r="N58" s="866"/>
      <c r="O58" s="889"/>
      <c r="P58" s="833" t="s">
        <v>643</v>
      </c>
      <c r="Q58" s="834" t="s">
        <v>192</v>
      </c>
      <c r="R58" s="406">
        <f t="shared" si="37"/>
        <v>140</v>
      </c>
      <c r="S58" s="847">
        <f t="shared" si="37"/>
        <v>23100.000000000004</v>
      </c>
      <c r="T58" s="847">
        <f t="shared" si="38"/>
        <v>9350</v>
      </c>
      <c r="U58" s="391">
        <f t="shared" si="39"/>
        <v>32450.000000000004</v>
      </c>
      <c r="V58" s="393">
        <f t="shared" si="40"/>
        <v>4543000.0000000009</v>
      </c>
      <c r="W58" s="395">
        <v>0.42244146539717292</v>
      </c>
      <c r="X58" s="1"/>
      <c r="Y58" s="406">
        <f>1.4*100</f>
        <v>140</v>
      </c>
      <c r="Z58" s="406">
        <f>$Z$23</f>
        <v>1.1000000000000001</v>
      </c>
      <c r="AA58" s="406">
        <f>$AA$23</f>
        <v>1</v>
      </c>
      <c r="AB58" s="406">
        <v>21000</v>
      </c>
      <c r="AC58" s="406">
        <v>8500</v>
      </c>
      <c r="AD58" s="406">
        <f t="shared" si="41"/>
        <v>29500</v>
      </c>
      <c r="AE58" s="406">
        <f t="shared" si="42"/>
        <v>2940000</v>
      </c>
      <c r="AF58" s="406">
        <f t="shared" si="43"/>
        <v>1190000</v>
      </c>
      <c r="AG58" s="406">
        <f t="shared" si="44"/>
        <v>4130000</v>
      </c>
      <c r="AH58" s="406">
        <f t="shared" si="45"/>
        <v>10.000000000000023</v>
      </c>
      <c r="AI58" s="287"/>
      <c r="AJ58" s="467"/>
      <c r="AK58" s="466"/>
      <c r="AL58" s="466"/>
      <c r="AM58" s="466"/>
      <c r="AN58" s="466"/>
      <c r="AO58" s="466"/>
      <c r="AP58" s="466"/>
      <c r="AQ58" s="466"/>
      <c r="AR58" s="466"/>
      <c r="AS58" s="466"/>
      <c r="AT58" s="466"/>
      <c r="AU58" s="466"/>
      <c r="AV58" s="466"/>
      <c r="AW58" s="466"/>
      <c r="AX58" s="466"/>
      <c r="AY58" s="466"/>
      <c r="AZ58" s="466"/>
      <c r="BA58" s="466"/>
      <c r="BB58" s="466"/>
      <c r="BC58" s="466"/>
      <c r="BD58" s="466"/>
      <c r="BE58" s="466"/>
      <c r="BF58" s="466"/>
      <c r="BG58" s="466"/>
      <c r="BH58" s="447"/>
    </row>
    <row r="59" spans="4:63" s="6" customFormat="1" ht="20" hidden="1" customHeight="1" x14ac:dyDescent="0.2">
      <c r="D59" s="848"/>
      <c r="E59" s="872"/>
      <c r="F59" s="863"/>
      <c r="G59" s="887"/>
      <c r="H59" s="888" t="s">
        <v>25</v>
      </c>
      <c r="I59" s="851"/>
      <c r="J59" s="851"/>
      <c r="K59" s="851"/>
      <c r="L59" s="865"/>
      <c r="M59" s="866"/>
      <c r="N59" s="866"/>
      <c r="O59" s="889"/>
      <c r="P59" s="833" t="s">
        <v>26</v>
      </c>
      <c r="Q59" s="834" t="s">
        <v>184</v>
      </c>
      <c r="R59" s="406">
        <f t="shared" si="37"/>
        <v>35</v>
      </c>
      <c r="S59" s="847">
        <f t="shared" si="37"/>
        <v>44660</v>
      </c>
      <c r="T59" s="847">
        <f t="shared" si="38"/>
        <v>17160</v>
      </c>
      <c r="U59" s="391">
        <f t="shared" si="39"/>
        <v>61820</v>
      </c>
      <c r="V59" s="393">
        <f t="shared" si="40"/>
        <v>2163700</v>
      </c>
      <c r="W59" s="395">
        <v>0.20119669792645012</v>
      </c>
      <c r="X59" s="1"/>
      <c r="Y59" s="406">
        <f>2.5*14</f>
        <v>35</v>
      </c>
      <c r="Z59" s="406">
        <f>$Z$23</f>
        <v>1.1000000000000001</v>
      </c>
      <c r="AA59" s="406">
        <f>$AA$23</f>
        <v>1</v>
      </c>
      <c r="AB59" s="406">
        <v>40600</v>
      </c>
      <c r="AC59" s="406">
        <v>15600</v>
      </c>
      <c r="AD59" s="406">
        <f t="shared" si="41"/>
        <v>56200</v>
      </c>
      <c r="AE59" s="406">
        <f t="shared" si="42"/>
        <v>1421000</v>
      </c>
      <c r="AF59" s="406">
        <f t="shared" si="43"/>
        <v>546000</v>
      </c>
      <c r="AG59" s="406">
        <f t="shared" si="44"/>
        <v>1967000</v>
      </c>
      <c r="AH59" s="406">
        <f t="shared" si="45"/>
        <v>10</v>
      </c>
      <c r="AI59" s="287"/>
      <c r="AJ59" s="467"/>
      <c r="AK59" s="466"/>
      <c r="AL59" s="466"/>
      <c r="AM59" s="466"/>
      <c r="AN59" s="466"/>
      <c r="AO59" s="466"/>
      <c r="AP59" s="466"/>
      <c r="AQ59" s="466"/>
      <c r="AR59" s="466"/>
      <c r="AS59" s="466"/>
      <c r="AT59" s="466"/>
      <c r="AU59" s="466"/>
      <c r="AV59" s="466"/>
      <c r="AW59" s="466"/>
      <c r="AX59" s="466"/>
      <c r="AY59" s="466"/>
      <c r="AZ59" s="466"/>
      <c r="BA59" s="466"/>
      <c r="BB59" s="466"/>
      <c r="BC59" s="466"/>
      <c r="BD59" s="466"/>
      <c r="BE59" s="466"/>
      <c r="BF59" s="466"/>
      <c r="BG59" s="466"/>
      <c r="BH59" s="447"/>
    </row>
    <row r="60" spans="4:63" s="111" customFormat="1" ht="20" hidden="1" customHeight="1" x14ac:dyDescent="0.2">
      <c r="D60" s="826"/>
      <c r="E60" s="876"/>
      <c r="F60" s="877"/>
      <c r="G60" s="885" t="s">
        <v>27</v>
      </c>
      <c r="H60" s="830" t="s">
        <v>639</v>
      </c>
      <c r="I60" s="830"/>
      <c r="J60" s="830"/>
      <c r="K60" s="831"/>
      <c r="L60" s="831"/>
      <c r="M60" s="829"/>
      <c r="N60" s="829"/>
      <c r="O60" s="886"/>
      <c r="P60" s="890"/>
      <c r="Q60" s="834"/>
      <c r="R60" s="882"/>
      <c r="S60" s="883"/>
      <c r="T60" s="883"/>
      <c r="U60" s="884"/>
      <c r="V60" s="436"/>
      <c r="W60" s="397"/>
      <c r="Y60" s="882"/>
      <c r="Z60" s="882"/>
      <c r="AA60" s="882"/>
      <c r="AB60" s="882"/>
      <c r="AC60" s="882"/>
      <c r="AD60" s="882"/>
      <c r="AE60" s="882"/>
      <c r="AF60" s="882"/>
      <c r="AG60" s="882"/>
      <c r="AH60" s="882"/>
      <c r="AI60" s="325"/>
      <c r="AJ60" s="468"/>
      <c r="AK60" s="469"/>
      <c r="AL60" s="469"/>
      <c r="AM60" s="469"/>
      <c r="AN60" s="469"/>
      <c r="AO60" s="469"/>
      <c r="AP60" s="469"/>
      <c r="AQ60" s="469"/>
      <c r="AR60" s="469"/>
      <c r="AS60" s="469"/>
      <c r="AT60" s="469"/>
      <c r="AU60" s="469"/>
      <c r="AV60" s="469"/>
      <c r="AW60" s="469"/>
      <c r="AX60" s="469"/>
      <c r="AY60" s="469"/>
      <c r="AZ60" s="469"/>
      <c r="BA60" s="469"/>
      <c r="BB60" s="469"/>
      <c r="BC60" s="469"/>
      <c r="BD60" s="469"/>
      <c r="BE60" s="469"/>
      <c r="BF60" s="469"/>
      <c r="BG60" s="469"/>
      <c r="BH60" s="448"/>
    </row>
    <row r="61" spans="4:63" s="6" customFormat="1" ht="20" hidden="1" customHeight="1" x14ac:dyDescent="0.2">
      <c r="D61" s="848"/>
      <c r="E61" s="872"/>
      <c r="F61" s="863"/>
      <c r="G61" s="887"/>
      <c r="H61" s="888" t="s">
        <v>640</v>
      </c>
      <c r="I61" s="851"/>
      <c r="J61" s="851"/>
      <c r="K61" s="870"/>
      <c r="L61" s="891"/>
      <c r="M61" s="866"/>
      <c r="N61" s="866"/>
      <c r="O61" s="889"/>
      <c r="P61" s="833" t="s">
        <v>191</v>
      </c>
      <c r="Q61" s="834" t="s">
        <v>189</v>
      </c>
      <c r="R61" s="406">
        <f t="shared" si="37"/>
        <v>0.6</v>
      </c>
      <c r="S61" s="847">
        <f t="shared" si="37"/>
        <v>715000</v>
      </c>
      <c r="T61" s="847">
        <f t="shared" ref="T61:T62" si="46">Z61*AC61</f>
        <v>99000.000000000015</v>
      </c>
      <c r="U61" s="391">
        <f t="shared" ref="U61:U62" si="47">S61+T61</f>
        <v>814000</v>
      </c>
      <c r="V61" s="393">
        <f t="shared" ref="V61:V62" si="48">R61*U61</f>
        <v>488400</v>
      </c>
      <c r="W61" s="395">
        <v>4.541501468192366E-2</v>
      </c>
      <c r="X61" s="1"/>
      <c r="Y61" s="406">
        <v>0.6</v>
      </c>
      <c r="Z61" s="406">
        <f>$Z$23</f>
        <v>1.1000000000000001</v>
      </c>
      <c r="AA61" s="406">
        <f>$AA$23</f>
        <v>1</v>
      </c>
      <c r="AB61" s="406">
        <f>$AB$57</f>
        <v>650000</v>
      </c>
      <c r="AC61" s="406">
        <f>$AC$57</f>
        <v>90000</v>
      </c>
      <c r="AD61" s="406">
        <f t="shared" ref="AD61:AD62" si="49">AB61+AC61</f>
        <v>740000</v>
      </c>
      <c r="AE61" s="406">
        <f t="shared" ref="AE61:AE62" si="50">Y61*AB61</f>
        <v>390000</v>
      </c>
      <c r="AF61" s="406">
        <f t="shared" ref="AF61:AF62" si="51">Y61*AC61</f>
        <v>54000</v>
      </c>
      <c r="AG61" s="406">
        <f t="shared" ref="AG61:AG62" si="52">AE61+AF61</f>
        <v>444000</v>
      </c>
      <c r="AH61" s="406">
        <f t="shared" ref="AH61:AH62" si="53">(V61-AG61)/AG61*100</f>
        <v>10</v>
      </c>
      <c r="AI61" s="287"/>
      <c r="AJ61" s="467"/>
      <c r="AK61" s="466"/>
      <c r="AL61" s="466"/>
      <c r="AM61" s="466"/>
      <c r="AN61" s="466"/>
      <c r="AO61" s="466"/>
      <c r="AP61" s="466"/>
      <c r="AQ61" s="466"/>
      <c r="AR61" s="466"/>
      <c r="AS61" s="466"/>
      <c r="AT61" s="466"/>
      <c r="AU61" s="466"/>
      <c r="AV61" s="466"/>
      <c r="AW61" s="466"/>
      <c r="AX61" s="466"/>
      <c r="AY61" s="466"/>
      <c r="AZ61" s="466"/>
      <c r="BA61" s="466"/>
      <c r="BB61" s="466"/>
      <c r="BC61" s="466"/>
      <c r="BD61" s="466"/>
      <c r="BE61" s="466"/>
      <c r="BF61" s="466"/>
      <c r="BG61" s="466"/>
      <c r="BH61" s="447"/>
    </row>
    <row r="62" spans="4:63" s="6" customFormat="1" ht="20" hidden="1" customHeight="1" x14ac:dyDescent="0.2">
      <c r="D62" s="848"/>
      <c r="E62" s="872"/>
      <c r="F62" s="863"/>
      <c r="G62" s="887"/>
      <c r="H62" s="888" t="s">
        <v>641</v>
      </c>
      <c r="I62" s="851"/>
      <c r="J62" s="851"/>
      <c r="K62" s="870"/>
      <c r="L62" s="891"/>
      <c r="M62" s="866"/>
      <c r="N62" s="866"/>
      <c r="O62" s="889"/>
      <c r="P62" s="833" t="s">
        <v>644</v>
      </c>
      <c r="Q62" s="834" t="s">
        <v>189</v>
      </c>
      <c r="R62" s="406">
        <f t="shared" si="37"/>
        <v>6.910000000000001</v>
      </c>
      <c r="S62" s="847">
        <f t="shared" si="37"/>
        <v>495000.00000000006</v>
      </c>
      <c r="T62" s="847">
        <f t="shared" si="46"/>
        <v>302500</v>
      </c>
      <c r="U62" s="391">
        <f t="shared" si="47"/>
        <v>797500</v>
      </c>
      <c r="V62" s="393">
        <f t="shared" si="48"/>
        <v>5510725.0000000009</v>
      </c>
      <c r="W62" s="395">
        <v>0.5124276346909169</v>
      </c>
      <c r="X62" s="1"/>
      <c r="Y62" s="406">
        <f>0.56+4.9+1.45</f>
        <v>6.910000000000001</v>
      </c>
      <c r="Z62" s="406">
        <f>$Z$23</f>
        <v>1.1000000000000001</v>
      </c>
      <c r="AA62" s="406">
        <f>$AA$23</f>
        <v>1</v>
      </c>
      <c r="AB62" s="406">
        <v>450000</v>
      </c>
      <c r="AC62" s="406">
        <v>275000</v>
      </c>
      <c r="AD62" s="406">
        <f t="shared" si="49"/>
        <v>725000</v>
      </c>
      <c r="AE62" s="406">
        <f t="shared" si="50"/>
        <v>3109500.0000000005</v>
      </c>
      <c r="AF62" s="406">
        <f t="shared" si="51"/>
        <v>1900250.0000000002</v>
      </c>
      <c r="AG62" s="406">
        <f t="shared" si="52"/>
        <v>5009750.0000000009</v>
      </c>
      <c r="AH62" s="406">
        <f t="shared" si="53"/>
        <v>9.9999999999999982</v>
      </c>
      <c r="AI62" s="287"/>
      <c r="AJ62" s="467"/>
      <c r="AK62" s="466"/>
      <c r="AL62" s="466"/>
      <c r="AM62" s="466"/>
      <c r="AN62" s="466"/>
      <c r="AO62" s="466"/>
      <c r="AP62" s="466"/>
      <c r="AQ62" s="466"/>
      <c r="AR62" s="466"/>
      <c r="AS62" s="466"/>
      <c r="AT62" s="466"/>
      <c r="AU62" s="466"/>
      <c r="AV62" s="466"/>
      <c r="AW62" s="466"/>
      <c r="AX62" s="466"/>
      <c r="AY62" s="466"/>
      <c r="AZ62" s="466"/>
      <c r="BA62" s="466"/>
      <c r="BB62" s="466"/>
      <c r="BC62" s="466"/>
      <c r="BD62" s="466"/>
      <c r="BE62" s="466"/>
      <c r="BF62" s="466"/>
      <c r="BG62" s="466"/>
      <c r="BH62" s="447"/>
    </row>
    <row r="63" spans="4:63" s="111" customFormat="1" ht="20" hidden="1" customHeight="1" x14ac:dyDescent="0.2">
      <c r="D63" s="826"/>
      <c r="E63" s="876"/>
      <c r="F63" s="877"/>
      <c r="G63" s="885" t="s">
        <v>28</v>
      </c>
      <c r="H63" s="830" t="s">
        <v>642</v>
      </c>
      <c r="I63" s="830"/>
      <c r="J63" s="830"/>
      <c r="K63" s="831"/>
      <c r="L63" s="831"/>
      <c r="M63" s="829"/>
      <c r="N63" s="829"/>
      <c r="O63" s="886"/>
      <c r="P63" s="890"/>
      <c r="Q63" s="834"/>
      <c r="R63" s="882"/>
      <c r="S63" s="883"/>
      <c r="T63" s="883"/>
      <c r="U63" s="884"/>
      <c r="V63" s="436"/>
      <c r="W63" s="397"/>
      <c r="Y63" s="882"/>
      <c r="Z63" s="882"/>
      <c r="AA63" s="882"/>
      <c r="AB63" s="882"/>
      <c r="AC63" s="882"/>
      <c r="AD63" s="882"/>
      <c r="AE63" s="882"/>
      <c r="AF63" s="882"/>
      <c r="AG63" s="882"/>
      <c r="AH63" s="882"/>
      <c r="AI63" s="325"/>
      <c r="AJ63" s="468"/>
      <c r="AK63" s="469"/>
      <c r="AL63" s="469"/>
      <c r="AM63" s="469"/>
      <c r="AN63" s="469"/>
      <c r="AO63" s="469"/>
      <c r="AP63" s="469"/>
      <c r="AQ63" s="469"/>
      <c r="AR63" s="469"/>
      <c r="AS63" s="469"/>
      <c r="AT63" s="469"/>
      <c r="AU63" s="469"/>
      <c r="AV63" s="469"/>
      <c r="AW63" s="469"/>
      <c r="AX63" s="469"/>
      <c r="AY63" s="469"/>
      <c r="AZ63" s="469"/>
      <c r="BA63" s="469"/>
      <c r="BB63" s="469"/>
      <c r="BC63" s="469"/>
      <c r="BD63" s="469"/>
      <c r="BE63" s="469"/>
      <c r="BF63" s="469"/>
      <c r="BG63" s="469"/>
      <c r="BH63" s="448"/>
    </row>
    <row r="64" spans="4:63" s="6" customFormat="1" ht="20" hidden="1" customHeight="1" x14ac:dyDescent="0.2">
      <c r="D64" s="848"/>
      <c r="E64" s="872"/>
      <c r="F64" s="863"/>
      <c r="G64" s="887"/>
      <c r="H64" s="888" t="s">
        <v>23</v>
      </c>
      <c r="I64" s="851"/>
      <c r="J64" s="851"/>
      <c r="K64" s="870"/>
      <c r="L64" s="891"/>
      <c r="M64" s="866"/>
      <c r="N64" s="866"/>
      <c r="O64" s="889"/>
      <c r="P64" s="833" t="s">
        <v>191</v>
      </c>
      <c r="Q64" s="834" t="s">
        <v>189</v>
      </c>
      <c r="R64" s="406">
        <f t="shared" ref="R64:S66" si="54">Y64*AA64</f>
        <v>0.15000000000000002</v>
      </c>
      <c r="S64" s="847">
        <f t="shared" si="54"/>
        <v>715000</v>
      </c>
      <c r="T64" s="847">
        <f t="shared" ref="T64:T66" si="55">Z64*AC64</f>
        <v>99000.000000000015</v>
      </c>
      <c r="U64" s="391">
        <f t="shared" ref="U64:U66" si="56">S64+T64</f>
        <v>814000</v>
      </c>
      <c r="V64" s="393">
        <f t="shared" ref="V64:V66" si="57">R64*U64</f>
        <v>122100.00000000001</v>
      </c>
      <c r="W64" s="395">
        <v>1.1353753670480917E-2</v>
      </c>
      <c r="X64" s="1"/>
      <c r="Y64" s="406">
        <f>0.05*3</f>
        <v>0.15000000000000002</v>
      </c>
      <c r="Z64" s="406">
        <f>$Z$23</f>
        <v>1.1000000000000001</v>
      </c>
      <c r="AA64" s="406">
        <f>$AA$23</f>
        <v>1</v>
      </c>
      <c r="AB64" s="406">
        <f>AB61</f>
        <v>650000</v>
      </c>
      <c r="AC64" s="406">
        <f>$AC$57</f>
        <v>90000</v>
      </c>
      <c r="AD64" s="406">
        <f t="shared" ref="AD64:AD66" si="58">AB64+AC64</f>
        <v>740000</v>
      </c>
      <c r="AE64" s="406">
        <f t="shared" ref="AE64:AE66" si="59">Y64*AB64</f>
        <v>97500.000000000015</v>
      </c>
      <c r="AF64" s="406">
        <f t="shared" ref="AF64:AF66" si="60">Y64*AC64</f>
        <v>13500.000000000002</v>
      </c>
      <c r="AG64" s="406">
        <f t="shared" ref="AG64:AG66" si="61">AE64+AF64</f>
        <v>111000.00000000001</v>
      </c>
      <c r="AH64" s="406">
        <f t="shared" ref="AH64:AH66" si="62">(V64-AG64)/AG64*100</f>
        <v>10</v>
      </c>
      <c r="AI64" s="287"/>
      <c r="AJ64" s="467"/>
      <c r="AK64" s="466"/>
      <c r="AL64" s="466"/>
      <c r="AM64" s="466"/>
      <c r="AN64" s="466"/>
      <c r="AO64" s="466"/>
      <c r="AP64" s="466"/>
      <c r="AQ64" s="466"/>
      <c r="AR64" s="466"/>
      <c r="AS64" s="466"/>
      <c r="AT64" s="466"/>
      <c r="AU64" s="466"/>
      <c r="AV64" s="466"/>
      <c r="AW64" s="466"/>
      <c r="AX64" s="466"/>
      <c r="AY64" s="466"/>
      <c r="AZ64" s="466"/>
      <c r="BA64" s="466"/>
      <c r="BB64" s="466"/>
      <c r="BC64" s="466"/>
      <c r="BD64" s="466"/>
      <c r="BE64" s="466"/>
      <c r="BF64" s="466"/>
      <c r="BG64" s="466"/>
      <c r="BH64" s="447"/>
    </row>
    <row r="65" spans="4:60" s="6" customFormat="1" ht="20" hidden="1" customHeight="1" x14ac:dyDescent="0.2">
      <c r="D65" s="848"/>
      <c r="E65" s="872"/>
      <c r="F65" s="863"/>
      <c r="G65" s="887"/>
      <c r="H65" s="888" t="s">
        <v>24</v>
      </c>
      <c r="I65" s="851"/>
      <c r="J65" s="851"/>
      <c r="K65" s="870"/>
      <c r="L65" s="891"/>
      <c r="M65" s="866"/>
      <c r="N65" s="866"/>
      <c r="O65" s="889"/>
      <c r="P65" s="833" t="s">
        <v>309</v>
      </c>
      <c r="Q65" s="834" t="s">
        <v>192</v>
      </c>
      <c r="R65" s="406">
        <f t="shared" si="54"/>
        <v>15.000000000000002</v>
      </c>
      <c r="S65" s="847">
        <f t="shared" si="54"/>
        <v>20625</v>
      </c>
      <c r="T65" s="847">
        <f t="shared" si="55"/>
        <v>9350</v>
      </c>
      <c r="U65" s="391">
        <f t="shared" si="56"/>
        <v>29975</v>
      </c>
      <c r="V65" s="393">
        <f t="shared" si="57"/>
        <v>449625.00000000006</v>
      </c>
      <c r="W65" s="395">
        <v>4.18094307460277E-2</v>
      </c>
      <c r="X65" s="1"/>
      <c r="Y65" s="406">
        <f>Y64*100</f>
        <v>15.000000000000002</v>
      </c>
      <c r="Z65" s="406">
        <f>$Z$23</f>
        <v>1.1000000000000001</v>
      </c>
      <c r="AA65" s="406">
        <f>$AA$23</f>
        <v>1</v>
      </c>
      <c r="AB65" s="406">
        <v>18750</v>
      </c>
      <c r="AC65" s="406">
        <f>$AC$58</f>
        <v>8500</v>
      </c>
      <c r="AD65" s="406">
        <f t="shared" si="58"/>
        <v>27250</v>
      </c>
      <c r="AE65" s="406">
        <f t="shared" si="59"/>
        <v>281250.00000000006</v>
      </c>
      <c r="AF65" s="406">
        <f t="shared" si="60"/>
        <v>127500.00000000001</v>
      </c>
      <c r="AG65" s="406">
        <f t="shared" si="61"/>
        <v>408750.00000000006</v>
      </c>
      <c r="AH65" s="406">
        <f t="shared" si="62"/>
        <v>10</v>
      </c>
      <c r="AI65" s="287"/>
      <c r="AJ65" s="467"/>
      <c r="AK65" s="466"/>
      <c r="AL65" s="466"/>
      <c r="AM65" s="466"/>
      <c r="AN65" s="466"/>
      <c r="AO65" s="466"/>
      <c r="AP65" s="466"/>
      <c r="AQ65" s="466"/>
      <c r="AR65" s="466"/>
      <c r="AS65" s="466"/>
      <c r="AT65" s="466"/>
      <c r="AU65" s="466"/>
      <c r="AV65" s="466"/>
      <c r="AW65" s="466"/>
      <c r="AX65" s="466"/>
      <c r="AY65" s="466"/>
      <c r="AZ65" s="466"/>
      <c r="BA65" s="466"/>
      <c r="BB65" s="466"/>
      <c r="BC65" s="466"/>
      <c r="BD65" s="466"/>
      <c r="BE65" s="466"/>
      <c r="BF65" s="466"/>
      <c r="BG65" s="466"/>
      <c r="BH65" s="447"/>
    </row>
    <row r="66" spans="4:60" s="6" customFormat="1" ht="20" hidden="1" customHeight="1" x14ac:dyDescent="0.2">
      <c r="D66" s="848"/>
      <c r="E66" s="872"/>
      <c r="F66" s="863"/>
      <c r="G66" s="887"/>
      <c r="H66" s="888" t="s">
        <v>25</v>
      </c>
      <c r="I66" s="851"/>
      <c r="J66" s="851"/>
      <c r="K66" s="870"/>
      <c r="L66" s="891"/>
      <c r="M66" s="866"/>
      <c r="N66" s="866"/>
      <c r="O66" s="889"/>
      <c r="P66" s="833" t="s">
        <v>26</v>
      </c>
      <c r="Q66" s="834" t="s">
        <v>184</v>
      </c>
      <c r="R66" s="406">
        <f t="shared" si="54"/>
        <v>1.2000000000000002</v>
      </c>
      <c r="S66" s="847">
        <f t="shared" si="54"/>
        <v>44660</v>
      </c>
      <c r="T66" s="847">
        <f t="shared" si="55"/>
        <v>17160</v>
      </c>
      <c r="U66" s="391">
        <f t="shared" si="56"/>
        <v>61820</v>
      </c>
      <c r="V66" s="393">
        <f t="shared" si="57"/>
        <v>74184.000000000015</v>
      </c>
      <c r="W66" s="395">
        <v>6.898172500335433E-3</v>
      </c>
      <c r="X66" s="1"/>
      <c r="Y66" s="406">
        <f>0.4*3</f>
        <v>1.2000000000000002</v>
      </c>
      <c r="Z66" s="406">
        <f>$Z$23</f>
        <v>1.1000000000000001</v>
      </c>
      <c r="AA66" s="406">
        <f>$AA$23</f>
        <v>1</v>
      </c>
      <c r="AB66" s="406">
        <f>$AB$59</f>
        <v>40600</v>
      </c>
      <c r="AC66" s="406">
        <f>$AC$59</f>
        <v>15600</v>
      </c>
      <c r="AD66" s="406">
        <f t="shared" si="58"/>
        <v>56200</v>
      </c>
      <c r="AE66" s="406">
        <f t="shared" si="59"/>
        <v>48720.000000000007</v>
      </c>
      <c r="AF66" s="406">
        <f t="shared" si="60"/>
        <v>18720.000000000004</v>
      </c>
      <c r="AG66" s="406">
        <f t="shared" si="61"/>
        <v>67440.000000000015</v>
      </c>
      <c r="AH66" s="406">
        <f t="shared" si="62"/>
        <v>9.9999999999999982</v>
      </c>
      <c r="AI66" s="287"/>
      <c r="AJ66" s="467"/>
      <c r="AK66" s="466"/>
      <c r="AL66" s="466"/>
      <c r="AM66" s="466"/>
      <c r="AN66" s="466"/>
      <c r="AO66" s="466"/>
      <c r="AP66" s="466"/>
      <c r="AQ66" s="466"/>
      <c r="AR66" s="466"/>
      <c r="AS66" s="466"/>
      <c r="AT66" s="466"/>
      <c r="AU66" s="466"/>
      <c r="AV66" s="466"/>
      <c r="AW66" s="466"/>
      <c r="AX66" s="466"/>
      <c r="AY66" s="466"/>
      <c r="AZ66" s="466"/>
      <c r="BA66" s="466"/>
      <c r="BB66" s="466"/>
      <c r="BC66" s="466"/>
      <c r="BD66" s="466"/>
      <c r="BE66" s="466"/>
      <c r="BF66" s="466"/>
      <c r="BG66" s="466"/>
      <c r="BH66" s="447"/>
    </row>
    <row r="67" spans="4:60" s="111" customFormat="1" ht="20" hidden="1" customHeight="1" x14ac:dyDescent="0.2">
      <c r="D67" s="826"/>
      <c r="E67" s="876"/>
      <c r="F67" s="877"/>
      <c r="G67" s="885" t="s">
        <v>30</v>
      </c>
      <c r="H67" s="830" t="s">
        <v>621</v>
      </c>
      <c r="I67" s="830"/>
      <c r="J67" s="830"/>
      <c r="K67" s="831"/>
      <c r="L67" s="831"/>
      <c r="M67" s="829"/>
      <c r="N67" s="829"/>
      <c r="O67" s="886"/>
      <c r="P67" s="890"/>
      <c r="Q67" s="834"/>
      <c r="R67" s="882"/>
      <c r="S67" s="883"/>
      <c r="T67" s="883"/>
      <c r="U67" s="884"/>
      <c r="V67" s="436"/>
      <c r="W67" s="397"/>
      <c r="Y67" s="882"/>
      <c r="Z67" s="882"/>
      <c r="AA67" s="882"/>
      <c r="AB67" s="882"/>
      <c r="AC67" s="882"/>
      <c r="AD67" s="882"/>
      <c r="AE67" s="882"/>
      <c r="AF67" s="882"/>
      <c r="AG67" s="882"/>
      <c r="AH67" s="882"/>
      <c r="AI67" s="325"/>
      <c r="AJ67" s="468"/>
      <c r="AK67" s="469"/>
      <c r="AL67" s="469"/>
      <c r="AM67" s="469"/>
      <c r="AN67" s="469"/>
      <c r="AO67" s="469"/>
      <c r="AP67" s="469"/>
      <c r="AQ67" s="469"/>
      <c r="AR67" s="469"/>
      <c r="AS67" s="469"/>
      <c r="AT67" s="469"/>
      <c r="AU67" s="469"/>
      <c r="AV67" s="469"/>
      <c r="AW67" s="469"/>
      <c r="AX67" s="469"/>
      <c r="AY67" s="469"/>
      <c r="AZ67" s="469"/>
      <c r="BA67" s="469"/>
      <c r="BB67" s="469"/>
      <c r="BC67" s="469"/>
      <c r="BD67" s="469"/>
      <c r="BE67" s="469"/>
      <c r="BF67" s="469"/>
      <c r="BG67" s="469"/>
      <c r="BH67" s="448"/>
    </row>
    <row r="68" spans="4:60" s="6" customFormat="1" ht="20" hidden="1" customHeight="1" x14ac:dyDescent="0.2">
      <c r="D68" s="848"/>
      <c r="E68" s="872"/>
      <c r="F68" s="863"/>
      <c r="G68" s="887"/>
      <c r="H68" s="888" t="s">
        <v>622</v>
      </c>
      <c r="I68" s="851"/>
      <c r="J68" s="851"/>
      <c r="K68" s="870"/>
      <c r="L68" s="891"/>
      <c r="M68" s="866"/>
      <c r="N68" s="866"/>
      <c r="O68" s="889"/>
      <c r="P68" s="833" t="s">
        <v>623</v>
      </c>
      <c r="Q68" s="834" t="s">
        <v>189</v>
      </c>
      <c r="R68" s="406">
        <f t="shared" ref="R68:S68" si="63">Y68*AA68</f>
        <v>1</v>
      </c>
      <c r="S68" s="847">
        <f t="shared" si="63"/>
        <v>495000.00000000006</v>
      </c>
      <c r="T68" s="847">
        <f t="shared" ref="T68" si="64">Z68*AC68</f>
        <v>302500</v>
      </c>
      <c r="U68" s="391">
        <f t="shared" ref="U68" si="65">S68+T68</f>
        <v>797500</v>
      </c>
      <c r="V68" s="393">
        <f t="shared" ref="V68" si="66">R68*U68</f>
        <v>797500</v>
      </c>
      <c r="W68" s="395">
        <v>7.4157400099987961E-2</v>
      </c>
      <c r="X68" s="1"/>
      <c r="Y68" s="406">
        <v>1</v>
      </c>
      <c r="Z68" s="406">
        <f>$Z$23</f>
        <v>1.1000000000000001</v>
      </c>
      <c r="AA68" s="406">
        <f>$AA$23</f>
        <v>1</v>
      </c>
      <c r="AB68" s="406">
        <v>450000</v>
      </c>
      <c r="AC68" s="406">
        <v>275000</v>
      </c>
      <c r="AD68" s="406">
        <f t="shared" ref="AD68" si="67">AB68+AC68</f>
        <v>725000</v>
      </c>
      <c r="AE68" s="406">
        <f t="shared" ref="AE68" si="68">Y68*AB68</f>
        <v>450000</v>
      </c>
      <c r="AF68" s="406">
        <f t="shared" ref="AF68" si="69">Y68*AC68</f>
        <v>275000</v>
      </c>
      <c r="AG68" s="406">
        <f t="shared" ref="AG68" si="70">AE68+AF68</f>
        <v>725000</v>
      </c>
      <c r="AH68" s="406">
        <f t="shared" ref="AH68" si="71">(V68-AG68)/AG68*100</f>
        <v>10</v>
      </c>
      <c r="AI68" s="287"/>
      <c r="AJ68" s="467"/>
      <c r="AK68" s="466"/>
      <c r="AL68" s="466"/>
      <c r="AM68" s="466"/>
      <c r="AN68" s="466"/>
      <c r="AO68" s="466"/>
      <c r="AP68" s="466"/>
      <c r="AQ68" s="466"/>
      <c r="AR68" s="466"/>
      <c r="AS68" s="466"/>
      <c r="AT68" s="466"/>
      <c r="AU68" s="466"/>
      <c r="AV68" s="466"/>
      <c r="AW68" s="466"/>
      <c r="AX68" s="466"/>
      <c r="AY68" s="466"/>
      <c r="AZ68" s="466"/>
      <c r="BA68" s="466"/>
      <c r="BB68" s="466"/>
      <c r="BC68" s="466"/>
      <c r="BD68" s="466"/>
      <c r="BE68" s="466"/>
      <c r="BF68" s="466"/>
      <c r="BG68" s="466"/>
      <c r="BH68" s="447"/>
    </row>
    <row r="69" spans="4:60" s="111" customFormat="1" ht="20" hidden="1" customHeight="1" x14ac:dyDescent="0.2">
      <c r="D69" s="875"/>
      <c r="E69" s="876"/>
      <c r="F69" s="877" t="s">
        <v>32</v>
      </c>
      <c r="G69" s="878" t="s">
        <v>33</v>
      </c>
      <c r="H69" s="878"/>
      <c r="I69" s="878"/>
      <c r="J69" s="878"/>
      <c r="K69" s="879"/>
      <c r="L69" s="879"/>
      <c r="M69" s="880"/>
      <c r="N69" s="892"/>
      <c r="O69" s="881"/>
      <c r="P69" s="833"/>
      <c r="Q69" s="834"/>
      <c r="R69" s="882"/>
      <c r="S69" s="883"/>
      <c r="T69" s="883"/>
      <c r="U69" s="884"/>
      <c r="V69" s="436"/>
      <c r="W69" s="397">
        <v>2.6417454366880442</v>
      </c>
      <c r="Y69" s="882"/>
      <c r="Z69" s="882"/>
      <c r="AA69" s="882"/>
      <c r="AB69" s="882"/>
      <c r="AC69" s="882"/>
      <c r="AD69" s="882"/>
      <c r="AE69" s="882"/>
      <c r="AF69" s="882"/>
      <c r="AG69" s="882"/>
      <c r="AH69" s="882"/>
      <c r="AI69" s="325"/>
      <c r="AJ69" s="468"/>
      <c r="AK69" s="469"/>
      <c r="AL69" s="469"/>
      <c r="AM69" s="469"/>
      <c r="AN69" s="469"/>
      <c r="AO69" s="469"/>
      <c r="AP69" s="469"/>
      <c r="AQ69" s="469"/>
      <c r="AR69" s="469"/>
      <c r="AS69" s="469"/>
      <c r="AT69" s="469"/>
      <c r="AU69" s="469"/>
      <c r="AV69" s="469"/>
      <c r="AW69" s="469"/>
      <c r="AX69" s="469"/>
      <c r="AY69" s="469"/>
      <c r="AZ69" s="469"/>
      <c r="BA69" s="469"/>
      <c r="BB69" s="469"/>
      <c r="BC69" s="469"/>
      <c r="BD69" s="469"/>
      <c r="BE69" s="469"/>
      <c r="BF69" s="469"/>
      <c r="BG69" s="469"/>
      <c r="BH69" s="448"/>
    </row>
    <row r="70" spans="4:60" s="119" customFormat="1" ht="20" hidden="1" customHeight="1" x14ac:dyDescent="0.2">
      <c r="D70" s="826"/>
      <c r="E70" s="827"/>
      <c r="F70" s="831"/>
      <c r="G70" s="885" t="s">
        <v>22</v>
      </c>
      <c r="H70" s="829" t="s">
        <v>652</v>
      </c>
      <c r="I70" s="830"/>
      <c r="J70" s="830"/>
      <c r="K70" s="830"/>
      <c r="L70" s="830"/>
      <c r="M70" s="829"/>
      <c r="N70" s="829"/>
      <c r="O70" s="832"/>
      <c r="P70" s="833"/>
      <c r="Q70" s="834"/>
      <c r="R70" s="893"/>
      <c r="S70" s="894"/>
      <c r="T70" s="894"/>
      <c r="U70" s="895"/>
      <c r="V70" s="437"/>
      <c r="W70" s="398"/>
      <c r="Y70" s="893"/>
      <c r="Z70" s="893"/>
      <c r="AA70" s="893"/>
      <c r="AB70" s="893"/>
      <c r="AC70" s="893"/>
      <c r="AD70" s="893"/>
      <c r="AE70" s="893"/>
      <c r="AF70" s="893"/>
      <c r="AG70" s="893"/>
      <c r="AH70" s="893"/>
      <c r="AI70" s="92"/>
      <c r="AJ70" s="468"/>
      <c r="AK70" s="469"/>
      <c r="AL70" s="469"/>
      <c r="AM70" s="469"/>
      <c r="AN70" s="469"/>
      <c r="AO70" s="469"/>
      <c r="AP70" s="469"/>
      <c r="AQ70" s="469"/>
      <c r="AR70" s="469"/>
      <c r="AS70" s="469"/>
      <c r="AT70" s="469"/>
      <c r="AU70" s="469"/>
      <c r="AV70" s="469"/>
      <c r="AW70" s="469"/>
      <c r="AX70" s="469"/>
      <c r="AY70" s="469"/>
      <c r="AZ70" s="469"/>
      <c r="BA70" s="469"/>
      <c r="BB70" s="469"/>
      <c r="BC70" s="469"/>
      <c r="BD70" s="469"/>
      <c r="BE70" s="469"/>
      <c r="BF70" s="469"/>
      <c r="BG70" s="469"/>
      <c r="BH70" s="449"/>
    </row>
    <row r="71" spans="4:60" s="6" customFormat="1" ht="20" hidden="1" customHeight="1" x14ac:dyDescent="0.2">
      <c r="D71" s="848"/>
      <c r="E71" s="872"/>
      <c r="F71" s="863"/>
      <c r="G71" s="887"/>
      <c r="H71" s="888" t="s">
        <v>23</v>
      </c>
      <c r="I71" s="851"/>
      <c r="J71" s="851"/>
      <c r="K71" s="865"/>
      <c r="L71" s="865"/>
      <c r="M71" s="866"/>
      <c r="N71" s="850"/>
      <c r="O71" s="846"/>
      <c r="P71" s="833" t="s">
        <v>191</v>
      </c>
      <c r="Q71" s="834" t="s">
        <v>189</v>
      </c>
      <c r="R71" s="406">
        <f t="shared" ref="R71:S73" si="72">Y71*AA71</f>
        <v>8.81</v>
      </c>
      <c r="S71" s="847">
        <f t="shared" si="72"/>
        <v>715000</v>
      </c>
      <c r="T71" s="847">
        <f t="shared" ref="T71:T73" si="73">Z71*AC71</f>
        <v>99000.000000000015</v>
      </c>
      <c r="U71" s="391">
        <f t="shared" ref="U71:U73" si="74">S71+T71</f>
        <v>814000</v>
      </c>
      <c r="V71" s="393">
        <f t="shared" ref="V71:V73" si="75">R71*U71</f>
        <v>7171340</v>
      </c>
      <c r="W71" s="395">
        <v>0.66684379891291246</v>
      </c>
      <c r="X71" s="1"/>
      <c r="Y71" s="406">
        <f>Y46</f>
        <v>8.81</v>
      </c>
      <c r="Z71" s="406">
        <f>$Z$23</f>
        <v>1.1000000000000001</v>
      </c>
      <c r="AA71" s="406">
        <f>$AA$23</f>
        <v>1</v>
      </c>
      <c r="AB71" s="406">
        <f>AB64</f>
        <v>650000</v>
      </c>
      <c r="AC71" s="406">
        <f>AC57</f>
        <v>90000</v>
      </c>
      <c r="AD71" s="406">
        <f t="shared" ref="AD71:AD73" si="76">AB71+AC71</f>
        <v>740000</v>
      </c>
      <c r="AE71" s="406">
        <f t="shared" ref="AE71:AE73" si="77">Y71*AB71</f>
        <v>5726500</v>
      </c>
      <c r="AF71" s="406">
        <f t="shared" ref="AF71:AF73" si="78">Y71*AC71</f>
        <v>792900</v>
      </c>
      <c r="AG71" s="406">
        <f t="shared" ref="AG71:AG73" si="79">AE71+AF71</f>
        <v>6519400</v>
      </c>
      <c r="AH71" s="406">
        <f t="shared" ref="AH71:AH73" si="80">(V71-AG71)/AG71*100</f>
        <v>10</v>
      </c>
      <c r="AI71" s="287"/>
      <c r="AJ71" s="467"/>
      <c r="AK71" s="466"/>
      <c r="AL71" s="466"/>
      <c r="AM71" s="466"/>
      <c r="AN71" s="466"/>
      <c r="AO71" s="466"/>
      <c r="AP71" s="466"/>
      <c r="AQ71" s="466"/>
      <c r="AR71" s="466"/>
      <c r="AS71" s="466"/>
      <c r="AT71" s="466"/>
      <c r="AU71" s="466"/>
      <c r="AV71" s="466"/>
      <c r="AW71" s="466"/>
      <c r="AX71" s="466"/>
      <c r="AY71" s="466"/>
      <c r="AZ71" s="466"/>
      <c r="BA71" s="466"/>
      <c r="BB71" s="466"/>
      <c r="BC71" s="466"/>
      <c r="BD71" s="466"/>
      <c r="BE71" s="466"/>
      <c r="BF71" s="466"/>
      <c r="BG71" s="466"/>
      <c r="BH71" s="447"/>
    </row>
    <row r="72" spans="4:60" s="6" customFormat="1" ht="20" hidden="1" customHeight="1" x14ac:dyDescent="0.2">
      <c r="D72" s="848"/>
      <c r="E72" s="872"/>
      <c r="F72" s="863"/>
      <c r="G72" s="887"/>
      <c r="H72" s="888" t="s">
        <v>24</v>
      </c>
      <c r="I72" s="851"/>
      <c r="J72" s="851"/>
      <c r="K72" s="865"/>
      <c r="L72" s="865"/>
      <c r="M72" s="866"/>
      <c r="N72" s="850"/>
      <c r="O72" s="846"/>
      <c r="P72" s="833" t="s">
        <v>799</v>
      </c>
      <c r="Q72" s="834" t="s">
        <v>192</v>
      </c>
      <c r="R72" s="406">
        <f t="shared" si="72"/>
        <v>616.70000000000005</v>
      </c>
      <c r="S72" s="847">
        <f t="shared" si="72"/>
        <v>20625</v>
      </c>
      <c r="T72" s="847">
        <f t="shared" si="73"/>
        <v>9350</v>
      </c>
      <c r="U72" s="391">
        <f t="shared" si="74"/>
        <v>29975</v>
      </c>
      <c r="V72" s="393">
        <f t="shared" si="75"/>
        <v>18485582.5</v>
      </c>
      <c r="W72" s="395">
        <v>1.7189250627383519</v>
      </c>
      <c r="X72" s="1"/>
      <c r="Y72" s="406">
        <f>Y71*70</f>
        <v>616.70000000000005</v>
      </c>
      <c r="Z72" s="406">
        <f>$Z$23</f>
        <v>1.1000000000000001</v>
      </c>
      <c r="AA72" s="406">
        <f>$AA$23</f>
        <v>1</v>
      </c>
      <c r="AB72" s="406">
        <f>AB65</f>
        <v>18750</v>
      </c>
      <c r="AC72" s="406">
        <f t="shared" ref="AC72:AC73" si="81">AC58</f>
        <v>8500</v>
      </c>
      <c r="AD72" s="406">
        <f t="shared" si="76"/>
        <v>27250</v>
      </c>
      <c r="AE72" s="406">
        <f t="shared" si="77"/>
        <v>11563125</v>
      </c>
      <c r="AF72" s="406">
        <f t="shared" si="78"/>
        <v>5241950</v>
      </c>
      <c r="AG72" s="406">
        <f t="shared" si="79"/>
        <v>16805075</v>
      </c>
      <c r="AH72" s="406">
        <f t="shared" si="80"/>
        <v>10</v>
      </c>
      <c r="AI72" s="287"/>
      <c r="AJ72" s="467"/>
      <c r="AK72" s="466"/>
      <c r="AL72" s="466"/>
      <c r="AM72" s="466"/>
      <c r="AN72" s="466"/>
      <c r="AO72" s="466"/>
      <c r="AP72" s="466"/>
      <c r="AQ72" s="466"/>
      <c r="AR72" s="466"/>
      <c r="AS72" s="466"/>
      <c r="AT72" s="466"/>
      <c r="AU72" s="466"/>
      <c r="AV72" s="466"/>
      <c r="AW72" s="466"/>
      <c r="AX72" s="466"/>
      <c r="AY72" s="466"/>
      <c r="AZ72" s="466"/>
      <c r="BA72" s="466"/>
      <c r="BB72" s="466"/>
      <c r="BC72" s="466"/>
      <c r="BD72" s="466"/>
      <c r="BE72" s="466"/>
      <c r="BF72" s="466"/>
      <c r="BG72" s="466"/>
      <c r="BH72" s="447"/>
    </row>
    <row r="73" spans="4:60" s="6" customFormat="1" ht="20" hidden="1" customHeight="1" x14ac:dyDescent="0.2">
      <c r="D73" s="848"/>
      <c r="E73" s="872"/>
      <c r="F73" s="863"/>
      <c r="G73" s="887"/>
      <c r="H73" s="888" t="s">
        <v>25</v>
      </c>
      <c r="I73" s="851"/>
      <c r="J73" s="851"/>
      <c r="K73" s="865"/>
      <c r="L73" s="865"/>
      <c r="M73" s="866"/>
      <c r="N73" s="850"/>
      <c r="O73" s="846"/>
      <c r="P73" s="833" t="s">
        <v>26</v>
      </c>
      <c r="Q73" s="834" t="s">
        <v>184</v>
      </c>
      <c r="R73" s="406">
        <f t="shared" si="72"/>
        <v>30</v>
      </c>
      <c r="S73" s="847">
        <f t="shared" si="72"/>
        <v>74600.372000000018</v>
      </c>
      <c r="T73" s="847">
        <f t="shared" si="73"/>
        <v>17160</v>
      </c>
      <c r="U73" s="391">
        <f t="shared" si="74"/>
        <v>91760.372000000018</v>
      </c>
      <c r="V73" s="393">
        <f t="shared" si="75"/>
        <v>2752811.1600000006</v>
      </c>
      <c r="W73" s="395">
        <v>0.25597657503678001</v>
      </c>
      <c r="X73" s="1"/>
      <c r="Y73" s="406">
        <v>30</v>
      </c>
      <c r="Z73" s="406">
        <f>$Z$23</f>
        <v>1.1000000000000001</v>
      </c>
      <c r="AA73" s="406">
        <f>$AA$23</f>
        <v>1</v>
      </c>
      <c r="AB73" s="406">
        <v>67818.52</v>
      </c>
      <c r="AC73" s="406">
        <f t="shared" si="81"/>
        <v>15600</v>
      </c>
      <c r="AD73" s="406">
        <f t="shared" si="76"/>
        <v>83418.52</v>
      </c>
      <c r="AE73" s="406">
        <f t="shared" si="77"/>
        <v>2034555.6</v>
      </c>
      <c r="AF73" s="406">
        <f t="shared" si="78"/>
        <v>468000</v>
      </c>
      <c r="AG73" s="406">
        <f t="shared" si="79"/>
        <v>2502555.6</v>
      </c>
      <c r="AH73" s="406">
        <f t="shared" si="80"/>
        <v>10.00000000000002</v>
      </c>
      <c r="AI73" s="287"/>
      <c r="AJ73" s="467"/>
      <c r="AK73" s="466"/>
      <c r="AL73" s="466"/>
      <c r="AM73" s="466"/>
      <c r="AN73" s="466"/>
      <c r="AO73" s="466"/>
      <c r="AP73" s="466"/>
      <c r="AQ73" s="466"/>
      <c r="AR73" s="466"/>
      <c r="AS73" s="466"/>
      <c r="AT73" s="466"/>
      <c r="AU73" s="466"/>
      <c r="AV73" s="466"/>
      <c r="AW73" s="466"/>
      <c r="AX73" s="466"/>
      <c r="AY73" s="466"/>
      <c r="AZ73" s="466"/>
      <c r="BA73" s="466"/>
      <c r="BB73" s="466"/>
      <c r="BC73" s="466"/>
      <c r="BD73" s="466"/>
      <c r="BE73" s="466"/>
      <c r="BF73" s="466"/>
      <c r="BG73" s="466"/>
      <c r="BH73" s="447"/>
    </row>
    <row r="74" spans="4:60" s="111" customFormat="1" ht="20" hidden="1" customHeight="1" x14ac:dyDescent="0.2">
      <c r="D74" s="875"/>
      <c r="E74" s="876"/>
      <c r="F74" s="877" t="s">
        <v>35</v>
      </c>
      <c r="G74" s="878" t="s">
        <v>36</v>
      </c>
      <c r="H74" s="878"/>
      <c r="I74" s="878"/>
      <c r="J74" s="878"/>
      <c r="K74" s="879"/>
      <c r="L74" s="879"/>
      <c r="M74" s="880"/>
      <c r="N74" s="892"/>
      <c r="O74" s="881"/>
      <c r="P74" s="833"/>
      <c r="Q74" s="834"/>
      <c r="R74" s="882"/>
      <c r="S74" s="883"/>
      <c r="T74" s="883"/>
      <c r="U74" s="884"/>
      <c r="V74" s="436"/>
      <c r="W74" s="397">
        <v>3.6973966864015511</v>
      </c>
      <c r="Y74" s="882"/>
      <c r="Z74" s="882"/>
      <c r="AA74" s="882"/>
      <c r="AB74" s="882"/>
      <c r="AC74" s="882"/>
      <c r="AD74" s="882"/>
      <c r="AE74" s="882"/>
      <c r="AF74" s="882"/>
      <c r="AG74" s="882"/>
      <c r="AH74" s="882"/>
      <c r="AI74" s="325"/>
      <c r="AJ74" s="468"/>
      <c r="AK74" s="469"/>
      <c r="AL74" s="469"/>
      <c r="AM74" s="469"/>
      <c r="AN74" s="469"/>
      <c r="AO74" s="469"/>
      <c r="AP74" s="469"/>
      <c r="AQ74" s="469"/>
      <c r="AR74" s="469"/>
      <c r="AS74" s="469"/>
      <c r="AT74" s="469"/>
      <c r="AU74" s="469"/>
      <c r="AV74" s="469"/>
      <c r="AW74" s="469"/>
      <c r="AX74" s="469"/>
      <c r="AY74" s="469"/>
      <c r="AZ74" s="469"/>
      <c r="BA74" s="469"/>
      <c r="BB74" s="469"/>
      <c r="BC74" s="469"/>
      <c r="BD74" s="469"/>
      <c r="BE74" s="469"/>
      <c r="BF74" s="469"/>
      <c r="BG74" s="469"/>
      <c r="BH74" s="448"/>
    </row>
    <row r="75" spans="4:60" s="119" customFormat="1" ht="20" hidden="1" customHeight="1" x14ac:dyDescent="0.2">
      <c r="D75" s="826"/>
      <c r="E75" s="827"/>
      <c r="F75" s="831"/>
      <c r="G75" s="885" t="s">
        <v>22</v>
      </c>
      <c r="H75" s="829" t="s">
        <v>645</v>
      </c>
      <c r="I75" s="830"/>
      <c r="J75" s="830"/>
      <c r="K75" s="830"/>
      <c r="L75" s="830"/>
      <c r="M75" s="829"/>
      <c r="N75" s="829"/>
      <c r="O75" s="896"/>
      <c r="P75" s="897"/>
      <c r="Q75" s="834"/>
      <c r="R75" s="893"/>
      <c r="S75" s="894"/>
      <c r="T75" s="894"/>
      <c r="U75" s="895"/>
      <c r="V75" s="437"/>
      <c r="W75" s="398"/>
      <c r="Y75" s="893"/>
      <c r="Z75" s="893"/>
      <c r="AA75" s="893"/>
      <c r="AB75" s="893"/>
      <c r="AC75" s="893"/>
      <c r="AD75" s="893"/>
      <c r="AE75" s="893"/>
      <c r="AF75" s="893"/>
      <c r="AG75" s="893"/>
      <c r="AH75" s="893"/>
      <c r="AI75" s="92"/>
      <c r="AJ75" s="468"/>
      <c r="AK75" s="469"/>
      <c r="AL75" s="469"/>
      <c r="AM75" s="469"/>
      <c r="AN75" s="469"/>
      <c r="AO75" s="469"/>
      <c r="AP75" s="469"/>
      <c r="AQ75" s="469"/>
      <c r="AR75" s="469"/>
      <c r="AS75" s="469"/>
      <c r="AT75" s="469"/>
      <c r="AU75" s="469"/>
      <c r="AV75" s="469"/>
      <c r="AW75" s="469"/>
      <c r="AX75" s="469"/>
      <c r="AY75" s="469"/>
      <c r="AZ75" s="469"/>
      <c r="BA75" s="469"/>
      <c r="BB75" s="469"/>
      <c r="BC75" s="469"/>
      <c r="BD75" s="469"/>
      <c r="BE75" s="469"/>
      <c r="BF75" s="469"/>
      <c r="BG75" s="469"/>
      <c r="BH75" s="449"/>
    </row>
    <row r="76" spans="4:60" s="6" customFormat="1" ht="20" hidden="1" customHeight="1" x14ac:dyDescent="0.2">
      <c r="D76" s="848"/>
      <c r="E76" s="872"/>
      <c r="F76" s="863"/>
      <c r="G76" s="887"/>
      <c r="H76" s="888" t="s">
        <v>23</v>
      </c>
      <c r="I76" s="851"/>
      <c r="J76" s="851"/>
      <c r="K76" s="851"/>
      <c r="L76" s="865"/>
      <c r="M76" s="866"/>
      <c r="N76" s="866"/>
      <c r="O76" s="846"/>
      <c r="P76" s="833" t="s">
        <v>191</v>
      </c>
      <c r="Q76" s="834" t="s">
        <v>189</v>
      </c>
      <c r="R76" s="406">
        <f t="shared" ref="R76:S78" si="82">Y76*AA76</f>
        <v>8.2319999999999975</v>
      </c>
      <c r="S76" s="847">
        <f t="shared" si="82"/>
        <v>715000</v>
      </c>
      <c r="T76" s="847">
        <f t="shared" ref="T76:T78" si="83">Z76*AC76</f>
        <v>99000.000000000015</v>
      </c>
      <c r="U76" s="391">
        <f t="shared" ref="U76:U78" si="84">S76+T76</f>
        <v>814000</v>
      </c>
      <c r="V76" s="393">
        <f t="shared" ref="V76:V78" si="85">R76*U76</f>
        <v>6700847.9999999981</v>
      </c>
      <c r="W76" s="395">
        <v>0.62309400143599247</v>
      </c>
      <c r="X76" s="1"/>
      <c r="Y76" s="406">
        <f>(0.35*0.35*4.8)*14</f>
        <v>8.2319999999999975</v>
      </c>
      <c r="Z76" s="406">
        <f>$Z$23</f>
        <v>1.1000000000000001</v>
      </c>
      <c r="AA76" s="406">
        <f>$AA$23</f>
        <v>1</v>
      </c>
      <c r="AB76" s="406">
        <f>AB71</f>
        <v>650000</v>
      </c>
      <c r="AC76" s="406">
        <f>AC57</f>
        <v>90000</v>
      </c>
      <c r="AD76" s="406">
        <f t="shared" ref="AD76:AD78" si="86">AB76+AC76</f>
        <v>740000</v>
      </c>
      <c r="AE76" s="406">
        <f t="shared" ref="AE76:AE78" si="87">Y76*AB76</f>
        <v>5350799.9999999981</v>
      </c>
      <c r="AF76" s="406">
        <f t="shared" ref="AF76:AF78" si="88">Y76*AC76</f>
        <v>740879.99999999977</v>
      </c>
      <c r="AG76" s="406">
        <f t="shared" ref="AG76:AG78" si="89">AE76+AF76</f>
        <v>6091679.9999999981</v>
      </c>
      <c r="AH76" s="406">
        <f t="shared" ref="AH76:AH78" si="90">(V76-AG76)/AG76*100</f>
        <v>10.000000000000004</v>
      </c>
      <c r="AI76" s="287"/>
      <c r="AJ76" s="467"/>
      <c r="AK76" s="466"/>
      <c r="AL76" s="466"/>
      <c r="AM76" s="466"/>
      <c r="AN76" s="466"/>
      <c r="AO76" s="466"/>
      <c r="AP76" s="466"/>
      <c r="AQ76" s="466"/>
      <c r="AR76" s="466"/>
      <c r="AS76" s="466"/>
      <c r="AT76" s="466"/>
      <c r="AU76" s="466"/>
      <c r="AV76" s="466"/>
      <c r="AW76" s="466"/>
      <c r="AX76" s="466"/>
      <c r="AY76" s="466"/>
      <c r="AZ76" s="466"/>
      <c r="BA76" s="466"/>
      <c r="BB76" s="466"/>
      <c r="BC76" s="466"/>
      <c r="BD76" s="466"/>
      <c r="BE76" s="466"/>
      <c r="BF76" s="466"/>
      <c r="BG76" s="466"/>
      <c r="BH76" s="447"/>
    </row>
    <row r="77" spans="4:60" s="6" customFormat="1" ht="20" hidden="1" customHeight="1" x14ac:dyDescent="0.2">
      <c r="D77" s="848"/>
      <c r="E77" s="872"/>
      <c r="F77" s="863"/>
      <c r="G77" s="887"/>
      <c r="H77" s="888" t="s">
        <v>24</v>
      </c>
      <c r="I77" s="851"/>
      <c r="J77" s="851"/>
      <c r="K77" s="851"/>
      <c r="L77" s="865"/>
      <c r="M77" s="866"/>
      <c r="N77" s="866"/>
      <c r="O77" s="846"/>
      <c r="P77" s="833" t="s">
        <v>799</v>
      </c>
      <c r="Q77" s="834" t="s">
        <v>192</v>
      </c>
      <c r="R77" s="406">
        <f t="shared" si="82"/>
        <v>823.1999999999997</v>
      </c>
      <c r="S77" s="847">
        <f t="shared" si="82"/>
        <v>20625</v>
      </c>
      <c r="T77" s="847">
        <f t="shared" si="83"/>
        <v>9350</v>
      </c>
      <c r="U77" s="391">
        <f t="shared" si="84"/>
        <v>29975</v>
      </c>
      <c r="V77" s="393">
        <f t="shared" si="85"/>
        <v>24675419.999999993</v>
      </c>
      <c r="W77" s="395">
        <v>2.2945015593419993</v>
      </c>
      <c r="X77" s="1"/>
      <c r="Y77" s="406">
        <f>Y76*100</f>
        <v>823.1999999999997</v>
      </c>
      <c r="Z77" s="406">
        <f>$Z$23</f>
        <v>1.1000000000000001</v>
      </c>
      <c r="AA77" s="406">
        <f>$AA$23</f>
        <v>1</v>
      </c>
      <c r="AB77" s="406">
        <f>AB72</f>
        <v>18750</v>
      </c>
      <c r="AC77" s="406">
        <f t="shared" ref="AC77:AC78" si="91">AC58</f>
        <v>8500</v>
      </c>
      <c r="AD77" s="406">
        <f t="shared" si="86"/>
        <v>27250</v>
      </c>
      <c r="AE77" s="406">
        <f t="shared" si="87"/>
        <v>15434999.999999994</v>
      </c>
      <c r="AF77" s="406">
        <f t="shared" si="88"/>
        <v>6997199.9999999972</v>
      </c>
      <c r="AG77" s="406">
        <f t="shared" si="89"/>
        <v>22432199.999999993</v>
      </c>
      <c r="AH77" s="406">
        <f t="shared" si="90"/>
        <v>10.000000000000004</v>
      </c>
      <c r="AI77" s="287"/>
      <c r="AJ77" s="467"/>
      <c r="AK77" s="466"/>
      <c r="AL77" s="466"/>
      <c r="AM77" s="466"/>
      <c r="AN77" s="466"/>
      <c r="AO77" s="466"/>
      <c r="AP77" s="466"/>
      <c r="AQ77" s="466"/>
      <c r="AR77" s="466"/>
      <c r="AS77" s="466"/>
      <c r="AT77" s="466"/>
      <c r="AU77" s="466"/>
      <c r="AV77" s="466"/>
      <c r="AW77" s="466"/>
      <c r="AX77" s="466"/>
      <c r="AY77" s="466"/>
      <c r="AZ77" s="466"/>
      <c r="BA77" s="466"/>
      <c r="BB77" s="466"/>
      <c r="BC77" s="466"/>
      <c r="BD77" s="466"/>
      <c r="BE77" s="466"/>
      <c r="BF77" s="466"/>
      <c r="BG77" s="466"/>
      <c r="BH77" s="447"/>
    </row>
    <row r="78" spans="4:60" s="6" customFormat="1" ht="20" hidden="1" customHeight="1" x14ac:dyDescent="0.2">
      <c r="D78" s="848"/>
      <c r="E78" s="872"/>
      <c r="F78" s="863"/>
      <c r="G78" s="887"/>
      <c r="H78" s="888" t="s">
        <v>25</v>
      </c>
      <c r="I78" s="851"/>
      <c r="J78" s="851"/>
      <c r="K78" s="851"/>
      <c r="L78" s="865"/>
      <c r="M78" s="866"/>
      <c r="N78" s="866"/>
      <c r="O78" s="846"/>
      <c r="P78" s="833" t="s">
        <v>34</v>
      </c>
      <c r="Q78" s="834" t="s">
        <v>184</v>
      </c>
      <c r="R78" s="406">
        <f t="shared" si="82"/>
        <v>65.599999999999994</v>
      </c>
      <c r="S78" s="847">
        <f t="shared" si="82"/>
        <v>74600.372000000018</v>
      </c>
      <c r="T78" s="847">
        <f t="shared" si="83"/>
        <v>17160</v>
      </c>
      <c r="U78" s="391">
        <f t="shared" si="84"/>
        <v>91760.372000000018</v>
      </c>
      <c r="V78" s="393">
        <f t="shared" si="85"/>
        <v>6019480.4032000005</v>
      </c>
      <c r="W78" s="395">
        <v>0.55973544408042553</v>
      </c>
      <c r="X78" s="1"/>
      <c r="Y78" s="406">
        <f>8.2*8</f>
        <v>65.599999999999994</v>
      </c>
      <c r="Z78" s="406">
        <f>$Z$23</f>
        <v>1.1000000000000001</v>
      </c>
      <c r="AA78" s="406">
        <f>$AA$23</f>
        <v>1</v>
      </c>
      <c r="AB78" s="406">
        <v>67818.52</v>
      </c>
      <c r="AC78" s="406">
        <f t="shared" si="91"/>
        <v>15600</v>
      </c>
      <c r="AD78" s="406">
        <f t="shared" si="86"/>
        <v>83418.52</v>
      </c>
      <c r="AE78" s="406">
        <f t="shared" si="87"/>
        <v>4448894.9119999995</v>
      </c>
      <c r="AF78" s="406">
        <f t="shared" si="88"/>
        <v>1023359.9999999999</v>
      </c>
      <c r="AG78" s="406">
        <f t="shared" si="89"/>
        <v>5472254.9119999995</v>
      </c>
      <c r="AH78" s="406">
        <f t="shared" si="90"/>
        <v>10.000000000000018</v>
      </c>
      <c r="AI78" s="287"/>
      <c r="AJ78" s="467"/>
      <c r="AK78" s="466"/>
      <c r="AL78" s="466"/>
      <c r="AM78" s="466"/>
      <c r="AN78" s="466"/>
      <c r="AO78" s="466"/>
      <c r="AP78" s="466"/>
      <c r="AQ78" s="466"/>
      <c r="AR78" s="466"/>
      <c r="AS78" s="466"/>
      <c r="AT78" s="466"/>
      <c r="AU78" s="466"/>
      <c r="AV78" s="466"/>
      <c r="AW78" s="466"/>
      <c r="AX78" s="466"/>
      <c r="AY78" s="466"/>
      <c r="AZ78" s="466"/>
      <c r="BA78" s="466"/>
      <c r="BB78" s="466"/>
      <c r="BC78" s="466"/>
      <c r="BD78" s="466"/>
      <c r="BE78" s="466"/>
      <c r="BF78" s="466"/>
      <c r="BG78" s="466"/>
      <c r="BH78" s="447"/>
    </row>
    <row r="79" spans="4:60" s="119" customFormat="1" ht="20" hidden="1" customHeight="1" x14ac:dyDescent="0.2">
      <c r="D79" s="826"/>
      <c r="E79" s="827"/>
      <c r="F79" s="831"/>
      <c r="G79" s="885" t="s">
        <v>27</v>
      </c>
      <c r="H79" s="829" t="s">
        <v>646</v>
      </c>
      <c r="I79" s="830"/>
      <c r="J79" s="830"/>
      <c r="K79" s="831"/>
      <c r="L79" s="831"/>
      <c r="M79" s="829"/>
      <c r="N79" s="829"/>
      <c r="O79" s="832"/>
      <c r="P79" s="833"/>
      <c r="Q79" s="834"/>
      <c r="R79" s="893"/>
      <c r="S79" s="894"/>
      <c r="T79" s="894"/>
      <c r="U79" s="895"/>
      <c r="V79" s="437"/>
      <c r="W79" s="398"/>
      <c r="Y79" s="893"/>
      <c r="Z79" s="893"/>
      <c r="AA79" s="893"/>
      <c r="AB79" s="893"/>
      <c r="AC79" s="893"/>
      <c r="AD79" s="893"/>
      <c r="AE79" s="893"/>
      <c r="AF79" s="893"/>
      <c r="AG79" s="893"/>
      <c r="AH79" s="893"/>
      <c r="AI79" s="92"/>
      <c r="AJ79" s="468"/>
      <c r="AK79" s="469"/>
      <c r="AL79" s="469"/>
      <c r="AM79" s="469"/>
      <c r="AN79" s="469"/>
      <c r="AO79" s="469"/>
      <c r="AP79" s="469"/>
      <c r="AQ79" s="469"/>
      <c r="AR79" s="469"/>
      <c r="AS79" s="469"/>
      <c r="AT79" s="469"/>
      <c r="AU79" s="469"/>
      <c r="AV79" s="469"/>
      <c r="AW79" s="469"/>
      <c r="AX79" s="469"/>
      <c r="AY79" s="469"/>
      <c r="AZ79" s="469"/>
      <c r="BA79" s="469"/>
      <c r="BB79" s="469"/>
      <c r="BC79" s="469"/>
      <c r="BD79" s="469"/>
      <c r="BE79" s="469"/>
      <c r="BF79" s="469"/>
      <c r="BG79" s="469"/>
      <c r="BH79" s="449"/>
    </row>
    <row r="80" spans="4:60" s="6" customFormat="1" ht="20" hidden="1" customHeight="1" x14ac:dyDescent="0.2">
      <c r="D80" s="848"/>
      <c r="E80" s="872"/>
      <c r="F80" s="863"/>
      <c r="G80" s="887"/>
      <c r="H80" s="888" t="s">
        <v>23</v>
      </c>
      <c r="I80" s="851"/>
      <c r="J80" s="851"/>
      <c r="K80" s="851"/>
      <c r="L80" s="865"/>
      <c r="M80" s="866"/>
      <c r="N80" s="866"/>
      <c r="O80" s="846"/>
      <c r="P80" s="833" t="s">
        <v>799</v>
      </c>
      <c r="Q80" s="834" t="s">
        <v>189</v>
      </c>
      <c r="R80" s="406">
        <f t="shared" ref="R80:S82" si="92">Y80*AA80</f>
        <v>0.33</v>
      </c>
      <c r="S80" s="847">
        <f t="shared" si="92"/>
        <v>715000</v>
      </c>
      <c r="T80" s="847">
        <f t="shared" ref="T80:T82" si="93">Z80*AC80</f>
        <v>99000.000000000015</v>
      </c>
      <c r="U80" s="391">
        <f t="shared" ref="U80:U82" si="94">S80+T80</f>
        <v>814000</v>
      </c>
      <c r="V80" s="393">
        <f t="shared" ref="V80:V82" si="95">R80*U80</f>
        <v>268620</v>
      </c>
      <c r="W80" s="395">
        <v>2.4978258075058015E-2</v>
      </c>
      <c r="X80" s="1"/>
      <c r="Y80" s="406">
        <f>0.11*3</f>
        <v>0.33</v>
      </c>
      <c r="Z80" s="406">
        <f>$Z$23</f>
        <v>1.1000000000000001</v>
      </c>
      <c r="AA80" s="406">
        <f>$AA$23</f>
        <v>1</v>
      </c>
      <c r="AB80" s="406">
        <f>$AB$76</f>
        <v>650000</v>
      </c>
      <c r="AC80" s="406">
        <f>AC57</f>
        <v>90000</v>
      </c>
      <c r="AD80" s="406">
        <f t="shared" ref="AD80:AD82" si="96">AB80+AC80</f>
        <v>740000</v>
      </c>
      <c r="AE80" s="406">
        <f t="shared" ref="AE80:AE82" si="97">Y80*AB80</f>
        <v>214500</v>
      </c>
      <c r="AF80" s="406">
        <f t="shared" ref="AF80:AF82" si="98">Y80*AC80</f>
        <v>29700</v>
      </c>
      <c r="AG80" s="406">
        <f t="shared" ref="AG80:AG82" si="99">AE80+AF80</f>
        <v>244200</v>
      </c>
      <c r="AH80" s="406">
        <f t="shared" ref="AH80:AH82" si="100">(V80-AG80)/AG80*100</f>
        <v>10</v>
      </c>
      <c r="AI80" s="287"/>
      <c r="AJ80" s="467"/>
      <c r="AK80" s="466"/>
      <c r="AL80" s="466"/>
      <c r="AM80" s="466"/>
      <c r="AN80" s="466"/>
      <c r="AO80" s="466"/>
      <c r="AP80" s="466"/>
      <c r="AQ80" s="466"/>
      <c r="AR80" s="466"/>
      <c r="AS80" s="466"/>
      <c r="AT80" s="466"/>
      <c r="AU80" s="466"/>
      <c r="AV80" s="466"/>
      <c r="AW80" s="466"/>
      <c r="AX80" s="466"/>
      <c r="AY80" s="466"/>
      <c r="AZ80" s="466"/>
      <c r="BA80" s="466"/>
      <c r="BB80" s="466"/>
      <c r="BC80" s="466"/>
      <c r="BD80" s="466"/>
      <c r="BE80" s="466"/>
      <c r="BF80" s="466"/>
      <c r="BG80" s="466"/>
      <c r="BH80" s="447"/>
    </row>
    <row r="81" spans="4:60" s="6" customFormat="1" ht="20" hidden="1" customHeight="1" x14ac:dyDescent="0.2">
      <c r="D81" s="848"/>
      <c r="E81" s="872"/>
      <c r="F81" s="863"/>
      <c r="G81" s="887"/>
      <c r="H81" s="888" t="s">
        <v>24</v>
      </c>
      <c r="I81" s="851"/>
      <c r="J81" s="851"/>
      <c r="K81" s="851"/>
      <c r="L81" s="865"/>
      <c r="M81" s="866"/>
      <c r="N81" s="866"/>
      <c r="O81" s="846"/>
      <c r="P81" s="833" t="s">
        <v>798</v>
      </c>
      <c r="Q81" s="834" t="s">
        <v>192</v>
      </c>
      <c r="R81" s="406">
        <f t="shared" si="92"/>
        <v>23.1</v>
      </c>
      <c r="S81" s="847">
        <f t="shared" si="92"/>
        <v>20625</v>
      </c>
      <c r="T81" s="847">
        <f t="shared" si="93"/>
        <v>9350</v>
      </c>
      <c r="U81" s="391">
        <f t="shared" si="94"/>
        <v>29975</v>
      </c>
      <c r="V81" s="393">
        <f t="shared" si="95"/>
        <v>692422.5</v>
      </c>
      <c r="W81" s="395">
        <v>6.438652334888266E-2</v>
      </c>
      <c r="X81" s="1"/>
      <c r="Y81" s="406">
        <f>Y80*70</f>
        <v>23.1</v>
      </c>
      <c r="Z81" s="406">
        <f>$Z$23</f>
        <v>1.1000000000000001</v>
      </c>
      <c r="AA81" s="406">
        <f>$AA$23</f>
        <v>1</v>
      </c>
      <c r="AB81" s="406">
        <f>$AB$77</f>
        <v>18750</v>
      </c>
      <c r="AC81" s="406">
        <f>$AC$77</f>
        <v>8500</v>
      </c>
      <c r="AD81" s="406">
        <f t="shared" si="96"/>
        <v>27250</v>
      </c>
      <c r="AE81" s="406">
        <f t="shared" si="97"/>
        <v>433125</v>
      </c>
      <c r="AF81" s="406">
        <f t="shared" si="98"/>
        <v>196350</v>
      </c>
      <c r="AG81" s="406">
        <f t="shared" si="99"/>
        <v>629475</v>
      </c>
      <c r="AH81" s="406">
        <f t="shared" si="100"/>
        <v>10</v>
      </c>
      <c r="AI81" s="287"/>
      <c r="AJ81" s="467"/>
      <c r="AK81" s="466"/>
      <c r="AL81" s="466"/>
      <c r="AM81" s="466"/>
      <c r="AN81" s="466"/>
      <c r="AO81" s="466"/>
      <c r="AP81" s="466"/>
      <c r="AQ81" s="466"/>
      <c r="AR81" s="466"/>
      <c r="AS81" s="466"/>
      <c r="AT81" s="466"/>
      <c r="AU81" s="466"/>
      <c r="AV81" s="466"/>
      <c r="AW81" s="466"/>
      <c r="AX81" s="466"/>
      <c r="AY81" s="466"/>
      <c r="AZ81" s="466"/>
      <c r="BA81" s="466"/>
      <c r="BB81" s="466"/>
      <c r="BC81" s="466"/>
      <c r="BD81" s="466"/>
      <c r="BE81" s="466"/>
      <c r="BF81" s="466"/>
      <c r="BG81" s="466"/>
      <c r="BH81" s="447"/>
    </row>
    <row r="82" spans="4:60" s="6" customFormat="1" ht="20" hidden="1" customHeight="1" x14ac:dyDescent="0.2">
      <c r="D82" s="848"/>
      <c r="E82" s="872"/>
      <c r="F82" s="863"/>
      <c r="G82" s="887"/>
      <c r="H82" s="888" t="s">
        <v>25</v>
      </c>
      <c r="I82" s="851"/>
      <c r="J82" s="851"/>
      <c r="K82" s="851"/>
      <c r="L82" s="865"/>
      <c r="M82" s="866"/>
      <c r="N82" s="866"/>
      <c r="O82" s="846"/>
      <c r="P82" s="833" t="s">
        <v>34</v>
      </c>
      <c r="Q82" s="834" t="s">
        <v>184</v>
      </c>
      <c r="R82" s="406">
        <f t="shared" si="92"/>
        <v>5.76</v>
      </c>
      <c r="S82" s="847">
        <f t="shared" si="92"/>
        <v>74600.372000000018</v>
      </c>
      <c r="T82" s="847">
        <f t="shared" si="93"/>
        <v>17160</v>
      </c>
      <c r="U82" s="391">
        <f t="shared" si="94"/>
        <v>91760.372000000018</v>
      </c>
      <c r="V82" s="393">
        <f t="shared" si="95"/>
        <v>528539.7427200001</v>
      </c>
      <c r="W82" s="395">
        <v>4.9147502407061748E-2</v>
      </c>
      <c r="X82" s="1"/>
      <c r="Y82" s="406">
        <f>2.88*2</f>
        <v>5.76</v>
      </c>
      <c r="Z82" s="406">
        <f>$Z$23</f>
        <v>1.1000000000000001</v>
      </c>
      <c r="AA82" s="406">
        <f>$AA$23</f>
        <v>1</v>
      </c>
      <c r="AB82" s="406">
        <f>$AB$78</f>
        <v>67818.52</v>
      </c>
      <c r="AC82" s="406">
        <f>$AC$78</f>
        <v>15600</v>
      </c>
      <c r="AD82" s="406">
        <f t="shared" si="96"/>
        <v>83418.52</v>
      </c>
      <c r="AE82" s="406">
        <f t="shared" si="97"/>
        <v>390634.6752</v>
      </c>
      <c r="AF82" s="406">
        <f t="shared" si="98"/>
        <v>89856</v>
      </c>
      <c r="AG82" s="406">
        <f t="shared" si="99"/>
        <v>480490.6752</v>
      </c>
      <c r="AH82" s="406">
        <f t="shared" si="100"/>
        <v>10.00000000000002</v>
      </c>
      <c r="AI82" s="287"/>
      <c r="AJ82" s="467"/>
      <c r="AK82" s="466"/>
      <c r="AL82" s="466"/>
      <c r="AM82" s="466"/>
      <c r="AN82" s="466"/>
      <c r="AO82" s="466"/>
      <c r="AP82" s="466"/>
      <c r="AQ82" s="466"/>
      <c r="AR82" s="466"/>
      <c r="AS82" s="466"/>
      <c r="AT82" s="466"/>
      <c r="AU82" s="466"/>
      <c r="AV82" s="466"/>
      <c r="AW82" s="466"/>
      <c r="AX82" s="466"/>
      <c r="AY82" s="466"/>
      <c r="AZ82" s="466"/>
      <c r="BA82" s="466"/>
      <c r="BB82" s="466"/>
      <c r="BC82" s="466"/>
      <c r="BD82" s="466"/>
      <c r="BE82" s="466"/>
      <c r="BF82" s="466"/>
      <c r="BG82" s="466"/>
      <c r="BH82" s="447"/>
    </row>
    <row r="83" spans="4:60" s="119" customFormat="1" ht="20" hidden="1" customHeight="1" x14ac:dyDescent="0.2">
      <c r="D83" s="826"/>
      <c r="E83" s="827"/>
      <c r="F83" s="831"/>
      <c r="G83" s="885" t="s">
        <v>28</v>
      </c>
      <c r="H83" s="829" t="s">
        <v>647</v>
      </c>
      <c r="I83" s="830"/>
      <c r="J83" s="830"/>
      <c r="K83" s="831"/>
      <c r="L83" s="831"/>
      <c r="M83" s="829"/>
      <c r="N83" s="829"/>
      <c r="O83" s="832"/>
      <c r="P83" s="833"/>
      <c r="Q83" s="834"/>
      <c r="R83" s="893"/>
      <c r="S83" s="894"/>
      <c r="T83" s="894"/>
      <c r="U83" s="895"/>
      <c r="V83" s="437"/>
      <c r="W83" s="398"/>
      <c r="Y83" s="893"/>
      <c r="Z83" s="893"/>
      <c r="AA83" s="893"/>
      <c r="AB83" s="893"/>
      <c r="AC83" s="893"/>
      <c r="AD83" s="893"/>
      <c r="AE83" s="893"/>
      <c r="AF83" s="893"/>
      <c r="AG83" s="893"/>
      <c r="AH83" s="893"/>
      <c r="AI83" s="92"/>
      <c r="AJ83" s="468"/>
      <c r="AK83" s="469"/>
      <c r="AL83" s="469"/>
      <c r="AM83" s="469"/>
      <c r="AN83" s="469"/>
      <c r="AO83" s="469"/>
      <c r="AP83" s="469"/>
      <c r="AQ83" s="469"/>
      <c r="AR83" s="469"/>
      <c r="AS83" s="469"/>
      <c r="AT83" s="469"/>
      <c r="AU83" s="469"/>
      <c r="AV83" s="469"/>
      <c r="AW83" s="469"/>
      <c r="AX83" s="469"/>
      <c r="AY83" s="469"/>
      <c r="AZ83" s="469"/>
      <c r="BA83" s="469"/>
      <c r="BB83" s="469"/>
      <c r="BC83" s="469"/>
      <c r="BD83" s="469"/>
      <c r="BE83" s="469"/>
      <c r="BF83" s="469"/>
      <c r="BG83" s="469"/>
      <c r="BH83" s="449"/>
    </row>
    <row r="84" spans="4:60" s="6" customFormat="1" ht="20" hidden="1" customHeight="1" x14ac:dyDescent="0.2">
      <c r="D84" s="848"/>
      <c r="E84" s="872"/>
      <c r="F84" s="863"/>
      <c r="G84" s="887"/>
      <c r="H84" s="888" t="s">
        <v>23</v>
      </c>
      <c r="I84" s="851"/>
      <c r="J84" s="851"/>
      <c r="K84" s="851"/>
      <c r="L84" s="865"/>
      <c r="M84" s="866"/>
      <c r="N84" s="866"/>
      <c r="O84" s="846"/>
      <c r="P84" s="833" t="s">
        <v>193</v>
      </c>
      <c r="Q84" s="834" t="s">
        <v>189</v>
      </c>
      <c r="R84" s="406">
        <f t="shared" ref="R84:S86" si="101">Y84*AA84</f>
        <v>0.28000000000000003</v>
      </c>
      <c r="S84" s="847">
        <f t="shared" si="101"/>
        <v>715000</v>
      </c>
      <c r="T84" s="847">
        <f t="shared" ref="T84:T86" si="102">Z84*AC84</f>
        <v>56854.963000000003</v>
      </c>
      <c r="U84" s="391">
        <f t="shared" ref="U84:U86" si="103">S84+T84</f>
        <v>771854.96299999999</v>
      </c>
      <c r="V84" s="393">
        <f t="shared" ref="V84:V86" si="104">R84*U84</f>
        <v>216119.38964000001</v>
      </c>
      <c r="W84" s="395">
        <v>2.0096366203007743E-2</v>
      </c>
      <c r="X84" s="1"/>
      <c r="Y84" s="406">
        <v>0.28000000000000003</v>
      </c>
      <c r="Z84" s="406">
        <f>$Z$23</f>
        <v>1.1000000000000001</v>
      </c>
      <c r="AA84" s="406">
        <f>$AA$23</f>
        <v>1</v>
      </c>
      <c r="AB84" s="406">
        <f>AB80</f>
        <v>650000</v>
      </c>
      <c r="AC84" s="406">
        <v>51686.33</v>
      </c>
      <c r="AD84" s="406">
        <f t="shared" ref="AD84:AD86" si="105">AB84+AC84</f>
        <v>701686.33</v>
      </c>
      <c r="AE84" s="406">
        <f t="shared" ref="AE84:AE86" si="106">Y84*AB84</f>
        <v>182000.00000000003</v>
      </c>
      <c r="AF84" s="406">
        <f t="shared" ref="AF84:AF86" si="107">Y84*AC84</f>
        <v>14472.172400000001</v>
      </c>
      <c r="AG84" s="406">
        <f t="shared" ref="AG84:AG86" si="108">AE84+AF84</f>
        <v>196472.17240000004</v>
      </c>
      <c r="AH84" s="406">
        <f t="shared" ref="AH84:AH86" si="109">(V84-AG84)/AG84*100</f>
        <v>9.9999999999999822</v>
      </c>
      <c r="AI84" s="287"/>
      <c r="AJ84" s="467"/>
      <c r="AK84" s="466"/>
      <c r="AL84" s="466"/>
      <c r="AM84" s="466"/>
      <c r="AN84" s="466"/>
      <c r="AO84" s="466"/>
      <c r="AP84" s="466"/>
      <c r="AQ84" s="466"/>
      <c r="AR84" s="466"/>
      <c r="AS84" s="466"/>
      <c r="AT84" s="466"/>
      <c r="AU84" s="466"/>
      <c r="AV84" s="466"/>
      <c r="AW84" s="466"/>
      <c r="AX84" s="466"/>
      <c r="AY84" s="466"/>
      <c r="AZ84" s="466"/>
      <c r="BA84" s="466"/>
      <c r="BB84" s="466"/>
      <c r="BC84" s="466"/>
      <c r="BD84" s="466"/>
      <c r="BE84" s="466"/>
      <c r="BF84" s="466"/>
      <c r="BG84" s="466"/>
      <c r="BH84" s="447"/>
    </row>
    <row r="85" spans="4:60" s="6" customFormat="1" ht="20" hidden="1" customHeight="1" x14ac:dyDescent="0.2">
      <c r="D85" s="848"/>
      <c r="E85" s="872"/>
      <c r="F85" s="863"/>
      <c r="G85" s="887"/>
      <c r="H85" s="888" t="s">
        <v>24</v>
      </c>
      <c r="I85" s="851"/>
      <c r="J85" s="851"/>
      <c r="K85" s="851"/>
      <c r="L85" s="865"/>
      <c r="M85" s="866"/>
      <c r="N85" s="866"/>
      <c r="O85" s="846"/>
      <c r="P85" s="833" t="s">
        <v>197</v>
      </c>
      <c r="Q85" s="834" t="s">
        <v>192</v>
      </c>
      <c r="R85" s="406">
        <f t="shared" si="101"/>
        <v>19.600000000000001</v>
      </c>
      <c r="S85" s="847">
        <f t="shared" si="101"/>
        <v>20625</v>
      </c>
      <c r="T85" s="847">
        <f t="shared" si="102"/>
        <v>9350</v>
      </c>
      <c r="U85" s="391">
        <f t="shared" si="103"/>
        <v>29975</v>
      </c>
      <c r="V85" s="393">
        <f t="shared" si="104"/>
        <v>587510</v>
      </c>
      <c r="W85" s="395">
        <v>5.4630989508142859E-2</v>
      </c>
      <c r="X85" s="1"/>
      <c r="Y85" s="406">
        <f>Y84*70</f>
        <v>19.600000000000001</v>
      </c>
      <c r="Z85" s="406">
        <f>$Z$23</f>
        <v>1.1000000000000001</v>
      </c>
      <c r="AA85" s="406">
        <f>$AA$23</f>
        <v>1</v>
      </c>
      <c r="AB85" s="406">
        <f>$AB$77</f>
        <v>18750</v>
      </c>
      <c r="AC85" s="406">
        <f>$AC$77</f>
        <v>8500</v>
      </c>
      <c r="AD85" s="406">
        <f t="shared" si="105"/>
        <v>27250</v>
      </c>
      <c r="AE85" s="406">
        <f t="shared" si="106"/>
        <v>367500</v>
      </c>
      <c r="AF85" s="406">
        <f t="shared" si="107"/>
        <v>166600</v>
      </c>
      <c r="AG85" s="406">
        <f t="shared" si="108"/>
        <v>534100</v>
      </c>
      <c r="AH85" s="406">
        <f t="shared" si="109"/>
        <v>10</v>
      </c>
      <c r="AI85" s="287"/>
      <c r="AJ85" s="467"/>
      <c r="AK85" s="466"/>
      <c r="AL85" s="466"/>
      <c r="AM85" s="466"/>
      <c r="AN85" s="466"/>
      <c r="AO85" s="466"/>
      <c r="AP85" s="466"/>
      <c r="AQ85" s="466"/>
      <c r="AR85" s="466"/>
      <c r="AS85" s="466"/>
      <c r="AT85" s="466"/>
      <c r="AU85" s="466"/>
      <c r="AV85" s="466"/>
      <c r="AW85" s="466"/>
      <c r="AX85" s="466"/>
      <c r="AY85" s="466"/>
      <c r="AZ85" s="466"/>
      <c r="BA85" s="466"/>
      <c r="BB85" s="466"/>
      <c r="BC85" s="466"/>
      <c r="BD85" s="466"/>
      <c r="BE85" s="466"/>
      <c r="BF85" s="466"/>
      <c r="BG85" s="466"/>
      <c r="BH85" s="447"/>
    </row>
    <row r="86" spans="4:60" s="6" customFormat="1" ht="20" hidden="1" customHeight="1" x14ac:dyDescent="0.2">
      <c r="D86" s="848"/>
      <c r="E86" s="872"/>
      <c r="F86" s="863"/>
      <c r="G86" s="887"/>
      <c r="H86" s="888" t="s">
        <v>25</v>
      </c>
      <c r="I86" s="851"/>
      <c r="J86" s="851"/>
      <c r="K86" s="851"/>
      <c r="L86" s="865"/>
      <c r="M86" s="866"/>
      <c r="N86" s="866"/>
      <c r="O86" s="846"/>
      <c r="P86" s="833" t="s">
        <v>34</v>
      </c>
      <c r="Q86" s="834" t="s">
        <v>184</v>
      </c>
      <c r="R86" s="406">
        <f t="shared" si="101"/>
        <v>0.8</v>
      </c>
      <c r="S86" s="847">
        <f t="shared" si="101"/>
        <v>74600.372000000018</v>
      </c>
      <c r="T86" s="847">
        <f t="shared" si="102"/>
        <v>17160</v>
      </c>
      <c r="U86" s="391">
        <f t="shared" si="103"/>
        <v>91760.372000000018</v>
      </c>
      <c r="V86" s="393">
        <f t="shared" si="104"/>
        <v>73408.29760000002</v>
      </c>
      <c r="W86" s="395">
        <v>6.8260420009807997E-3</v>
      </c>
      <c r="X86" s="1"/>
      <c r="Y86" s="406">
        <v>0.8</v>
      </c>
      <c r="Z86" s="406">
        <f>$Z$23</f>
        <v>1.1000000000000001</v>
      </c>
      <c r="AA86" s="406">
        <f>$AA$23</f>
        <v>1</v>
      </c>
      <c r="AB86" s="406">
        <f>$AB$78</f>
        <v>67818.52</v>
      </c>
      <c r="AC86" s="406">
        <f>$AC$78</f>
        <v>15600</v>
      </c>
      <c r="AD86" s="406">
        <f t="shared" si="105"/>
        <v>83418.52</v>
      </c>
      <c r="AE86" s="406">
        <f t="shared" si="106"/>
        <v>54254.816000000006</v>
      </c>
      <c r="AF86" s="406">
        <f t="shared" si="107"/>
        <v>12480</v>
      </c>
      <c r="AG86" s="406">
        <f t="shared" si="108"/>
        <v>66734.816000000006</v>
      </c>
      <c r="AH86" s="406">
        <f t="shared" si="109"/>
        <v>10.00000000000002</v>
      </c>
      <c r="AI86" s="287"/>
      <c r="AJ86" s="467"/>
      <c r="AK86" s="466"/>
      <c r="AL86" s="466"/>
      <c r="AM86" s="466"/>
      <c r="AN86" s="466"/>
      <c r="AO86" s="466"/>
      <c r="AP86" s="466"/>
      <c r="AQ86" s="466"/>
      <c r="AR86" s="466"/>
      <c r="AS86" s="466"/>
      <c r="AT86" s="466"/>
      <c r="AU86" s="466"/>
      <c r="AV86" s="466"/>
      <c r="AW86" s="466"/>
      <c r="AX86" s="466"/>
      <c r="AY86" s="466"/>
      <c r="AZ86" s="466"/>
      <c r="BA86" s="466"/>
      <c r="BB86" s="466"/>
      <c r="BC86" s="466"/>
      <c r="BD86" s="466"/>
      <c r="BE86" s="466"/>
      <c r="BF86" s="466"/>
      <c r="BG86" s="466"/>
      <c r="BH86" s="447"/>
    </row>
    <row r="87" spans="4:60" s="111" customFormat="1" ht="20" hidden="1" customHeight="1" x14ac:dyDescent="0.2">
      <c r="D87" s="875"/>
      <c r="E87" s="876"/>
      <c r="F87" s="877" t="s">
        <v>37</v>
      </c>
      <c r="G87" s="878" t="s">
        <v>38</v>
      </c>
      <c r="H87" s="878"/>
      <c r="I87" s="878"/>
      <c r="J87" s="878"/>
      <c r="K87" s="879"/>
      <c r="L87" s="879"/>
      <c r="M87" s="880"/>
      <c r="N87" s="892"/>
      <c r="O87" s="881"/>
      <c r="P87" s="833"/>
      <c r="Q87" s="834"/>
      <c r="R87" s="882"/>
      <c r="S87" s="883"/>
      <c r="T87" s="883"/>
      <c r="U87" s="884"/>
      <c r="V87" s="436"/>
      <c r="W87" s="397">
        <v>4.3196704104343899</v>
      </c>
      <c r="Y87" s="882"/>
      <c r="Z87" s="882"/>
      <c r="AA87" s="882"/>
      <c r="AB87" s="882"/>
      <c r="AC87" s="882"/>
      <c r="AD87" s="882"/>
      <c r="AE87" s="882"/>
      <c r="AF87" s="882"/>
      <c r="AG87" s="882"/>
      <c r="AH87" s="882"/>
      <c r="AI87" s="325"/>
      <c r="AJ87" s="468"/>
      <c r="AK87" s="469"/>
      <c r="AL87" s="469"/>
      <c r="AM87" s="469"/>
      <c r="AN87" s="469"/>
      <c r="AO87" s="469"/>
      <c r="AP87" s="469"/>
      <c r="AQ87" s="469"/>
      <c r="AR87" s="469"/>
      <c r="AS87" s="469"/>
      <c r="AT87" s="469"/>
      <c r="AU87" s="469"/>
      <c r="AV87" s="469"/>
      <c r="AW87" s="469"/>
      <c r="AX87" s="469"/>
      <c r="AY87" s="469"/>
      <c r="AZ87" s="469"/>
      <c r="BA87" s="469"/>
      <c r="BB87" s="469"/>
      <c r="BC87" s="469"/>
      <c r="BD87" s="469"/>
      <c r="BE87" s="469"/>
      <c r="BF87" s="469"/>
      <c r="BG87" s="469"/>
      <c r="BH87" s="448"/>
    </row>
    <row r="88" spans="4:60" s="119" customFormat="1" ht="20" hidden="1" customHeight="1" x14ac:dyDescent="0.2">
      <c r="D88" s="826"/>
      <c r="E88" s="827"/>
      <c r="F88" s="831"/>
      <c r="G88" s="885" t="s">
        <v>22</v>
      </c>
      <c r="H88" s="829" t="s">
        <v>653</v>
      </c>
      <c r="I88" s="830"/>
      <c r="J88" s="830"/>
      <c r="K88" s="831"/>
      <c r="L88" s="831"/>
      <c r="M88" s="829"/>
      <c r="N88" s="829"/>
      <c r="O88" s="832"/>
      <c r="P88" s="833"/>
      <c r="Q88" s="834"/>
      <c r="R88" s="893"/>
      <c r="S88" s="894"/>
      <c r="T88" s="894"/>
      <c r="U88" s="895"/>
      <c r="V88" s="437"/>
      <c r="W88" s="398"/>
      <c r="Y88" s="893"/>
      <c r="Z88" s="893"/>
      <c r="AA88" s="893"/>
      <c r="AB88" s="893"/>
      <c r="AC88" s="893"/>
      <c r="AD88" s="893"/>
      <c r="AE88" s="893"/>
      <c r="AF88" s="893"/>
      <c r="AG88" s="893"/>
      <c r="AH88" s="893"/>
      <c r="AI88" s="92"/>
      <c r="AJ88" s="468"/>
      <c r="AK88" s="469"/>
      <c r="AL88" s="469"/>
      <c r="AM88" s="469"/>
      <c r="AN88" s="469"/>
      <c r="AO88" s="469"/>
      <c r="AP88" s="469"/>
      <c r="AQ88" s="469"/>
      <c r="AR88" s="469"/>
      <c r="AS88" s="469"/>
      <c r="AT88" s="469"/>
      <c r="AU88" s="469"/>
      <c r="AV88" s="469"/>
      <c r="AW88" s="469"/>
      <c r="AX88" s="469"/>
      <c r="AY88" s="469"/>
      <c r="AZ88" s="469"/>
      <c r="BA88" s="469"/>
      <c r="BB88" s="469"/>
      <c r="BC88" s="469"/>
      <c r="BD88" s="469"/>
      <c r="BE88" s="469"/>
      <c r="BF88" s="469"/>
      <c r="BG88" s="469"/>
      <c r="BH88" s="449"/>
    </row>
    <row r="89" spans="4:60" s="6" customFormat="1" ht="20" hidden="1" customHeight="1" x14ac:dyDescent="0.2">
      <c r="D89" s="848"/>
      <c r="E89" s="872"/>
      <c r="F89" s="863"/>
      <c r="G89" s="887"/>
      <c r="H89" s="888" t="s">
        <v>23</v>
      </c>
      <c r="I89" s="851"/>
      <c r="J89" s="851"/>
      <c r="K89" s="851"/>
      <c r="L89" s="865"/>
      <c r="M89" s="866"/>
      <c r="N89" s="866"/>
      <c r="O89" s="846"/>
      <c r="P89" s="833" t="s">
        <v>191</v>
      </c>
      <c r="Q89" s="834" t="s">
        <v>189</v>
      </c>
      <c r="R89" s="406">
        <f t="shared" ref="R89:S91" si="110">Y89*AA89</f>
        <v>8.81</v>
      </c>
      <c r="S89" s="847">
        <f t="shared" si="110"/>
        <v>715000</v>
      </c>
      <c r="T89" s="847">
        <f t="shared" ref="T89:T91" si="111">Z89*AC89</f>
        <v>99000.000000000015</v>
      </c>
      <c r="U89" s="391">
        <f t="shared" ref="U89:U91" si="112">S89+T89</f>
        <v>814000</v>
      </c>
      <c r="V89" s="393">
        <f t="shared" ref="V89:V91" si="113">R89*U89</f>
        <v>7171340</v>
      </c>
      <c r="W89" s="395">
        <v>0.66684379891291246</v>
      </c>
      <c r="X89" s="1"/>
      <c r="Y89" s="406">
        <f>Y71</f>
        <v>8.81</v>
      </c>
      <c r="Z89" s="406">
        <f>$Z$23</f>
        <v>1.1000000000000001</v>
      </c>
      <c r="AA89" s="406">
        <f>$AA$23</f>
        <v>1</v>
      </c>
      <c r="AB89" s="406">
        <f>$AB$76</f>
        <v>650000</v>
      </c>
      <c r="AC89" s="406">
        <f>$AC$76</f>
        <v>90000</v>
      </c>
      <c r="AD89" s="406">
        <f t="shared" ref="AD89:AD91" si="114">AB89+AC89</f>
        <v>740000</v>
      </c>
      <c r="AE89" s="406">
        <f t="shared" ref="AE89:AE91" si="115">Y89*AB89</f>
        <v>5726500</v>
      </c>
      <c r="AF89" s="406">
        <f t="shared" ref="AF89:AF91" si="116">Y89*AC89</f>
        <v>792900</v>
      </c>
      <c r="AG89" s="406">
        <f t="shared" ref="AG89:AG91" si="117">AE89+AF89</f>
        <v>6519400</v>
      </c>
      <c r="AH89" s="406">
        <f t="shared" ref="AH89:AH91" si="118">(V89-AG89)/AG89*100</f>
        <v>10</v>
      </c>
      <c r="AI89" s="287"/>
      <c r="AJ89" s="467"/>
      <c r="AK89" s="466"/>
      <c r="AL89" s="466"/>
      <c r="AM89" s="466"/>
      <c r="AN89" s="466"/>
      <c r="AO89" s="466"/>
      <c r="AP89" s="466"/>
      <c r="AQ89" s="466"/>
      <c r="AR89" s="466"/>
      <c r="AS89" s="466"/>
      <c r="AT89" s="466"/>
      <c r="AU89" s="466"/>
      <c r="AV89" s="466"/>
      <c r="AW89" s="466"/>
      <c r="AX89" s="466"/>
      <c r="AY89" s="466"/>
      <c r="AZ89" s="466"/>
      <c r="BA89" s="466"/>
      <c r="BB89" s="466"/>
      <c r="BC89" s="466"/>
      <c r="BD89" s="466"/>
      <c r="BE89" s="466"/>
      <c r="BF89" s="466"/>
      <c r="BG89" s="466"/>
      <c r="BH89" s="447"/>
    </row>
    <row r="90" spans="4:60" s="6" customFormat="1" ht="20" hidden="1" customHeight="1" x14ac:dyDescent="0.2">
      <c r="D90" s="848"/>
      <c r="E90" s="872"/>
      <c r="F90" s="863"/>
      <c r="G90" s="887"/>
      <c r="H90" s="888" t="s">
        <v>24</v>
      </c>
      <c r="I90" s="851"/>
      <c r="J90" s="851"/>
      <c r="K90" s="851"/>
      <c r="L90" s="865"/>
      <c r="M90" s="866"/>
      <c r="N90" s="866"/>
      <c r="O90" s="846"/>
      <c r="P90" s="833" t="s">
        <v>800</v>
      </c>
      <c r="Q90" s="834" t="s">
        <v>192</v>
      </c>
      <c r="R90" s="406">
        <f t="shared" si="110"/>
        <v>969.1</v>
      </c>
      <c r="S90" s="847">
        <f t="shared" si="110"/>
        <v>20625</v>
      </c>
      <c r="T90" s="847">
        <f t="shared" si="111"/>
        <v>9350</v>
      </c>
      <c r="U90" s="391">
        <f t="shared" si="112"/>
        <v>29975</v>
      </c>
      <c r="V90" s="393">
        <f t="shared" si="113"/>
        <v>29048772.5</v>
      </c>
      <c r="W90" s="395">
        <v>2.7011679557316959</v>
      </c>
      <c r="X90" s="1"/>
      <c r="Y90" s="406">
        <f>Y89*110</f>
        <v>969.1</v>
      </c>
      <c r="Z90" s="406">
        <f>$Z$23</f>
        <v>1.1000000000000001</v>
      </c>
      <c r="AA90" s="406">
        <f>$AA$23</f>
        <v>1</v>
      </c>
      <c r="AB90" s="406">
        <f>$AB$77</f>
        <v>18750</v>
      </c>
      <c r="AC90" s="406">
        <f>$AC$77</f>
        <v>8500</v>
      </c>
      <c r="AD90" s="406">
        <f t="shared" si="114"/>
        <v>27250</v>
      </c>
      <c r="AE90" s="406">
        <f t="shared" si="115"/>
        <v>18170625</v>
      </c>
      <c r="AF90" s="406">
        <f t="shared" si="116"/>
        <v>8237350</v>
      </c>
      <c r="AG90" s="406">
        <f t="shared" si="117"/>
        <v>26407975</v>
      </c>
      <c r="AH90" s="406">
        <f t="shared" si="118"/>
        <v>10</v>
      </c>
      <c r="AI90" s="287"/>
      <c r="AJ90" s="467"/>
      <c r="AK90" s="466"/>
      <c r="AL90" s="466"/>
      <c r="AM90" s="466"/>
      <c r="AN90" s="466"/>
      <c r="AO90" s="466"/>
      <c r="AP90" s="466"/>
      <c r="AQ90" s="466"/>
      <c r="AR90" s="466"/>
      <c r="AS90" s="466"/>
      <c r="AT90" s="466"/>
      <c r="AU90" s="466"/>
      <c r="AV90" s="466"/>
      <c r="AW90" s="466"/>
      <c r="AX90" s="466"/>
      <c r="AY90" s="466"/>
      <c r="AZ90" s="466"/>
      <c r="BA90" s="466"/>
      <c r="BB90" s="466"/>
      <c r="BC90" s="466"/>
      <c r="BD90" s="466"/>
      <c r="BE90" s="466"/>
      <c r="BF90" s="466"/>
      <c r="BG90" s="466"/>
      <c r="BH90" s="447"/>
    </row>
    <row r="91" spans="4:60" s="6" customFormat="1" ht="20" hidden="1" customHeight="1" x14ac:dyDescent="0.2">
      <c r="D91" s="848"/>
      <c r="E91" s="872"/>
      <c r="F91" s="863"/>
      <c r="G91" s="887"/>
      <c r="H91" s="888" t="s">
        <v>25</v>
      </c>
      <c r="I91" s="851"/>
      <c r="J91" s="851"/>
      <c r="K91" s="851"/>
      <c r="L91" s="865"/>
      <c r="M91" s="866"/>
      <c r="N91" s="866"/>
      <c r="O91" s="846"/>
      <c r="P91" s="833" t="s">
        <v>34</v>
      </c>
      <c r="Q91" s="834" t="s">
        <v>184</v>
      </c>
      <c r="R91" s="406">
        <f t="shared" si="110"/>
        <v>30</v>
      </c>
      <c r="S91" s="847">
        <f t="shared" si="110"/>
        <v>74600.372000000018</v>
      </c>
      <c r="T91" s="847">
        <f t="shared" si="111"/>
        <v>17160</v>
      </c>
      <c r="U91" s="391">
        <f t="shared" si="112"/>
        <v>91760.372000000018</v>
      </c>
      <c r="V91" s="393">
        <f t="shared" si="113"/>
        <v>2752811.1600000006</v>
      </c>
      <c r="W91" s="395">
        <v>0.25597657503678001</v>
      </c>
      <c r="X91" s="1"/>
      <c r="Y91" s="406">
        <f>Y73</f>
        <v>30</v>
      </c>
      <c r="Z91" s="406">
        <f>$Z$23</f>
        <v>1.1000000000000001</v>
      </c>
      <c r="AA91" s="406">
        <f>$AA$23</f>
        <v>1</v>
      </c>
      <c r="AB91" s="406">
        <f>$AB$78</f>
        <v>67818.52</v>
      </c>
      <c r="AC91" s="406">
        <f>$AC$78</f>
        <v>15600</v>
      </c>
      <c r="AD91" s="406">
        <f t="shared" si="114"/>
        <v>83418.52</v>
      </c>
      <c r="AE91" s="406">
        <f t="shared" si="115"/>
        <v>2034555.6</v>
      </c>
      <c r="AF91" s="406">
        <f t="shared" si="116"/>
        <v>468000</v>
      </c>
      <c r="AG91" s="406">
        <f t="shared" si="117"/>
        <v>2502555.6</v>
      </c>
      <c r="AH91" s="406">
        <f t="shared" si="118"/>
        <v>10.00000000000002</v>
      </c>
      <c r="AI91" s="287"/>
      <c r="AJ91" s="467"/>
      <c r="AK91" s="466"/>
      <c r="AL91" s="466"/>
      <c r="AM91" s="466"/>
      <c r="AN91" s="466"/>
      <c r="AO91" s="466"/>
      <c r="AP91" s="466"/>
      <c r="AQ91" s="466"/>
      <c r="AR91" s="466"/>
      <c r="AS91" s="466"/>
      <c r="AT91" s="466"/>
      <c r="AU91" s="466"/>
      <c r="AV91" s="466"/>
      <c r="AW91" s="466"/>
      <c r="AX91" s="466"/>
      <c r="AY91" s="466"/>
      <c r="AZ91" s="466"/>
      <c r="BA91" s="466"/>
      <c r="BB91" s="466"/>
      <c r="BC91" s="466"/>
      <c r="BD91" s="466"/>
      <c r="BE91" s="466"/>
      <c r="BF91" s="466"/>
      <c r="BG91" s="466"/>
      <c r="BH91" s="447"/>
    </row>
    <row r="92" spans="4:60" s="119" customFormat="1" ht="20" hidden="1" customHeight="1" x14ac:dyDescent="0.2">
      <c r="D92" s="826"/>
      <c r="E92" s="827"/>
      <c r="F92" s="831"/>
      <c r="G92" s="885" t="s">
        <v>27</v>
      </c>
      <c r="H92" s="829" t="s">
        <v>654</v>
      </c>
      <c r="I92" s="830"/>
      <c r="J92" s="830"/>
      <c r="K92" s="831"/>
      <c r="L92" s="831"/>
      <c r="M92" s="829"/>
      <c r="N92" s="829"/>
      <c r="O92" s="832"/>
      <c r="P92" s="834"/>
      <c r="Q92" s="834"/>
      <c r="R92" s="893"/>
      <c r="S92" s="894"/>
      <c r="T92" s="894"/>
      <c r="U92" s="895"/>
      <c r="V92" s="437"/>
      <c r="W92" s="398"/>
      <c r="Y92" s="893"/>
      <c r="Z92" s="893"/>
      <c r="AA92" s="893"/>
      <c r="AB92" s="893"/>
      <c r="AC92" s="893"/>
      <c r="AD92" s="893"/>
      <c r="AE92" s="893"/>
      <c r="AF92" s="893"/>
      <c r="AG92" s="893"/>
      <c r="AH92" s="893"/>
      <c r="AI92" s="92"/>
      <c r="AJ92" s="468"/>
      <c r="AK92" s="469"/>
      <c r="AL92" s="469"/>
      <c r="AM92" s="469"/>
      <c r="AN92" s="469"/>
      <c r="AO92" s="469"/>
      <c r="AP92" s="469"/>
      <c r="AQ92" s="469"/>
      <c r="AR92" s="469"/>
      <c r="AS92" s="469"/>
      <c r="AT92" s="469"/>
      <c r="AU92" s="469"/>
      <c r="AV92" s="469"/>
      <c r="AW92" s="469"/>
      <c r="AX92" s="469"/>
      <c r="AY92" s="469"/>
      <c r="AZ92" s="469"/>
      <c r="BA92" s="469"/>
      <c r="BB92" s="469"/>
      <c r="BC92" s="469"/>
      <c r="BD92" s="469"/>
      <c r="BE92" s="469"/>
      <c r="BF92" s="469"/>
      <c r="BG92" s="469"/>
      <c r="BH92" s="449"/>
    </row>
    <row r="93" spans="4:60" s="6" customFormat="1" ht="20" hidden="1" customHeight="1" x14ac:dyDescent="0.2">
      <c r="D93" s="848"/>
      <c r="E93" s="872"/>
      <c r="F93" s="863"/>
      <c r="G93" s="887"/>
      <c r="H93" s="888" t="s">
        <v>23</v>
      </c>
      <c r="I93" s="851"/>
      <c r="J93" s="851"/>
      <c r="K93" s="851"/>
      <c r="L93" s="865"/>
      <c r="M93" s="866"/>
      <c r="N93" s="866"/>
      <c r="O93" s="846"/>
      <c r="P93" s="833" t="s">
        <v>191</v>
      </c>
      <c r="Q93" s="834" t="s">
        <v>189</v>
      </c>
      <c r="R93" s="406">
        <f t="shared" ref="R93:S95" si="119">Y93*AA93</f>
        <v>0.95039999999999991</v>
      </c>
      <c r="S93" s="847">
        <f t="shared" si="119"/>
        <v>715000</v>
      </c>
      <c r="T93" s="847">
        <f t="shared" ref="T93:T95" si="120">Z93*AC93</f>
        <v>99000.000000000015</v>
      </c>
      <c r="U93" s="391">
        <f t="shared" ref="U93:U95" si="121">S93+T93</f>
        <v>814000</v>
      </c>
      <c r="V93" s="393">
        <f t="shared" ref="V93:V95" si="122">R93*U93</f>
        <v>773625.6</v>
      </c>
      <c r="W93" s="395">
        <v>7.1937383256167081E-2</v>
      </c>
      <c r="X93" s="1"/>
      <c r="Y93" s="406">
        <f>0.18*0.22*24</f>
        <v>0.95039999999999991</v>
      </c>
      <c r="Z93" s="406">
        <f>$Z$23</f>
        <v>1.1000000000000001</v>
      </c>
      <c r="AA93" s="406">
        <f>$AA$23</f>
        <v>1</v>
      </c>
      <c r="AB93" s="406">
        <f>$AB$76</f>
        <v>650000</v>
      </c>
      <c r="AC93" s="406">
        <f>$AC$76</f>
        <v>90000</v>
      </c>
      <c r="AD93" s="406">
        <f t="shared" ref="AD93:AD95" si="123">AB93+AC93</f>
        <v>740000</v>
      </c>
      <c r="AE93" s="406">
        <f t="shared" ref="AE93:AE95" si="124">Y93*AB93</f>
        <v>617760</v>
      </c>
      <c r="AF93" s="406">
        <f t="shared" ref="AF93:AF95" si="125">Y93*AC93</f>
        <v>85535.999999999985</v>
      </c>
      <c r="AG93" s="406">
        <f t="shared" ref="AG93:AG95" si="126">AE93+AF93</f>
        <v>703296</v>
      </c>
      <c r="AH93" s="406">
        <f t="shared" ref="AH93:AH95" si="127">(V93-AG93)/AG93*100</f>
        <v>9.9999999999999964</v>
      </c>
      <c r="AI93" s="287"/>
      <c r="AJ93" s="467"/>
      <c r="AK93" s="466"/>
      <c r="AL93" s="466"/>
      <c r="AM93" s="466"/>
      <c r="AN93" s="466"/>
      <c r="AO93" s="466"/>
      <c r="AP93" s="466"/>
      <c r="AQ93" s="466"/>
      <c r="AR93" s="466"/>
      <c r="AS93" s="466"/>
      <c r="AT93" s="466"/>
      <c r="AU93" s="466"/>
      <c r="AV93" s="466"/>
      <c r="AW93" s="466"/>
      <c r="AX93" s="466"/>
      <c r="AY93" s="466"/>
      <c r="AZ93" s="466"/>
      <c r="BA93" s="466"/>
      <c r="BB93" s="466"/>
      <c r="BC93" s="466"/>
      <c r="BD93" s="466"/>
      <c r="BE93" s="466"/>
      <c r="BF93" s="466"/>
      <c r="BG93" s="466"/>
      <c r="BH93" s="447"/>
    </row>
    <row r="94" spans="4:60" s="6" customFormat="1" ht="20" hidden="1" customHeight="1" x14ac:dyDescent="0.2">
      <c r="D94" s="848"/>
      <c r="E94" s="872"/>
      <c r="F94" s="863"/>
      <c r="G94" s="887"/>
      <c r="H94" s="888" t="s">
        <v>24</v>
      </c>
      <c r="I94" s="851"/>
      <c r="J94" s="851"/>
      <c r="K94" s="851"/>
      <c r="L94" s="865"/>
      <c r="M94" s="866"/>
      <c r="N94" s="866"/>
      <c r="O94" s="846"/>
      <c r="P94" s="833" t="s">
        <v>197</v>
      </c>
      <c r="Q94" s="834" t="s">
        <v>192</v>
      </c>
      <c r="R94" s="406">
        <f t="shared" si="119"/>
        <v>76.031999999999996</v>
      </c>
      <c r="S94" s="847">
        <f t="shared" si="119"/>
        <v>20625</v>
      </c>
      <c r="T94" s="847">
        <f t="shared" si="120"/>
        <v>9350</v>
      </c>
      <c r="U94" s="391">
        <f t="shared" si="121"/>
        <v>29975</v>
      </c>
      <c r="V94" s="393">
        <f t="shared" si="122"/>
        <v>2279059.1999999997</v>
      </c>
      <c r="W94" s="395">
        <v>0.21192364256546517</v>
      </c>
      <c r="X94" s="1"/>
      <c r="Y94" s="406">
        <f>Y93*80</f>
        <v>76.031999999999996</v>
      </c>
      <c r="Z94" s="406">
        <f>$Z$23</f>
        <v>1.1000000000000001</v>
      </c>
      <c r="AA94" s="406">
        <f>$AA$23</f>
        <v>1</v>
      </c>
      <c r="AB94" s="406">
        <f>$AB$77</f>
        <v>18750</v>
      </c>
      <c r="AC94" s="406">
        <f>$AC$77</f>
        <v>8500</v>
      </c>
      <c r="AD94" s="406">
        <f t="shared" si="123"/>
        <v>27250</v>
      </c>
      <c r="AE94" s="406">
        <f t="shared" si="124"/>
        <v>1425600</v>
      </c>
      <c r="AF94" s="406">
        <f t="shared" si="125"/>
        <v>646272</v>
      </c>
      <c r="AG94" s="406">
        <f t="shared" si="126"/>
        <v>2071872</v>
      </c>
      <c r="AH94" s="406">
        <f t="shared" si="127"/>
        <v>9.9999999999999858</v>
      </c>
      <c r="AI94" s="287"/>
      <c r="AJ94" s="467"/>
      <c r="AK94" s="466"/>
      <c r="AL94" s="466"/>
      <c r="AM94" s="466"/>
      <c r="AN94" s="466"/>
      <c r="AO94" s="466"/>
      <c r="AP94" s="466"/>
      <c r="AQ94" s="466"/>
      <c r="AR94" s="466"/>
      <c r="AS94" s="466"/>
      <c r="AT94" s="466"/>
      <c r="AU94" s="466"/>
      <c r="AV94" s="466"/>
      <c r="AW94" s="466"/>
      <c r="AX94" s="466"/>
      <c r="AY94" s="466"/>
      <c r="AZ94" s="466"/>
      <c r="BA94" s="466"/>
      <c r="BB94" s="466"/>
      <c r="BC94" s="466"/>
      <c r="BD94" s="466"/>
      <c r="BE94" s="466"/>
      <c r="BF94" s="466"/>
      <c r="BG94" s="466"/>
      <c r="BH94" s="447"/>
    </row>
    <row r="95" spans="4:60" s="6" customFormat="1" ht="20" hidden="1" customHeight="1" x14ac:dyDescent="0.2">
      <c r="D95" s="848"/>
      <c r="E95" s="872"/>
      <c r="F95" s="863"/>
      <c r="G95" s="887"/>
      <c r="H95" s="888" t="s">
        <v>25</v>
      </c>
      <c r="I95" s="851"/>
      <c r="J95" s="851"/>
      <c r="K95" s="851"/>
      <c r="L95" s="865"/>
      <c r="M95" s="866"/>
      <c r="N95" s="866"/>
      <c r="O95" s="846"/>
      <c r="P95" s="833" t="s">
        <v>34</v>
      </c>
      <c r="Q95" s="834" t="s">
        <v>184</v>
      </c>
      <c r="R95" s="406">
        <f t="shared" si="119"/>
        <v>20</v>
      </c>
      <c r="S95" s="847">
        <f t="shared" si="119"/>
        <v>74600.372000000018</v>
      </c>
      <c r="T95" s="847">
        <f t="shared" si="120"/>
        <v>17160</v>
      </c>
      <c r="U95" s="391">
        <f t="shared" si="121"/>
        <v>91760.372000000018</v>
      </c>
      <c r="V95" s="393">
        <f t="shared" si="122"/>
        <v>1835207.4400000004</v>
      </c>
      <c r="W95" s="395">
        <v>0.17065105002451997</v>
      </c>
      <c r="X95" s="1"/>
      <c r="Y95" s="406">
        <v>20</v>
      </c>
      <c r="Z95" s="406">
        <f>$Z$23</f>
        <v>1.1000000000000001</v>
      </c>
      <c r="AA95" s="406">
        <f>$AA$23</f>
        <v>1</v>
      </c>
      <c r="AB95" s="406">
        <f>$AB$78</f>
        <v>67818.52</v>
      </c>
      <c r="AC95" s="406">
        <f>$AC$78</f>
        <v>15600</v>
      </c>
      <c r="AD95" s="406">
        <f t="shared" si="123"/>
        <v>83418.52</v>
      </c>
      <c r="AE95" s="406">
        <f t="shared" si="124"/>
        <v>1356370.4000000001</v>
      </c>
      <c r="AF95" s="406">
        <f t="shared" si="125"/>
        <v>312000</v>
      </c>
      <c r="AG95" s="406">
        <f t="shared" si="126"/>
        <v>1668370.4000000001</v>
      </c>
      <c r="AH95" s="406">
        <f t="shared" si="127"/>
        <v>10.000000000000016</v>
      </c>
      <c r="AI95" s="287"/>
      <c r="AJ95" s="467"/>
      <c r="AK95" s="466"/>
      <c r="AL95" s="466"/>
      <c r="AM95" s="466"/>
      <c r="AN95" s="466"/>
      <c r="AO95" s="466"/>
      <c r="AP95" s="466"/>
      <c r="AQ95" s="466"/>
      <c r="AR95" s="466"/>
      <c r="AS95" s="466"/>
      <c r="AT95" s="466"/>
      <c r="AU95" s="466"/>
      <c r="AV95" s="466"/>
      <c r="AW95" s="466"/>
      <c r="AX95" s="466"/>
      <c r="AY95" s="466"/>
      <c r="AZ95" s="466"/>
      <c r="BA95" s="466"/>
      <c r="BB95" s="466"/>
      <c r="BC95" s="466"/>
      <c r="BD95" s="466"/>
      <c r="BE95" s="466"/>
      <c r="BF95" s="466"/>
      <c r="BG95" s="466"/>
      <c r="BH95" s="447"/>
    </row>
    <row r="96" spans="4:60" s="119" customFormat="1" ht="20" hidden="1" customHeight="1" x14ac:dyDescent="0.2">
      <c r="D96" s="826"/>
      <c r="E96" s="827"/>
      <c r="F96" s="831"/>
      <c r="G96" s="885" t="s">
        <v>28</v>
      </c>
      <c r="H96" s="829" t="s">
        <v>655</v>
      </c>
      <c r="I96" s="830"/>
      <c r="J96" s="830"/>
      <c r="K96" s="831"/>
      <c r="L96" s="831"/>
      <c r="M96" s="829"/>
      <c r="N96" s="829"/>
      <c r="O96" s="832"/>
      <c r="P96" s="834"/>
      <c r="Q96" s="834"/>
      <c r="R96" s="893"/>
      <c r="S96" s="894"/>
      <c r="T96" s="894"/>
      <c r="U96" s="895"/>
      <c r="V96" s="437"/>
      <c r="W96" s="398"/>
      <c r="Y96" s="893"/>
      <c r="Z96" s="893"/>
      <c r="AA96" s="893"/>
      <c r="AB96" s="893"/>
      <c r="AC96" s="893"/>
      <c r="AD96" s="893"/>
      <c r="AE96" s="893"/>
      <c r="AF96" s="893"/>
      <c r="AG96" s="893"/>
      <c r="AH96" s="893"/>
      <c r="AI96" s="92"/>
      <c r="AJ96" s="468"/>
      <c r="AK96" s="469"/>
      <c r="AL96" s="469"/>
      <c r="AM96" s="469"/>
      <c r="AN96" s="469"/>
      <c r="AO96" s="469"/>
      <c r="AP96" s="469"/>
      <c r="AQ96" s="469"/>
      <c r="AR96" s="469"/>
      <c r="AS96" s="469"/>
      <c r="AT96" s="469"/>
      <c r="AU96" s="469"/>
      <c r="AV96" s="469"/>
      <c r="AW96" s="469"/>
      <c r="AX96" s="469"/>
      <c r="AY96" s="469"/>
      <c r="AZ96" s="469"/>
      <c r="BA96" s="469"/>
      <c r="BB96" s="469"/>
      <c r="BC96" s="469"/>
      <c r="BD96" s="469"/>
      <c r="BE96" s="469"/>
      <c r="BF96" s="469"/>
      <c r="BG96" s="469"/>
      <c r="BH96" s="449"/>
    </row>
    <row r="97" spans="4:60" s="6" customFormat="1" ht="20" hidden="1" customHeight="1" x14ac:dyDescent="0.2">
      <c r="D97" s="848"/>
      <c r="E97" s="872"/>
      <c r="F97" s="863"/>
      <c r="G97" s="887"/>
      <c r="H97" s="888" t="s">
        <v>23</v>
      </c>
      <c r="I97" s="851"/>
      <c r="J97" s="851"/>
      <c r="K97" s="851"/>
      <c r="L97" s="865"/>
      <c r="M97" s="866"/>
      <c r="N97" s="866"/>
      <c r="O97" s="846"/>
      <c r="P97" s="833" t="s">
        <v>193</v>
      </c>
      <c r="Q97" s="834" t="s">
        <v>189</v>
      </c>
      <c r="R97" s="406">
        <f t="shared" ref="R97:S99" si="128">Y97*AA97</f>
        <v>0.52</v>
      </c>
      <c r="S97" s="847">
        <f t="shared" si="128"/>
        <v>715000</v>
      </c>
      <c r="T97" s="847">
        <f t="shared" ref="T97:T99" si="129">Z97*AC97</f>
        <v>56854.963000000003</v>
      </c>
      <c r="U97" s="391">
        <f t="shared" ref="U97:U99" si="130">S97+T97</f>
        <v>771854.96299999999</v>
      </c>
      <c r="V97" s="393">
        <f t="shared" ref="V97:V99" si="131">R97*U97</f>
        <v>401364.58075999998</v>
      </c>
      <c r="W97" s="395">
        <v>3.7321822948442947E-2</v>
      </c>
      <c r="X97" s="1"/>
      <c r="Y97" s="406">
        <f>0.1*0.13*40</f>
        <v>0.52</v>
      </c>
      <c r="Z97" s="406">
        <f>$Z$23</f>
        <v>1.1000000000000001</v>
      </c>
      <c r="AA97" s="406">
        <f>$AA$23</f>
        <v>1</v>
      </c>
      <c r="AB97" s="406">
        <f>$AB$84</f>
        <v>650000</v>
      </c>
      <c r="AC97" s="406">
        <f>$AC$84</f>
        <v>51686.33</v>
      </c>
      <c r="AD97" s="406">
        <f t="shared" ref="AD97:AD99" si="132">AB97+AC97</f>
        <v>701686.33</v>
      </c>
      <c r="AE97" s="406">
        <f t="shared" ref="AE97:AE99" si="133">Y97*AB97</f>
        <v>338000</v>
      </c>
      <c r="AF97" s="406">
        <f t="shared" ref="AF97:AF99" si="134">Y97*AC97</f>
        <v>26876.891600000003</v>
      </c>
      <c r="AG97" s="406">
        <f t="shared" ref="AG97:AG99" si="135">AE97+AF97</f>
        <v>364876.89159999997</v>
      </c>
      <c r="AH97" s="406">
        <f t="shared" ref="AH97:AH99" si="136">(V97-AG97)/AG97*100</f>
        <v>10.000000000000004</v>
      </c>
      <c r="AI97" s="287"/>
      <c r="AJ97" s="467"/>
      <c r="AK97" s="466"/>
      <c r="AL97" s="466"/>
      <c r="AM97" s="466"/>
      <c r="AN97" s="466"/>
      <c r="AO97" s="466"/>
      <c r="AP97" s="466"/>
      <c r="AQ97" s="466"/>
      <c r="AR97" s="466"/>
      <c r="AS97" s="466"/>
      <c r="AT97" s="466"/>
      <c r="AU97" s="466"/>
      <c r="AV97" s="466"/>
      <c r="AW97" s="466"/>
      <c r="AX97" s="466"/>
      <c r="AY97" s="466"/>
      <c r="AZ97" s="466"/>
      <c r="BA97" s="466"/>
      <c r="BB97" s="466"/>
      <c r="BC97" s="466"/>
      <c r="BD97" s="466"/>
      <c r="BE97" s="466"/>
      <c r="BF97" s="466"/>
      <c r="BG97" s="466"/>
      <c r="BH97" s="447"/>
    </row>
    <row r="98" spans="4:60" s="6" customFormat="1" ht="20" hidden="1" customHeight="1" x14ac:dyDescent="0.2">
      <c r="D98" s="848"/>
      <c r="E98" s="872"/>
      <c r="F98" s="863"/>
      <c r="G98" s="887"/>
      <c r="H98" s="888" t="s">
        <v>24</v>
      </c>
      <c r="I98" s="851"/>
      <c r="J98" s="851"/>
      <c r="K98" s="851"/>
      <c r="L98" s="865"/>
      <c r="M98" s="866"/>
      <c r="N98" s="866"/>
      <c r="O98" s="846"/>
      <c r="P98" s="833" t="s">
        <v>197</v>
      </c>
      <c r="Q98" s="834" t="s">
        <v>192</v>
      </c>
      <c r="R98" s="406">
        <f t="shared" si="128"/>
        <v>36.4</v>
      </c>
      <c r="S98" s="847">
        <f t="shared" si="128"/>
        <v>20625</v>
      </c>
      <c r="T98" s="847">
        <f t="shared" si="129"/>
        <v>9350</v>
      </c>
      <c r="U98" s="391">
        <f t="shared" si="130"/>
        <v>29975</v>
      </c>
      <c r="V98" s="393">
        <f t="shared" si="131"/>
        <v>1091090</v>
      </c>
      <c r="W98" s="395">
        <v>0.10145755194369388</v>
      </c>
      <c r="X98" s="1"/>
      <c r="Y98" s="406">
        <f>Y97*70</f>
        <v>36.4</v>
      </c>
      <c r="Z98" s="406">
        <f>$Z$23</f>
        <v>1.1000000000000001</v>
      </c>
      <c r="AA98" s="406">
        <f>$AA$23</f>
        <v>1</v>
      </c>
      <c r="AB98" s="406">
        <f>$AB$85</f>
        <v>18750</v>
      </c>
      <c r="AC98" s="406">
        <f>$AC$85</f>
        <v>8500</v>
      </c>
      <c r="AD98" s="406">
        <f t="shared" si="132"/>
        <v>27250</v>
      </c>
      <c r="AE98" s="406">
        <f t="shared" si="133"/>
        <v>682500</v>
      </c>
      <c r="AF98" s="406">
        <f t="shared" si="134"/>
        <v>309400</v>
      </c>
      <c r="AG98" s="406">
        <f t="shared" si="135"/>
        <v>991900</v>
      </c>
      <c r="AH98" s="406">
        <f t="shared" si="136"/>
        <v>10</v>
      </c>
      <c r="AI98" s="287"/>
      <c r="AJ98" s="467"/>
      <c r="AK98" s="466"/>
      <c r="AL98" s="466"/>
      <c r="AM98" s="466"/>
      <c r="AN98" s="466"/>
      <c r="AO98" s="466"/>
      <c r="AP98" s="466"/>
      <c r="AQ98" s="466"/>
      <c r="AR98" s="466"/>
      <c r="AS98" s="466"/>
      <c r="AT98" s="466"/>
      <c r="AU98" s="466"/>
      <c r="AV98" s="466"/>
      <c r="AW98" s="466"/>
      <c r="AX98" s="466"/>
      <c r="AY98" s="466"/>
      <c r="AZ98" s="466"/>
      <c r="BA98" s="466"/>
      <c r="BB98" s="466"/>
      <c r="BC98" s="466"/>
      <c r="BD98" s="466"/>
      <c r="BE98" s="466"/>
      <c r="BF98" s="466"/>
      <c r="BG98" s="466"/>
      <c r="BH98" s="447"/>
    </row>
    <row r="99" spans="4:60" s="6" customFormat="1" ht="20" hidden="1" customHeight="1" x14ac:dyDescent="0.2">
      <c r="D99" s="848"/>
      <c r="E99" s="872"/>
      <c r="F99" s="863"/>
      <c r="G99" s="887"/>
      <c r="H99" s="888" t="s">
        <v>25</v>
      </c>
      <c r="I99" s="851"/>
      <c r="J99" s="851"/>
      <c r="K99" s="851"/>
      <c r="L99" s="865"/>
      <c r="M99" s="866"/>
      <c r="N99" s="866"/>
      <c r="O99" s="846"/>
      <c r="P99" s="833" t="s">
        <v>34</v>
      </c>
      <c r="Q99" s="834" t="s">
        <v>184</v>
      </c>
      <c r="R99" s="406">
        <f t="shared" si="128"/>
        <v>12</v>
      </c>
      <c r="S99" s="847">
        <f t="shared" si="128"/>
        <v>74600.372000000018</v>
      </c>
      <c r="T99" s="847">
        <f t="shared" si="129"/>
        <v>17160</v>
      </c>
      <c r="U99" s="391">
        <f t="shared" si="130"/>
        <v>91760.372000000018</v>
      </c>
      <c r="V99" s="393">
        <f t="shared" si="131"/>
        <v>1101124.4640000002</v>
      </c>
      <c r="W99" s="395">
        <v>0.10239063001471198</v>
      </c>
      <c r="X99" s="1"/>
      <c r="Y99" s="406">
        <v>12</v>
      </c>
      <c r="Z99" s="406">
        <f>$Z$23</f>
        <v>1.1000000000000001</v>
      </c>
      <c r="AA99" s="406">
        <f>$AA$23</f>
        <v>1</v>
      </c>
      <c r="AB99" s="406">
        <f>$AB$86</f>
        <v>67818.52</v>
      </c>
      <c r="AC99" s="406">
        <f>$AC$86</f>
        <v>15600</v>
      </c>
      <c r="AD99" s="406">
        <f t="shared" si="132"/>
        <v>83418.52</v>
      </c>
      <c r="AE99" s="406">
        <f t="shared" si="133"/>
        <v>813822.24</v>
      </c>
      <c r="AF99" s="406">
        <f t="shared" si="134"/>
        <v>187200</v>
      </c>
      <c r="AG99" s="406">
        <f t="shared" si="135"/>
        <v>1001022.24</v>
      </c>
      <c r="AH99" s="406">
        <f t="shared" si="136"/>
        <v>10.000000000000016</v>
      </c>
      <c r="AI99" s="287"/>
      <c r="AJ99" s="467"/>
      <c r="AK99" s="466"/>
      <c r="AL99" s="466"/>
      <c r="AM99" s="466"/>
      <c r="AN99" s="466"/>
      <c r="AO99" s="466"/>
      <c r="AP99" s="466"/>
      <c r="AQ99" s="466"/>
      <c r="AR99" s="466"/>
      <c r="AS99" s="466"/>
      <c r="AT99" s="466"/>
      <c r="AU99" s="466"/>
      <c r="AV99" s="466"/>
      <c r="AW99" s="466"/>
      <c r="AX99" s="466"/>
      <c r="AY99" s="466"/>
      <c r="AZ99" s="466"/>
      <c r="BA99" s="466"/>
      <c r="BB99" s="466"/>
      <c r="BC99" s="466"/>
      <c r="BD99" s="466"/>
      <c r="BE99" s="466"/>
      <c r="BF99" s="466"/>
      <c r="BG99" s="466"/>
      <c r="BH99" s="447"/>
    </row>
    <row r="100" spans="4:60" s="111" customFormat="1" ht="20" hidden="1" customHeight="1" x14ac:dyDescent="0.2">
      <c r="D100" s="875"/>
      <c r="E100" s="876"/>
      <c r="F100" s="877" t="s">
        <v>39</v>
      </c>
      <c r="G100" s="878" t="s">
        <v>201</v>
      </c>
      <c r="H100" s="878"/>
      <c r="I100" s="878"/>
      <c r="J100" s="878"/>
      <c r="K100" s="879"/>
      <c r="L100" s="879"/>
      <c r="M100" s="880"/>
      <c r="N100" s="892"/>
      <c r="O100" s="881"/>
      <c r="P100" s="833"/>
      <c r="Q100" s="834"/>
      <c r="R100" s="882"/>
      <c r="S100" s="883"/>
      <c r="T100" s="883"/>
      <c r="U100" s="884"/>
      <c r="V100" s="436"/>
      <c r="W100" s="397">
        <v>1.0999095205070581</v>
      </c>
      <c r="Y100" s="882"/>
      <c r="Z100" s="882"/>
      <c r="AA100" s="882"/>
      <c r="AB100" s="882"/>
      <c r="AC100" s="882"/>
      <c r="AD100" s="882"/>
      <c r="AE100" s="882"/>
      <c r="AF100" s="882"/>
      <c r="AG100" s="882"/>
      <c r="AH100" s="882"/>
      <c r="AI100" s="325"/>
      <c r="AJ100" s="468"/>
      <c r="AK100" s="469"/>
      <c r="AL100" s="469"/>
      <c r="AM100" s="469"/>
      <c r="AN100" s="469"/>
      <c r="AO100" s="469"/>
      <c r="AP100" s="469"/>
      <c r="AQ100" s="469"/>
      <c r="AR100" s="469"/>
      <c r="AS100" s="469"/>
      <c r="AT100" s="469"/>
      <c r="AU100" s="469"/>
      <c r="AV100" s="469"/>
      <c r="AW100" s="469"/>
      <c r="AX100" s="469"/>
      <c r="AY100" s="469"/>
      <c r="AZ100" s="469"/>
      <c r="BA100" s="469"/>
      <c r="BB100" s="469"/>
      <c r="BC100" s="469"/>
      <c r="BD100" s="469"/>
      <c r="BE100" s="469"/>
      <c r="BF100" s="469"/>
      <c r="BG100" s="469"/>
      <c r="BH100" s="448"/>
    </row>
    <row r="101" spans="4:60" s="6" customFormat="1" ht="20" hidden="1" customHeight="1" x14ac:dyDescent="0.2">
      <c r="D101" s="848"/>
      <c r="E101" s="872"/>
      <c r="F101" s="863"/>
      <c r="G101" s="887" t="s">
        <v>22</v>
      </c>
      <c r="H101" s="851" t="s">
        <v>40</v>
      </c>
      <c r="I101" s="851"/>
      <c r="J101" s="851"/>
      <c r="K101" s="865"/>
      <c r="L101" s="865"/>
      <c r="M101" s="866"/>
      <c r="N101" s="850"/>
      <c r="O101" s="846"/>
      <c r="P101" s="833"/>
      <c r="Q101" s="834"/>
      <c r="R101" s="407"/>
      <c r="S101" s="868"/>
      <c r="T101" s="868"/>
      <c r="U101" s="392"/>
      <c r="V101" s="432"/>
      <c r="W101" s="396"/>
      <c r="Y101" s="407"/>
      <c r="Z101" s="407"/>
      <c r="AA101" s="407"/>
      <c r="AB101" s="407"/>
      <c r="AC101" s="407"/>
      <c r="AD101" s="407"/>
      <c r="AE101" s="407"/>
      <c r="AF101" s="407"/>
      <c r="AG101" s="407"/>
      <c r="AH101" s="407"/>
      <c r="AI101" s="287"/>
      <c r="AJ101" s="467"/>
      <c r="AK101" s="466"/>
      <c r="AL101" s="466"/>
      <c r="AM101" s="466"/>
      <c r="AN101" s="466"/>
      <c r="AO101" s="466"/>
      <c r="AP101" s="466"/>
      <c r="AQ101" s="466"/>
      <c r="AR101" s="466"/>
      <c r="AS101" s="466"/>
      <c r="AT101" s="466"/>
      <c r="AU101" s="466"/>
      <c r="AV101" s="466"/>
      <c r="AW101" s="466"/>
      <c r="AX101" s="466"/>
      <c r="AY101" s="466"/>
      <c r="AZ101" s="466"/>
      <c r="BA101" s="466"/>
      <c r="BB101" s="466"/>
      <c r="BC101" s="466"/>
      <c r="BD101" s="466"/>
      <c r="BE101" s="466"/>
      <c r="BF101" s="466"/>
      <c r="BG101" s="466"/>
      <c r="BH101" s="447"/>
    </row>
    <row r="102" spans="4:60" s="6" customFormat="1" ht="20" hidden="1" customHeight="1" x14ac:dyDescent="0.2">
      <c r="D102" s="848"/>
      <c r="E102" s="872"/>
      <c r="F102" s="863"/>
      <c r="G102" s="887"/>
      <c r="H102" s="888" t="s">
        <v>23</v>
      </c>
      <c r="I102" s="851"/>
      <c r="J102" s="851"/>
      <c r="K102" s="865"/>
      <c r="L102" s="865"/>
      <c r="M102" s="866"/>
      <c r="N102" s="850"/>
      <c r="O102" s="846"/>
      <c r="P102" s="833" t="s">
        <v>193</v>
      </c>
      <c r="Q102" s="834" t="s">
        <v>189</v>
      </c>
      <c r="R102" s="406">
        <f t="shared" ref="R102:S104" si="137">Y102*AA102</f>
        <v>0.43</v>
      </c>
      <c r="S102" s="847">
        <f t="shared" si="137"/>
        <v>715000</v>
      </c>
      <c r="T102" s="847">
        <f t="shared" ref="T102:T104" si="138">Z102*AC102</f>
        <v>56854.963000000003</v>
      </c>
      <c r="U102" s="391">
        <f t="shared" ref="U102:U104" si="139">S102+T102</f>
        <v>771854.96299999999</v>
      </c>
      <c r="V102" s="393">
        <f t="shared" ref="V102:V104" si="140">R102*U102</f>
        <v>331897.63409000001</v>
      </c>
      <c r="W102" s="395">
        <v>3.0862276668904745E-2</v>
      </c>
      <c r="X102" s="1"/>
      <c r="Y102" s="406">
        <v>0.43</v>
      </c>
      <c r="Z102" s="406">
        <f>$Z$23</f>
        <v>1.1000000000000001</v>
      </c>
      <c r="AA102" s="406">
        <f>$AA$23</f>
        <v>1</v>
      </c>
      <c r="AB102" s="406">
        <f>$AB$84</f>
        <v>650000</v>
      </c>
      <c r="AC102" s="406">
        <f>$AC$84</f>
        <v>51686.33</v>
      </c>
      <c r="AD102" s="406">
        <f t="shared" ref="AD102:AD104" si="141">AB102+AC102</f>
        <v>701686.33</v>
      </c>
      <c r="AE102" s="406">
        <f t="shared" ref="AE102:AE104" si="142">Y102*AB102</f>
        <v>279500</v>
      </c>
      <c r="AF102" s="406">
        <f t="shared" ref="AF102:AF104" si="143">Y102*AC102</f>
        <v>22225.121900000002</v>
      </c>
      <c r="AG102" s="406">
        <f t="shared" ref="AG102:AG104" si="144">AE102+AF102</f>
        <v>301725.12190000003</v>
      </c>
      <c r="AH102" s="406">
        <f t="shared" ref="AH102:AH104" si="145">(V102-AG102)/AG102*100</f>
        <v>9.9999999999999929</v>
      </c>
      <c r="AI102" s="287"/>
      <c r="AJ102" s="467"/>
      <c r="AK102" s="466"/>
      <c r="AL102" s="466"/>
      <c r="AM102" s="466"/>
      <c r="AN102" s="466"/>
      <c r="AO102" s="466"/>
      <c r="AP102" s="466"/>
      <c r="AQ102" s="466"/>
      <c r="AR102" s="466"/>
      <c r="AS102" s="466"/>
      <c r="AT102" s="466"/>
      <c r="AU102" s="466"/>
      <c r="AV102" s="466"/>
      <c r="AW102" s="466"/>
      <c r="AX102" s="466"/>
      <c r="AY102" s="466"/>
      <c r="AZ102" s="466"/>
      <c r="BA102" s="466"/>
      <c r="BB102" s="466"/>
      <c r="BC102" s="466"/>
      <c r="BD102" s="466"/>
      <c r="BE102" s="466"/>
      <c r="BF102" s="466"/>
      <c r="BG102" s="466"/>
      <c r="BH102" s="447"/>
    </row>
    <row r="103" spans="4:60" s="6" customFormat="1" ht="20" hidden="1" customHeight="1" x14ac:dyDescent="0.2">
      <c r="D103" s="848"/>
      <c r="E103" s="872"/>
      <c r="F103" s="863"/>
      <c r="G103" s="887"/>
      <c r="H103" s="888" t="s">
        <v>24</v>
      </c>
      <c r="I103" s="851"/>
      <c r="J103" s="851"/>
      <c r="K103" s="865"/>
      <c r="L103" s="865"/>
      <c r="M103" s="866"/>
      <c r="N103" s="850"/>
      <c r="O103" s="846"/>
      <c r="P103" s="833" t="s">
        <v>41</v>
      </c>
      <c r="Q103" s="834" t="s">
        <v>192</v>
      </c>
      <c r="R103" s="406">
        <f t="shared" si="137"/>
        <v>43</v>
      </c>
      <c r="S103" s="847">
        <f t="shared" si="137"/>
        <v>20625</v>
      </c>
      <c r="T103" s="847">
        <f t="shared" si="138"/>
        <v>9350</v>
      </c>
      <c r="U103" s="391">
        <f t="shared" si="139"/>
        <v>29975</v>
      </c>
      <c r="V103" s="393">
        <f t="shared" si="140"/>
        <v>1288925</v>
      </c>
      <c r="W103" s="395">
        <v>0.11985370147194606</v>
      </c>
      <c r="X103" s="1"/>
      <c r="Y103" s="406">
        <f>Y102*100</f>
        <v>43</v>
      </c>
      <c r="Z103" s="406">
        <f>$Z$23</f>
        <v>1.1000000000000001</v>
      </c>
      <c r="AA103" s="406">
        <f>$AA$23</f>
        <v>1</v>
      </c>
      <c r="AB103" s="406">
        <f>$AB$85</f>
        <v>18750</v>
      </c>
      <c r="AC103" s="406">
        <f>$AC$85</f>
        <v>8500</v>
      </c>
      <c r="AD103" s="406">
        <f t="shared" si="141"/>
        <v>27250</v>
      </c>
      <c r="AE103" s="406">
        <f t="shared" si="142"/>
        <v>806250</v>
      </c>
      <c r="AF103" s="406">
        <f t="shared" si="143"/>
        <v>365500</v>
      </c>
      <c r="AG103" s="406">
        <f t="shared" si="144"/>
        <v>1171750</v>
      </c>
      <c r="AH103" s="406">
        <f t="shared" si="145"/>
        <v>10</v>
      </c>
      <c r="AI103" s="287"/>
      <c r="AJ103" s="467"/>
      <c r="AK103" s="466"/>
      <c r="AL103" s="466"/>
      <c r="AM103" s="466"/>
      <c r="AN103" s="466"/>
      <c r="AO103" s="466"/>
      <c r="AP103" s="466"/>
      <c r="AQ103" s="466"/>
      <c r="AR103" s="466"/>
      <c r="AS103" s="466"/>
      <c r="AT103" s="466"/>
      <c r="AU103" s="466"/>
      <c r="AV103" s="466"/>
      <c r="AW103" s="466"/>
      <c r="AX103" s="466"/>
      <c r="AY103" s="466"/>
      <c r="AZ103" s="466"/>
      <c r="BA103" s="466"/>
      <c r="BB103" s="466"/>
      <c r="BC103" s="466"/>
      <c r="BD103" s="466"/>
      <c r="BE103" s="466"/>
      <c r="BF103" s="466"/>
      <c r="BG103" s="466"/>
      <c r="BH103" s="447"/>
    </row>
    <row r="104" spans="4:60" s="6" customFormat="1" ht="20" hidden="1" customHeight="1" x14ac:dyDescent="0.2">
      <c r="D104" s="848"/>
      <c r="E104" s="872"/>
      <c r="F104" s="863"/>
      <c r="G104" s="887"/>
      <c r="H104" s="888" t="s">
        <v>25</v>
      </c>
      <c r="I104" s="851"/>
      <c r="J104" s="851"/>
      <c r="K104" s="865"/>
      <c r="L104" s="865"/>
      <c r="M104" s="866"/>
      <c r="N104" s="850"/>
      <c r="O104" s="846"/>
      <c r="P104" s="833" t="s">
        <v>34</v>
      </c>
      <c r="Q104" s="834" t="s">
        <v>184</v>
      </c>
      <c r="R104" s="406">
        <f t="shared" si="137"/>
        <v>6</v>
      </c>
      <c r="S104" s="847">
        <f t="shared" si="137"/>
        <v>74600.372000000018</v>
      </c>
      <c r="T104" s="847">
        <f t="shared" si="138"/>
        <v>17160</v>
      </c>
      <c r="U104" s="391">
        <f t="shared" si="139"/>
        <v>91760.372000000018</v>
      </c>
      <c r="V104" s="393">
        <f t="shared" si="140"/>
        <v>550562.23200000008</v>
      </c>
      <c r="W104" s="395">
        <v>5.1195315007355989E-2</v>
      </c>
      <c r="X104" s="1"/>
      <c r="Y104" s="406">
        <v>6</v>
      </c>
      <c r="Z104" s="406">
        <f>$Z$23</f>
        <v>1.1000000000000001</v>
      </c>
      <c r="AA104" s="406">
        <f>$AA$23</f>
        <v>1</v>
      </c>
      <c r="AB104" s="406">
        <f>$AB$86</f>
        <v>67818.52</v>
      </c>
      <c r="AC104" s="406">
        <f>$AC$86</f>
        <v>15600</v>
      </c>
      <c r="AD104" s="406">
        <f t="shared" si="141"/>
        <v>83418.52</v>
      </c>
      <c r="AE104" s="406">
        <f t="shared" si="142"/>
        <v>406911.12</v>
      </c>
      <c r="AF104" s="406">
        <f t="shared" si="143"/>
        <v>93600</v>
      </c>
      <c r="AG104" s="406">
        <f t="shared" si="144"/>
        <v>500511.12</v>
      </c>
      <c r="AH104" s="406">
        <f t="shared" si="145"/>
        <v>10.000000000000016</v>
      </c>
      <c r="AI104" s="287"/>
      <c r="AJ104" s="467"/>
      <c r="AK104" s="466"/>
      <c r="AL104" s="466"/>
      <c r="AM104" s="466"/>
      <c r="AN104" s="466"/>
      <c r="AO104" s="466"/>
      <c r="AP104" s="466"/>
      <c r="AQ104" s="466"/>
      <c r="AR104" s="466"/>
      <c r="AS104" s="466"/>
      <c r="AT104" s="466"/>
      <c r="AU104" s="466"/>
      <c r="AV104" s="466"/>
      <c r="AW104" s="466"/>
      <c r="AX104" s="466"/>
      <c r="AY104" s="466"/>
      <c r="AZ104" s="466"/>
      <c r="BA104" s="466"/>
      <c r="BB104" s="466"/>
      <c r="BC104" s="466"/>
      <c r="BD104" s="466"/>
      <c r="BE104" s="466"/>
      <c r="BF104" s="466"/>
      <c r="BG104" s="466"/>
      <c r="BH104" s="447"/>
    </row>
    <row r="105" spans="4:60" s="6" customFormat="1" ht="20" hidden="1" customHeight="1" x14ac:dyDescent="0.2">
      <c r="D105" s="848"/>
      <c r="E105" s="872"/>
      <c r="F105" s="863"/>
      <c r="G105" s="887" t="s">
        <v>27</v>
      </c>
      <c r="H105" s="851" t="s">
        <v>42</v>
      </c>
      <c r="I105" s="851"/>
      <c r="J105" s="851"/>
      <c r="K105" s="865"/>
      <c r="L105" s="865"/>
      <c r="M105" s="866"/>
      <c r="N105" s="850"/>
      <c r="O105" s="846"/>
      <c r="P105" s="833"/>
      <c r="Q105" s="834"/>
      <c r="R105" s="407"/>
      <c r="S105" s="868"/>
      <c r="T105" s="868"/>
      <c r="U105" s="392"/>
      <c r="V105" s="432"/>
      <c r="W105" s="396"/>
      <c r="Y105" s="407"/>
      <c r="Z105" s="407"/>
      <c r="AA105" s="407"/>
      <c r="AB105" s="407"/>
      <c r="AC105" s="407"/>
      <c r="AD105" s="407"/>
      <c r="AE105" s="407"/>
      <c r="AF105" s="407"/>
      <c r="AG105" s="407"/>
      <c r="AH105" s="407"/>
      <c r="AI105" s="287"/>
      <c r="AJ105" s="467"/>
      <c r="AK105" s="466"/>
      <c r="AL105" s="466"/>
      <c r="AM105" s="466"/>
      <c r="AN105" s="466"/>
      <c r="AO105" s="466"/>
      <c r="AP105" s="466"/>
      <c r="AQ105" s="466"/>
      <c r="AR105" s="466"/>
      <c r="AS105" s="466"/>
      <c r="AT105" s="466"/>
      <c r="AU105" s="466"/>
      <c r="AV105" s="466"/>
      <c r="AW105" s="466"/>
      <c r="AX105" s="466"/>
      <c r="AY105" s="466"/>
      <c r="AZ105" s="466"/>
      <c r="BA105" s="466"/>
      <c r="BB105" s="466"/>
      <c r="BC105" s="466"/>
      <c r="BD105" s="466"/>
      <c r="BE105" s="466"/>
      <c r="BF105" s="466"/>
      <c r="BG105" s="466"/>
      <c r="BH105" s="447"/>
    </row>
    <row r="106" spans="4:60" s="6" customFormat="1" ht="20" hidden="1" customHeight="1" x14ac:dyDescent="0.2">
      <c r="D106" s="848"/>
      <c r="E106" s="872"/>
      <c r="F106" s="863"/>
      <c r="G106" s="887"/>
      <c r="H106" s="888" t="s">
        <v>23</v>
      </c>
      <c r="I106" s="851"/>
      <c r="J106" s="851"/>
      <c r="K106" s="865"/>
      <c r="L106" s="865"/>
      <c r="M106" s="866"/>
      <c r="N106" s="850"/>
      <c r="O106" s="846"/>
      <c r="P106" s="833" t="s">
        <v>193</v>
      </c>
      <c r="Q106" s="834" t="s">
        <v>189</v>
      </c>
      <c r="R106" s="406">
        <f t="shared" ref="R106:S108" si="146">Y106*AA106</f>
        <v>1.71</v>
      </c>
      <c r="S106" s="847">
        <f t="shared" si="146"/>
        <v>715000</v>
      </c>
      <c r="T106" s="847">
        <f t="shared" ref="T106:T108" si="147">Z106*AC106</f>
        <v>56854.963000000003</v>
      </c>
      <c r="U106" s="391">
        <f t="shared" ref="U106:U108" si="148">S106+T106</f>
        <v>771854.96299999999</v>
      </c>
      <c r="V106" s="393">
        <f t="shared" ref="V106:V108" si="149">R106*U106</f>
        <v>1319871.98673</v>
      </c>
      <c r="W106" s="395">
        <v>0.12273137931122584</v>
      </c>
      <c r="X106" s="1"/>
      <c r="Y106" s="406">
        <f>0.09*19</f>
        <v>1.71</v>
      </c>
      <c r="Z106" s="406">
        <f>$Z$23</f>
        <v>1.1000000000000001</v>
      </c>
      <c r="AA106" s="406">
        <f>$AA$23</f>
        <v>1</v>
      </c>
      <c r="AB106" s="406">
        <f>$AB$84</f>
        <v>650000</v>
      </c>
      <c r="AC106" s="406">
        <f>$AC$84</f>
        <v>51686.33</v>
      </c>
      <c r="AD106" s="406">
        <f t="shared" ref="AD106:AD108" si="150">AB106+AC106</f>
        <v>701686.33</v>
      </c>
      <c r="AE106" s="406">
        <f t="shared" ref="AE106:AE108" si="151">Y106*AB106</f>
        <v>1111500</v>
      </c>
      <c r="AF106" s="406">
        <f t="shared" ref="AF106:AF108" si="152">Y106*AC106</f>
        <v>88383.624299999996</v>
      </c>
      <c r="AG106" s="406">
        <f t="shared" ref="AG106:AG108" si="153">AE106+AF106</f>
        <v>1199883.6243</v>
      </c>
      <c r="AH106" s="406">
        <f t="shared" ref="AH106:AH108" si="154">(V106-AG106)/AG106*100</f>
        <v>9.9999999999999982</v>
      </c>
      <c r="AI106" s="287"/>
      <c r="AJ106" s="467"/>
      <c r="AK106" s="466"/>
      <c r="AL106" s="466"/>
      <c r="AM106" s="466"/>
      <c r="AN106" s="466"/>
      <c r="AO106" s="466"/>
      <c r="AP106" s="466"/>
      <c r="AQ106" s="466"/>
      <c r="AR106" s="466"/>
      <c r="AS106" s="466"/>
      <c r="AT106" s="466"/>
      <c r="AU106" s="466"/>
      <c r="AV106" s="466"/>
      <c r="AW106" s="466"/>
      <c r="AX106" s="466"/>
      <c r="AY106" s="466"/>
      <c r="AZ106" s="466"/>
      <c r="BA106" s="466"/>
      <c r="BB106" s="466"/>
      <c r="BC106" s="466"/>
      <c r="BD106" s="466"/>
      <c r="BE106" s="466"/>
      <c r="BF106" s="466"/>
      <c r="BG106" s="466"/>
      <c r="BH106" s="447"/>
    </row>
    <row r="107" spans="4:60" s="6" customFormat="1" ht="20" hidden="1" customHeight="1" x14ac:dyDescent="0.2">
      <c r="D107" s="848"/>
      <c r="E107" s="872"/>
      <c r="F107" s="863"/>
      <c r="G107" s="887"/>
      <c r="H107" s="888" t="s">
        <v>24</v>
      </c>
      <c r="I107" s="851"/>
      <c r="J107" s="851"/>
      <c r="K107" s="865"/>
      <c r="L107" s="865"/>
      <c r="M107" s="866"/>
      <c r="N107" s="850"/>
      <c r="O107" s="846"/>
      <c r="P107" s="833" t="s">
        <v>753</v>
      </c>
      <c r="Q107" s="834" t="s">
        <v>192</v>
      </c>
      <c r="R107" s="406">
        <f t="shared" si="146"/>
        <v>171</v>
      </c>
      <c r="S107" s="847">
        <f t="shared" si="146"/>
        <v>20625</v>
      </c>
      <c r="T107" s="847">
        <f t="shared" si="147"/>
        <v>9350</v>
      </c>
      <c r="U107" s="391">
        <f t="shared" si="148"/>
        <v>29975</v>
      </c>
      <c r="V107" s="393">
        <f t="shared" si="149"/>
        <v>5125725</v>
      </c>
      <c r="W107" s="395">
        <v>0.47662751050471569</v>
      </c>
      <c r="X107" s="1"/>
      <c r="Y107" s="406">
        <f>Y106*100</f>
        <v>171</v>
      </c>
      <c r="Z107" s="406">
        <f>$Z$23</f>
        <v>1.1000000000000001</v>
      </c>
      <c r="AA107" s="406">
        <f>$AA$23</f>
        <v>1</v>
      </c>
      <c r="AB107" s="406">
        <f>$AB$85</f>
        <v>18750</v>
      </c>
      <c r="AC107" s="406">
        <f>$AC$85</f>
        <v>8500</v>
      </c>
      <c r="AD107" s="406">
        <f t="shared" si="150"/>
        <v>27250</v>
      </c>
      <c r="AE107" s="406">
        <f t="shared" si="151"/>
        <v>3206250</v>
      </c>
      <c r="AF107" s="406">
        <f t="shared" si="152"/>
        <v>1453500</v>
      </c>
      <c r="AG107" s="406">
        <f t="shared" si="153"/>
        <v>4659750</v>
      </c>
      <c r="AH107" s="406">
        <f t="shared" si="154"/>
        <v>10</v>
      </c>
      <c r="AI107" s="287"/>
      <c r="AJ107" s="467"/>
      <c r="AK107" s="466"/>
      <c r="AL107" s="466"/>
      <c r="AM107" s="466"/>
      <c r="AN107" s="466"/>
      <c r="AO107" s="466"/>
      <c r="AP107" s="466"/>
      <c r="AQ107" s="466"/>
      <c r="AR107" s="466"/>
      <c r="AS107" s="466"/>
      <c r="AT107" s="466"/>
      <c r="AU107" s="466"/>
      <c r="AV107" s="466"/>
      <c r="AW107" s="466"/>
      <c r="AX107" s="466"/>
      <c r="AY107" s="466"/>
      <c r="AZ107" s="466"/>
      <c r="BA107" s="466"/>
      <c r="BB107" s="466"/>
      <c r="BC107" s="466"/>
      <c r="BD107" s="466"/>
      <c r="BE107" s="466"/>
      <c r="BF107" s="466"/>
      <c r="BG107" s="466"/>
      <c r="BH107" s="447"/>
    </row>
    <row r="108" spans="4:60" s="6" customFormat="1" ht="20" hidden="1" customHeight="1" x14ac:dyDescent="0.2">
      <c r="D108" s="848"/>
      <c r="E108" s="872"/>
      <c r="F108" s="863"/>
      <c r="G108" s="887"/>
      <c r="H108" s="888" t="s">
        <v>25</v>
      </c>
      <c r="I108" s="851"/>
      <c r="J108" s="851"/>
      <c r="K108" s="865"/>
      <c r="L108" s="865"/>
      <c r="M108" s="866"/>
      <c r="N108" s="850"/>
      <c r="O108" s="846"/>
      <c r="P108" s="833" t="s">
        <v>34</v>
      </c>
      <c r="Q108" s="834" t="s">
        <v>184</v>
      </c>
      <c r="R108" s="406">
        <f t="shared" si="146"/>
        <v>35</v>
      </c>
      <c r="S108" s="847">
        <f t="shared" si="146"/>
        <v>74600.372000000018</v>
      </c>
      <c r="T108" s="847">
        <f t="shared" si="147"/>
        <v>17160</v>
      </c>
      <c r="U108" s="391">
        <f t="shared" si="148"/>
        <v>91760.372000000018</v>
      </c>
      <c r="V108" s="393">
        <f t="shared" si="149"/>
        <v>3211613.0200000005</v>
      </c>
      <c r="W108" s="395">
        <v>0.29863933754290994</v>
      </c>
      <c r="X108" s="1"/>
      <c r="Y108" s="406">
        <v>35</v>
      </c>
      <c r="Z108" s="406">
        <f>$Z$23</f>
        <v>1.1000000000000001</v>
      </c>
      <c r="AA108" s="406">
        <f>$AA$23</f>
        <v>1</v>
      </c>
      <c r="AB108" s="406">
        <f>$AB$86</f>
        <v>67818.52</v>
      </c>
      <c r="AC108" s="406">
        <f>$AC$86</f>
        <v>15600</v>
      </c>
      <c r="AD108" s="406">
        <f t="shared" si="150"/>
        <v>83418.52</v>
      </c>
      <c r="AE108" s="406">
        <f t="shared" si="151"/>
        <v>2373648.2000000002</v>
      </c>
      <c r="AF108" s="406">
        <f t="shared" si="152"/>
        <v>546000</v>
      </c>
      <c r="AG108" s="406">
        <f t="shared" si="153"/>
        <v>2919648.2</v>
      </c>
      <c r="AH108" s="406">
        <f t="shared" si="154"/>
        <v>10.000000000000009</v>
      </c>
      <c r="AI108" s="287"/>
      <c r="AJ108" s="467"/>
      <c r="AK108" s="466"/>
      <c r="AL108" s="466"/>
      <c r="AM108" s="466"/>
      <c r="AN108" s="466"/>
      <c r="AO108" s="466"/>
      <c r="AP108" s="466"/>
      <c r="AQ108" s="466"/>
      <c r="AR108" s="466"/>
      <c r="AS108" s="466"/>
      <c r="AT108" s="466"/>
      <c r="AU108" s="466"/>
      <c r="AV108" s="466"/>
      <c r="AW108" s="466"/>
      <c r="AX108" s="466"/>
      <c r="AY108" s="466"/>
      <c r="AZ108" s="466"/>
      <c r="BA108" s="466"/>
      <c r="BB108" s="466"/>
      <c r="BC108" s="466"/>
      <c r="BD108" s="466"/>
      <c r="BE108" s="466"/>
      <c r="BF108" s="466"/>
      <c r="BG108" s="466"/>
      <c r="BH108" s="447"/>
    </row>
    <row r="109" spans="4:60" s="111" customFormat="1" ht="20" hidden="1" customHeight="1" x14ac:dyDescent="0.2">
      <c r="D109" s="875"/>
      <c r="E109" s="876"/>
      <c r="F109" s="877" t="s">
        <v>43</v>
      </c>
      <c r="G109" s="878" t="s">
        <v>199</v>
      </c>
      <c r="H109" s="878"/>
      <c r="I109" s="878"/>
      <c r="J109" s="898"/>
      <c r="K109" s="898"/>
      <c r="L109" s="898"/>
      <c r="M109" s="880"/>
      <c r="N109" s="899"/>
      <c r="O109" s="881"/>
      <c r="P109" s="833"/>
      <c r="Q109" s="834"/>
      <c r="R109" s="882"/>
      <c r="S109" s="883"/>
      <c r="T109" s="883"/>
      <c r="U109" s="884"/>
      <c r="V109" s="436"/>
      <c r="W109" s="397">
        <v>3.6292285841106116E-2</v>
      </c>
      <c r="Y109" s="882"/>
      <c r="Z109" s="882"/>
      <c r="AA109" s="882"/>
      <c r="AB109" s="882"/>
      <c r="AC109" s="882"/>
      <c r="AD109" s="882"/>
      <c r="AE109" s="882"/>
      <c r="AF109" s="882"/>
      <c r="AG109" s="882"/>
      <c r="AH109" s="882"/>
      <c r="AI109" s="325"/>
      <c r="AJ109" s="468"/>
      <c r="AK109" s="469"/>
      <c r="AL109" s="469"/>
      <c r="AM109" s="469"/>
      <c r="AN109" s="469"/>
      <c r="AO109" s="469"/>
      <c r="AP109" s="469"/>
      <c r="AQ109" s="469"/>
      <c r="AR109" s="469"/>
      <c r="AS109" s="469"/>
      <c r="AT109" s="469"/>
      <c r="AU109" s="469"/>
      <c r="AV109" s="469"/>
      <c r="AW109" s="469"/>
      <c r="AX109" s="469"/>
      <c r="AY109" s="469"/>
      <c r="AZ109" s="469"/>
      <c r="BA109" s="469"/>
      <c r="BB109" s="469"/>
      <c r="BC109" s="469"/>
      <c r="BD109" s="469"/>
      <c r="BE109" s="469"/>
      <c r="BF109" s="469"/>
      <c r="BG109" s="469"/>
      <c r="BH109" s="448"/>
    </row>
    <row r="110" spans="4:60" s="6" customFormat="1" ht="20" hidden="1" customHeight="1" x14ac:dyDescent="0.2">
      <c r="D110" s="848"/>
      <c r="E110" s="872"/>
      <c r="F110" s="870"/>
      <c r="G110" s="887"/>
      <c r="H110" s="888" t="s">
        <v>23</v>
      </c>
      <c r="I110" s="851"/>
      <c r="J110" s="851"/>
      <c r="K110" s="865"/>
      <c r="L110" s="865"/>
      <c r="M110" s="866"/>
      <c r="N110" s="850"/>
      <c r="O110" s="846"/>
      <c r="P110" s="833" t="s">
        <v>193</v>
      </c>
      <c r="Q110" s="834" t="s">
        <v>189</v>
      </c>
      <c r="R110" s="406">
        <f t="shared" ref="R110:S112" si="155">Y110*AA110</f>
        <v>0.12</v>
      </c>
      <c r="S110" s="847">
        <f t="shared" si="155"/>
        <v>715000</v>
      </c>
      <c r="T110" s="847">
        <f t="shared" ref="T110:T112" si="156">Z110*AC110</f>
        <v>56854.963000000003</v>
      </c>
      <c r="U110" s="391">
        <f t="shared" ref="U110:U112" si="157">S110+T110</f>
        <v>771854.96299999999</v>
      </c>
      <c r="V110" s="393">
        <f t="shared" ref="V110:V112" si="158">R110*U110</f>
        <v>92622.595560000002</v>
      </c>
      <c r="W110" s="395">
        <v>8.6127283727176034E-3</v>
      </c>
      <c r="X110" s="1"/>
      <c r="Y110" s="406">
        <v>0.12</v>
      </c>
      <c r="Z110" s="406">
        <f>$Z$23</f>
        <v>1.1000000000000001</v>
      </c>
      <c r="AA110" s="406">
        <f>$AA$23</f>
        <v>1</v>
      </c>
      <c r="AB110" s="406">
        <f>$AB$84</f>
        <v>650000</v>
      </c>
      <c r="AC110" s="406">
        <f>$AC$84</f>
        <v>51686.33</v>
      </c>
      <c r="AD110" s="406">
        <f t="shared" ref="AD110:AD112" si="159">AB110+AC110</f>
        <v>701686.33</v>
      </c>
      <c r="AE110" s="406">
        <f t="shared" ref="AE110:AE112" si="160">Y110*AB110</f>
        <v>78000</v>
      </c>
      <c r="AF110" s="406">
        <f t="shared" ref="AF110:AF112" si="161">Y110*AC110</f>
        <v>6202.3595999999998</v>
      </c>
      <c r="AG110" s="406">
        <f t="shared" ref="AG110:AG112" si="162">AE110+AF110</f>
        <v>84202.359599999996</v>
      </c>
      <c r="AH110" s="406">
        <f t="shared" ref="AH110:AH112" si="163">(V110-AG110)/AG110*100</f>
        <v>10.000000000000007</v>
      </c>
      <c r="AI110" s="287"/>
      <c r="AJ110" s="467"/>
      <c r="AK110" s="466"/>
      <c r="AL110" s="466"/>
      <c r="AM110" s="466"/>
      <c r="AN110" s="466"/>
      <c r="AO110" s="466"/>
      <c r="AP110" s="466"/>
      <c r="AQ110" s="466"/>
      <c r="AR110" s="466"/>
      <c r="AS110" s="466"/>
      <c r="AT110" s="466"/>
      <c r="AU110" s="466"/>
      <c r="AV110" s="466"/>
      <c r="AW110" s="466"/>
      <c r="AX110" s="466"/>
      <c r="AY110" s="466"/>
      <c r="AZ110" s="466"/>
      <c r="BA110" s="466"/>
      <c r="BB110" s="466"/>
      <c r="BC110" s="466"/>
      <c r="BD110" s="466"/>
      <c r="BE110" s="466"/>
      <c r="BF110" s="466"/>
      <c r="BG110" s="466"/>
      <c r="BH110" s="447"/>
    </row>
    <row r="111" spans="4:60" s="6" customFormat="1" ht="20" hidden="1" customHeight="1" x14ac:dyDescent="0.2">
      <c r="D111" s="848"/>
      <c r="E111" s="872"/>
      <c r="F111" s="870"/>
      <c r="G111" s="887"/>
      <c r="H111" s="888" t="s">
        <v>24</v>
      </c>
      <c r="I111" s="851"/>
      <c r="J111" s="851"/>
      <c r="K111" s="865"/>
      <c r="L111" s="865"/>
      <c r="M111" s="866"/>
      <c r="N111" s="850"/>
      <c r="O111" s="846"/>
      <c r="P111" s="833" t="s">
        <v>754</v>
      </c>
      <c r="Q111" s="834" t="s">
        <v>192</v>
      </c>
      <c r="R111" s="406">
        <f t="shared" si="155"/>
        <v>8.4</v>
      </c>
      <c r="S111" s="847">
        <f t="shared" si="155"/>
        <v>20625</v>
      </c>
      <c r="T111" s="847">
        <f t="shared" si="156"/>
        <v>9350</v>
      </c>
      <c r="U111" s="391">
        <f t="shared" si="157"/>
        <v>29975</v>
      </c>
      <c r="V111" s="393">
        <f t="shared" si="158"/>
        <v>251790</v>
      </c>
      <c r="W111" s="395">
        <v>2.341328121777551E-2</v>
      </c>
      <c r="X111" s="1"/>
      <c r="Y111" s="406">
        <f>Y110*70</f>
        <v>8.4</v>
      </c>
      <c r="Z111" s="406">
        <f>$Z$23</f>
        <v>1.1000000000000001</v>
      </c>
      <c r="AA111" s="406">
        <f>$AA$23</f>
        <v>1</v>
      </c>
      <c r="AB111" s="406">
        <f>$AB$85</f>
        <v>18750</v>
      </c>
      <c r="AC111" s="406">
        <f>$AC$85</f>
        <v>8500</v>
      </c>
      <c r="AD111" s="406">
        <f t="shared" si="159"/>
        <v>27250</v>
      </c>
      <c r="AE111" s="406">
        <f t="shared" si="160"/>
        <v>157500</v>
      </c>
      <c r="AF111" s="406">
        <f t="shared" si="161"/>
        <v>71400</v>
      </c>
      <c r="AG111" s="406">
        <f t="shared" si="162"/>
        <v>228900</v>
      </c>
      <c r="AH111" s="406">
        <f t="shared" si="163"/>
        <v>10</v>
      </c>
      <c r="AI111" s="287"/>
      <c r="AJ111" s="467"/>
      <c r="AK111" s="466"/>
      <c r="AL111" s="466"/>
      <c r="AM111" s="466"/>
      <c r="AN111" s="466"/>
      <c r="AO111" s="466"/>
      <c r="AP111" s="466"/>
      <c r="AQ111" s="466"/>
      <c r="AR111" s="466"/>
      <c r="AS111" s="466"/>
      <c r="AT111" s="466"/>
      <c r="AU111" s="466"/>
      <c r="AV111" s="466"/>
      <c r="AW111" s="466"/>
      <c r="AX111" s="466"/>
      <c r="AY111" s="466"/>
      <c r="AZ111" s="466"/>
      <c r="BA111" s="466"/>
      <c r="BB111" s="466"/>
      <c r="BC111" s="466"/>
      <c r="BD111" s="466"/>
      <c r="BE111" s="466"/>
      <c r="BF111" s="466"/>
      <c r="BG111" s="466"/>
      <c r="BH111" s="447"/>
    </row>
    <row r="112" spans="4:60" s="6" customFormat="1" ht="20" hidden="1" customHeight="1" x14ac:dyDescent="0.2">
      <c r="D112" s="848"/>
      <c r="E112" s="872"/>
      <c r="F112" s="870"/>
      <c r="G112" s="887"/>
      <c r="H112" s="888" t="s">
        <v>25</v>
      </c>
      <c r="I112" s="851"/>
      <c r="J112" s="851"/>
      <c r="K112" s="865"/>
      <c r="L112" s="865"/>
      <c r="M112" s="866"/>
      <c r="N112" s="850"/>
      <c r="O112" s="846"/>
      <c r="P112" s="833" t="s">
        <v>34</v>
      </c>
      <c r="Q112" s="834" t="s">
        <v>184</v>
      </c>
      <c r="R112" s="406">
        <f t="shared" si="155"/>
        <v>0.5</v>
      </c>
      <c r="S112" s="847">
        <f t="shared" si="155"/>
        <v>74600.372000000018</v>
      </c>
      <c r="T112" s="847">
        <f t="shared" si="156"/>
        <v>17160</v>
      </c>
      <c r="U112" s="391">
        <f t="shared" si="157"/>
        <v>91760.372000000018</v>
      </c>
      <c r="V112" s="393">
        <f t="shared" si="158"/>
        <v>45880.186000000009</v>
      </c>
      <c r="W112" s="395">
        <v>4.2662762506129994E-3</v>
      </c>
      <c r="X112" s="1"/>
      <c r="Y112" s="406">
        <v>0.5</v>
      </c>
      <c r="Z112" s="406">
        <f>$Z$23</f>
        <v>1.1000000000000001</v>
      </c>
      <c r="AA112" s="406">
        <f>$AA$23</f>
        <v>1</v>
      </c>
      <c r="AB112" s="406">
        <f>$AB$86</f>
        <v>67818.52</v>
      </c>
      <c r="AC112" s="406">
        <f>$AC$86</f>
        <v>15600</v>
      </c>
      <c r="AD112" s="406">
        <f t="shared" si="159"/>
        <v>83418.52</v>
      </c>
      <c r="AE112" s="406">
        <f t="shared" si="160"/>
        <v>33909.26</v>
      </c>
      <c r="AF112" s="406">
        <f t="shared" si="161"/>
        <v>7800</v>
      </c>
      <c r="AG112" s="406">
        <f t="shared" si="162"/>
        <v>41709.26</v>
      </c>
      <c r="AH112" s="406">
        <f t="shared" si="163"/>
        <v>10.000000000000016</v>
      </c>
      <c r="AI112" s="287"/>
      <c r="AJ112" s="467"/>
      <c r="AK112" s="466"/>
      <c r="AL112" s="466"/>
      <c r="AM112" s="466"/>
      <c r="AN112" s="466"/>
      <c r="AO112" s="466"/>
      <c r="AP112" s="466"/>
      <c r="AQ112" s="466"/>
      <c r="AR112" s="466"/>
      <c r="AS112" s="466"/>
      <c r="AT112" s="466"/>
      <c r="AU112" s="466"/>
      <c r="AV112" s="466"/>
      <c r="AW112" s="466"/>
      <c r="AX112" s="466"/>
      <c r="AY112" s="466"/>
      <c r="AZ112" s="466"/>
      <c r="BA112" s="466"/>
      <c r="BB112" s="466"/>
      <c r="BC112" s="466"/>
      <c r="BD112" s="466"/>
      <c r="BE112" s="466"/>
      <c r="BF112" s="466"/>
      <c r="BG112" s="466"/>
      <c r="BH112" s="447"/>
    </row>
    <row r="113" spans="4:63" s="6" customFormat="1" ht="20" hidden="1" customHeight="1" x14ac:dyDescent="0.2">
      <c r="D113" s="848"/>
      <c r="E113" s="872"/>
      <c r="F113" s="870"/>
      <c r="G113" s="851"/>
      <c r="H113" s="851"/>
      <c r="I113" s="851"/>
      <c r="J113" s="851"/>
      <c r="K113" s="865"/>
      <c r="L113" s="865"/>
      <c r="M113" s="866"/>
      <c r="N113" s="850"/>
      <c r="O113" s="846"/>
      <c r="P113" s="833"/>
      <c r="Q113" s="834"/>
      <c r="R113" s="407"/>
      <c r="S113" s="868"/>
      <c r="T113" s="868"/>
      <c r="U113" s="392"/>
      <c r="V113" s="432"/>
      <c r="W113" s="396"/>
      <c r="Y113" s="407"/>
      <c r="Z113" s="407"/>
      <c r="AA113" s="407"/>
      <c r="AB113" s="407"/>
      <c r="AC113" s="407"/>
      <c r="AD113" s="407"/>
      <c r="AE113" s="407"/>
      <c r="AF113" s="407"/>
      <c r="AG113" s="407"/>
      <c r="AH113" s="407"/>
      <c r="AI113" s="287"/>
      <c r="AJ113" s="467"/>
      <c r="AK113" s="466"/>
      <c r="AL113" s="466"/>
      <c r="AM113" s="466"/>
      <c r="AN113" s="466"/>
      <c r="AO113" s="466"/>
      <c r="AP113" s="466"/>
      <c r="AQ113" s="466"/>
      <c r="AR113" s="466"/>
      <c r="AS113" s="466"/>
      <c r="AT113" s="466"/>
      <c r="AU113" s="466"/>
      <c r="AV113" s="466"/>
      <c r="AW113" s="466"/>
      <c r="AX113" s="466"/>
      <c r="AY113" s="466"/>
      <c r="AZ113" s="466"/>
      <c r="BA113" s="466"/>
      <c r="BB113" s="466"/>
      <c r="BC113" s="466"/>
      <c r="BD113" s="466"/>
      <c r="BE113" s="466"/>
      <c r="BF113" s="466"/>
      <c r="BG113" s="466"/>
      <c r="BH113" s="447"/>
    </row>
    <row r="114" spans="4:63" s="6" customFormat="1" ht="20" customHeight="1" x14ac:dyDescent="0.2">
      <c r="D114" s="853"/>
      <c r="E114" s="869" t="s">
        <v>660</v>
      </c>
      <c r="F114" s="863"/>
      <c r="G114" s="864"/>
      <c r="H114" s="864"/>
      <c r="I114" s="864"/>
      <c r="J114" s="865"/>
      <c r="K114" s="865"/>
      <c r="L114" s="865"/>
      <c r="M114" s="866"/>
      <c r="N114" s="845"/>
      <c r="O114" s="867"/>
      <c r="P114" s="833"/>
      <c r="Q114" s="834"/>
      <c r="R114" s="407"/>
      <c r="S114" s="868"/>
      <c r="T114" s="868"/>
      <c r="U114" s="392"/>
      <c r="V114" s="432">
        <f>SUM(V115:V142)</f>
        <v>162307843.72659999</v>
      </c>
      <c r="W114" s="396">
        <f>W115+W120+W129+W138</f>
        <v>15.092573926770903</v>
      </c>
      <c r="Y114" s="407"/>
      <c r="Z114" s="407"/>
      <c r="AA114" s="407"/>
      <c r="AB114" s="407"/>
      <c r="AC114" s="407"/>
      <c r="AD114" s="407"/>
      <c r="AE114" s="407"/>
      <c r="AF114" s="407"/>
      <c r="AG114" s="407"/>
      <c r="AH114" s="407"/>
      <c r="AI114" s="287"/>
      <c r="AJ114" s="467"/>
      <c r="AK114" s="466"/>
      <c r="AL114" s="466"/>
      <c r="AM114" s="466"/>
      <c r="AN114" s="457">
        <f>W114/4</f>
        <v>3.7731434816927258</v>
      </c>
      <c r="AO114" s="457">
        <f>AN114</f>
        <v>3.7731434816927258</v>
      </c>
      <c r="AP114" s="457">
        <f>AO114</f>
        <v>3.7731434816927258</v>
      </c>
      <c r="AQ114" s="457">
        <f>AP114</f>
        <v>3.7731434816927258</v>
      </c>
      <c r="AR114" s="466"/>
      <c r="AS114" s="466"/>
      <c r="AT114" s="466"/>
      <c r="AU114" s="466"/>
      <c r="AV114" s="466"/>
      <c r="AW114" s="466"/>
      <c r="AX114" s="466"/>
      <c r="AY114" s="466"/>
      <c r="AZ114" s="466"/>
      <c r="BA114" s="466"/>
      <c r="BB114" s="466"/>
      <c r="BC114" s="466"/>
      <c r="BD114" s="466"/>
      <c r="BE114" s="466"/>
      <c r="BF114" s="466"/>
      <c r="BG114" s="466"/>
      <c r="BH114" s="447"/>
      <c r="BK114" s="462">
        <f>AQ522</f>
        <v>40.251337010910824</v>
      </c>
    </row>
    <row r="115" spans="4:63" s="111" customFormat="1" ht="20" hidden="1" customHeight="1" x14ac:dyDescent="0.2">
      <c r="D115" s="875"/>
      <c r="E115" s="876"/>
      <c r="F115" s="877" t="s">
        <v>46</v>
      </c>
      <c r="G115" s="899" t="s">
        <v>47</v>
      </c>
      <c r="H115" s="878"/>
      <c r="I115" s="878"/>
      <c r="J115" s="878"/>
      <c r="K115" s="879"/>
      <c r="L115" s="879"/>
      <c r="M115" s="880"/>
      <c r="N115" s="892"/>
      <c r="O115" s="881"/>
      <c r="P115" s="833"/>
      <c r="Q115" s="834"/>
      <c r="R115" s="882"/>
      <c r="S115" s="883"/>
      <c r="T115" s="883"/>
      <c r="U115" s="884"/>
      <c r="V115" s="436"/>
      <c r="W115" s="397">
        <v>4.5838069863735456</v>
      </c>
      <c r="Y115" s="882"/>
      <c r="Z115" s="882"/>
      <c r="AA115" s="882"/>
      <c r="AB115" s="882"/>
      <c r="AC115" s="882"/>
      <c r="AD115" s="882"/>
      <c r="AE115" s="882"/>
      <c r="AF115" s="882"/>
      <c r="AG115" s="882"/>
      <c r="AH115" s="882"/>
      <c r="AI115" s="325"/>
      <c r="AJ115" s="468"/>
      <c r="AK115" s="469"/>
      <c r="AL115" s="469"/>
      <c r="AM115" s="469"/>
      <c r="AN115" s="469"/>
      <c r="AO115" s="469"/>
      <c r="AP115" s="469"/>
      <c r="AQ115" s="469"/>
      <c r="AR115" s="469"/>
      <c r="AS115" s="469"/>
      <c r="AT115" s="469"/>
      <c r="AU115" s="469"/>
      <c r="AV115" s="469"/>
      <c r="AW115" s="469"/>
      <c r="AX115" s="469"/>
      <c r="AY115" s="469"/>
      <c r="AZ115" s="469"/>
      <c r="BA115" s="469"/>
      <c r="BB115" s="469"/>
      <c r="BC115" s="469"/>
      <c r="BD115" s="469"/>
      <c r="BE115" s="469"/>
      <c r="BF115" s="469"/>
      <c r="BG115" s="469"/>
      <c r="BH115" s="448"/>
    </row>
    <row r="116" spans="4:63" s="119" customFormat="1" ht="20" hidden="1" customHeight="1" x14ac:dyDescent="0.2">
      <c r="D116" s="826"/>
      <c r="E116" s="827"/>
      <c r="F116" s="831"/>
      <c r="G116" s="885"/>
      <c r="H116" s="829" t="s">
        <v>314</v>
      </c>
      <c r="I116" s="830"/>
      <c r="J116" s="830"/>
      <c r="K116" s="830"/>
      <c r="L116" s="830"/>
      <c r="M116" s="829"/>
      <c r="N116" s="829"/>
      <c r="O116" s="896"/>
      <c r="P116" s="897"/>
      <c r="Q116" s="834"/>
      <c r="R116" s="893"/>
      <c r="S116" s="894"/>
      <c r="T116" s="894"/>
      <c r="U116" s="895"/>
      <c r="V116" s="437"/>
      <c r="W116" s="398"/>
      <c r="Y116" s="893"/>
      <c r="Z116" s="893"/>
      <c r="AA116" s="893"/>
      <c r="AB116" s="893"/>
      <c r="AC116" s="893"/>
      <c r="AD116" s="893"/>
      <c r="AE116" s="893"/>
      <c r="AF116" s="893"/>
      <c r="AG116" s="893"/>
      <c r="AH116" s="893"/>
      <c r="AI116" s="92"/>
      <c r="AJ116" s="468"/>
      <c r="AK116" s="469"/>
      <c r="AL116" s="469"/>
      <c r="AM116" s="469"/>
      <c r="AN116" s="469"/>
      <c r="AO116" s="469"/>
      <c r="AP116" s="469"/>
      <c r="AQ116" s="469"/>
      <c r="AR116" s="469"/>
      <c r="AS116" s="469"/>
      <c r="AT116" s="469"/>
      <c r="AU116" s="469"/>
      <c r="AV116" s="469"/>
      <c r="AW116" s="469"/>
      <c r="AX116" s="469"/>
      <c r="AY116" s="469"/>
      <c r="AZ116" s="469"/>
      <c r="BA116" s="469"/>
      <c r="BB116" s="469"/>
      <c r="BC116" s="469"/>
      <c r="BD116" s="469"/>
      <c r="BE116" s="469"/>
      <c r="BF116" s="469"/>
      <c r="BG116" s="469"/>
      <c r="BH116" s="449"/>
    </row>
    <row r="117" spans="4:63" s="6" customFormat="1" ht="20" hidden="1" customHeight="1" x14ac:dyDescent="0.2">
      <c r="D117" s="848"/>
      <c r="E117" s="872"/>
      <c r="F117" s="870"/>
      <c r="G117" s="851"/>
      <c r="H117" s="888" t="s">
        <v>23</v>
      </c>
      <c r="I117" s="851"/>
      <c r="J117" s="851"/>
      <c r="K117" s="865"/>
      <c r="L117" s="865"/>
      <c r="M117" s="866"/>
      <c r="N117" s="850"/>
      <c r="O117" s="846"/>
      <c r="P117" s="833" t="s">
        <v>310</v>
      </c>
      <c r="Q117" s="834" t="s">
        <v>189</v>
      </c>
      <c r="R117" s="406">
        <f t="shared" ref="R117:S119" si="164">Y117*AA117</f>
        <v>31</v>
      </c>
      <c r="S117" s="847">
        <f t="shared" si="164"/>
        <v>715000</v>
      </c>
      <c r="T117" s="847">
        <f t="shared" ref="T117:T119" si="165">Z117*AC117</f>
        <v>99000.000000000015</v>
      </c>
      <c r="U117" s="391">
        <f t="shared" ref="U117:U119" si="166">S117+T117</f>
        <v>814000</v>
      </c>
      <c r="V117" s="393">
        <f t="shared" ref="V117:V119" si="167">R117*U117</f>
        <v>25234000</v>
      </c>
      <c r="W117" s="395">
        <v>2.3464424252327225</v>
      </c>
      <c r="X117" s="1"/>
      <c r="Y117" s="406">
        <f>155*0.2</f>
        <v>31</v>
      </c>
      <c r="Z117" s="406">
        <f>$Z$23</f>
        <v>1.1000000000000001</v>
      </c>
      <c r="AA117" s="406">
        <f>$AA$23</f>
        <v>1</v>
      </c>
      <c r="AB117" s="406">
        <f>$AB$76</f>
        <v>650000</v>
      </c>
      <c r="AC117" s="406">
        <f>$AC$76</f>
        <v>90000</v>
      </c>
      <c r="AD117" s="406">
        <f t="shared" ref="AD117:AD119" si="168">AB117+AC117</f>
        <v>740000</v>
      </c>
      <c r="AE117" s="406">
        <f t="shared" ref="AE117:AE119" si="169">Y117*AB117</f>
        <v>20150000</v>
      </c>
      <c r="AF117" s="406">
        <f t="shared" ref="AF117:AF119" si="170">Y117*AC117</f>
        <v>2790000</v>
      </c>
      <c r="AG117" s="406">
        <f t="shared" ref="AG117:AG119" si="171">AE117+AF117</f>
        <v>22940000</v>
      </c>
      <c r="AH117" s="406">
        <f t="shared" ref="AH117:AH119" si="172">(V117-AG117)/AG117*100</f>
        <v>10</v>
      </c>
      <c r="AI117" s="287"/>
      <c r="AJ117" s="467"/>
      <c r="AK117" s="466"/>
      <c r="AL117" s="466"/>
      <c r="AM117" s="466"/>
      <c r="AN117" s="466"/>
      <c r="AO117" s="466"/>
      <c r="AP117" s="466"/>
      <c r="AQ117" s="466"/>
      <c r="AR117" s="466"/>
      <c r="AS117" s="466"/>
      <c r="AT117" s="466"/>
      <c r="AU117" s="466"/>
      <c r="AV117" s="466"/>
      <c r="AW117" s="466"/>
      <c r="AX117" s="466"/>
      <c r="AY117" s="466"/>
      <c r="AZ117" s="466"/>
      <c r="BA117" s="466"/>
      <c r="BB117" s="466"/>
      <c r="BC117" s="466"/>
      <c r="BD117" s="466"/>
      <c r="BE117" s="466"/>
      <c r="BF117" s="466"/>
      <c r="BG117" s="466"/>
      <c r="BH117" s="447"/>
    </row>
    <row r="118" spans="4:63" s="6" customFormat="1" ht="20" hidden="1" customHeight="1" x14ac:dyDescent="0.2">
      <c r="D118" s="848"/>
      <c r="E118" s="872"/>
      <c r="F118" s="870"/>
      <c r="G118" s="851"/>
      <c r="H118" s="888" t="s">
        <v>24</v>
      </c>
      <c r="I118" s="851"/>
      <c r="J118" s="851"/>
      <c r="K118" s="865"/>
      <c r="L118" s="865"/>
      <c r="M118" s="866"/>
      <c r="N118" s="850"/>
      <c r="O118" s="846"/>
      <c r="P118" s="833" t="s">
        <v>48</v>
      </c>
      <c r="Q118" s="834" t="s">
        <v>192</v>
      </c>
      <c r="R118" s="406">
        <f t="shared" si="164"/>
        <v>620</v>
      </c>
      <c r="S118" s="847">
        <f t="shared" si="164"/>
        <v>20625</v>
      </c>
      <c r="T118" s="847">
        <f t="shared" si="165"/>
        <v>9350</v>
      </c>
      <c r="U118" s="391">
        <f t="shared" si="166"/>
        <v>29975</v>
      </c>
      <c r="V118" s="393">
        <f t="shared" si="167"/>
        <v>18584500</v>
      </c>
      <c r="W118" s="395">
        <v>1.7281231375024779</v>
      </c>
      <c r="X118" s="1"/>
      <c r="Y118" s="406">
        <f>Y117*20</f>
        <v>620</v>
      </c>
      <c r="Z118" s="406">
        <f>$Z$23</f>
        <v>1.1000000000000001</v>
      </c>
      <c r="AA118" s="406">
        <f>$AA$23</f>
        <v>1</v>
      </c>
      <c r="AB118" s="406">
        <f>$AB$77</f>
        <v>18750</v>
      </c>
      <c r="AC118" s="406">
        <f>$AC$77</f>
        <v>8500</v>
      </c>
      <c r="AD118" s="406">
        <f t="shared" si="168"/>
        <v>27250</v>
      </c>
      <c r="AE118" s="406">
        <f t="shared" si="169"/>
        <v>11625000</v>
      </c>
      <c r="AF118" s="406">
        <f t="shared" si="170"/>
        <v>5270000</v>
      </c>
      <c r="AG118" s="406">
        <f t="shared" si="171"/>
        <v>16895000</v>
      </c>
      <c r="AH118" s="406">
        <f t="shared" si="172"/>
        <v>10</v>
      </c>
      <c r="AI118" s="287"/>
      <c r="AJ118" s="467"/>
      <c r="AK118" s="466"/>
      <c r="AL118" s="466"/>
      <c r="AM118" s="466"/>
      <c r="AN118" s="466"/>
      <c r="AO118" s="466"/>
      <c r="AP118" s="466"/>
      <c r="AQ118" s="466"/>
      <c r="AR118" s="466"/>
      <c r="AS118" s="466"/>
      <c r="AT118" s="466"/>
      <c r="AU118" s="466"/>
      <c r="AV118" s="466"/>
      <c r="AW118" s="466"/>
      <c r="AX118" s="466"/>
      <c r="AY118" s="466"/>
      <c r="AZ118" s="466"/>
      <c r="BA118" s="466"/>
      <c r="BB118" s="466"/>
      <c r="BC118" s="466"/>
      <c r="BD118" s="466"/>
      <c r="BE118" s="466"/>
      <c r="BF118" s="466"/>
      <c r="BG118" s="466"/>
      <c r="BH118" s="447"/>
    </row>
    <row r="119" spans="4:63" s="6" customFormat="1" ht="20" hidden="1" customHeight="1" x14ac:dyDescent="0.2">
      <c r="D119" s="848"/>
      <c r="E119" s="872"/>
      <c r="F119" s="870"/>
      <c r="G119" s="851"/>
      <c r="H119" s="888" t="s">
        <v>49</v>
      </c>
      <c r="I119" s="851"/>
      <c r="J119" s="851"/>
      <c r="K119" s="865"/>
      <c r="L119" s="865"/>
      <c r="M119" s="866"/>
      <c r="N119" s="850"/>
      <c r="O119" s="846"/>
      <c r="P119" s="833" t="s">
        <v>313</v>
      </c>
      <c r="Q119" s="834" t="s">
        <v>184</v>
      </c>
      <c r="R119" s="406">
        <f t="shared" si="164"/>
        <v>31</v>
      </c>
      <c r="S119" s="847">
        <f t="shared" si="164"/>
        <v>159500</v>
      </c>
      <c r="T119" s="847">
        <f t="shared" si="165"/>
        <v>17160</v>
      </c>
      <c r="U119" s="391">
        <f t="shared" si="166"/>
        <v>176660</v>
      </c>
      <c r="V119" s="393">
        <f t="shared" si="167"/>
        <v>5476460</v>
      </c>
      <c r="W119" s="395">
        <v>0.5092414236383449</v>
      </c>
      <c r="X119" s="1"/>
      <c r="Y119" s="406">
        <f>Y117</f>
        <v>31</v>
      </c>
      <c r="Z119" s="406">
        <f>$Z$23</f>
        <v>1.1000000000000001</v>
      </c>
      <c r="AA119" s="406">
        <f>$AA$23</f>
        <v>1</v>
      </c>
      <c r="AB119" s="406">
        <v>145000</v>
      </c>
      <c r="AC119" s="406">
        <f>$AC$78</f>
        <v>15600</v>
      </c>
      <c r="AD119" s="406">
        <f t="shared" si="168"/>
        <v>160600</v>
      </c>
      <c r="AE119" s="406">
        <f t="shared" si="169"/>
        <v>4495000</v>
      </c>
      <c r="AF119" s="406">
        <f t="shared" si="170"/>
        <v>483600</v>
      </c>
      <c r="AG119" s="406">
        <f t="shared" si="171"/>
        <v>4978600</v>
      </c>
      <c r="AH119" s="406">
        <f t="shared" si="172"/>
        <v>10</v>
      </c>
      <c r="AI119" s="287"/>
      <c r="AJ119" s="467"/>
      <c r="AK119" s="466"/>
      <c r="AL119" s="466"/>
      <c r="AM119" s="466"/>
      <c r="AN119" s="466"/>
      <c r="AO119" s="466"/>
      <c r="AP119" s="466"/>
      <c r="AQ119" s="466"/>
      <c r="AR119" s="466"/>
      <c r="AS119" s="466"/>
      <c r="AT119" s="466"/>
      <c r="AU119" s="466"/>
      <c r="AV119" s="466"/>
      <c r="AW119" s="466"/>
      <c r="AX119" s="466"/>
      <c r="AY119" s="466"/>
      <c r="AZ119" s="466"/>
      <c r="BA119" s="466"/>
      <c r="BB119" s="466"/>
      <c r="BC119" s="466"/>
      <c r="BD119" s="466"/>
      <c r="BE119" s="466"/>
      <c r="BF119" s="466"/>
      <c r="BG119" s="466"/>
      <c r="BH119" s="447"/>
    </row>
    <row r="120" spans="4:63" s="111" customFormat="1" ht="20" hidden="1" customHeight="1" x14ac:dyDescent="0.2">
      <c r="D120" s="875"/>
      <c r="E120" s="876"/>
      <c r="F120" s="877" t="s">
        <v>20</v>
      </c>
      <c r="G120" s="878" t="s">
        <v>36</v>
      </c>
      <c r="H120" s="878"/>
      <c r="I120" s="878"/>
      <c r="J120" s="878"/>
      <c r="K120" s="879"/>
      <c r="L120" s="879"/>
      <c r="M120" s="880"/>
      <c r="N120" s="892"/>
      <c r="O120" s="881"/>
      <c r="P120" s="833"/>
      <c r="Q120" s="834"/>
      <c r="R120" s="882"/>
      <c r="S120" s="883"/>
      <c r="T120" s="883"/>
      <c r="U120" s="884"/>
      <c r="V120" s="436"/>
      <c r="W120" s="397">
        <v>4.2079352756193744</v>
      </c>
      <c r="Y120" s="882"/>
      <c r="Z120" s="882"/>
      <c r="AA120" s="882"/>
      <c r="AB120" s="882"/>
      <c r="AC120" s="882"/>
      <c r="AD120" s="882"/>
      <c r="AE120" s="882"/>
      <c r="AF120" s="882"/>
      <c r="AG120" s="882"/>
      <c r="AH120" s="882"/>
      <c r="AI120" s="325"/>
      <c r="AJ120" s="468"/>
      <c r="AK120" s="469"/>
      <c r="AL120" s="469"/>
      <c r="AM120" s="469"/>
      <c r="AN120" s="469"/>
      <c r="AO120" s="469"/>
      <c r="AP120" s="469"/>
      <c r="AQ120" s="469"/>
      <c r="AR120" s="469"/>
      <c r="AS120" s="469"/>
      <c r="AT120" s="469"/>
      <c r="AU120" s="469"/>
      <c r="AV120" s="469"/>
      <c r="AW120" s="469"/>
      <c r="AX120" s="469"/>
      <c r="AY120" s="469"/>
      <c r="AZ120" s="469"/>
      <c r="BA120" s="469"/>
      <c r="BB120" s="469"/>
      <c r="BC120" s="469"/>
      <c r="BD120" s="469"/>
      <c r="BE120" s="469"/>
      <c r="BF120" s="469"/>
      <c r="BG120" s="469"/>
      <c r="BH120" s="448"/>
    </row>
    <row r="121" spans="4:63" s="119" customFormat="1" ht="20" hidden="1" customHeight="1" x14ac:dyDescent="0.2">
      <c r="D121" s="826"/>
      <c r="E121" s="827"/>
      <c r="F121" s="831"/>
      <c r="G121" s="885" t="s">
        <v>22</v>
      </c>
      <c r="H121" s="829" t="s">
        <v>277</v>
      </c>
      <c r="I121" s="830"/>
      <c r="J121" s="830"/>
      <c r="K121" s="830"/>
      <c r="L121" s="830"/>
      <c r="M121" s="829"/>
      <c r="N121" s="829"/>
      <c r="O121" s="896"/>
      <c r="P121" s="897"/>
      <c r="Q121" s="834"/>
      <c r="R121" s="893"/>
      <c r="S121" s="894"/>
      <c r="T121" s="894"/>
      <c r="U121" s="895"/>
      <c r="V121" s="437"/>
      <c r="W121" s="398"/>
      <c r="Y121" s="893"/>
      <c r="Z121" s="893"/>
      <c r="AA121" s="893"/>
      <c r="AB121" s="893"/>
      <c r="AC121" s="893"/>
      <c r="AD121" s="893"/>
      <c r="AE121" s="893"/>
      <c r="AF121" s="893"/>
      <c r="AG121" s="893"/>
      <c r="AH121" s="893"/>
      <c r="AI121" s="92"/>
      <c r="AJ121" s="468"/>
      <c r="AK121" s="469"/>
      <c r="AL121" s="469"/>
      <c r="AM121" s="469"/>
      <c r="AN121" s="469"/>
      <c r="AO121" s="469"/>
      <c r="AP121" s="469"/>
      <c r="AQ121" s="469"/>
      <c r="AR121" s="469"/>
      <c r="AS121" s="469"/>
      <c r="AT121" s="469"/>
      <c r="AU121" s="469"/>
      <c r="AV121" s="469"/>
      <c r="AW121" s="469"/>
      <c r="AX121" s="469"/>
      <c r="AY121" s="469"/>
      <c r="AZ121" s="469"/>
      <c r="BA121" s="469"/>
      <c r="BB121" s="469"/>
      <c r="BC121" s="469"/>
      <c r="BD121" s="469"/>
      <c r="BE121" s="469"/>
      <c r="BF121" s="469"/>
      <c r="BG121" s="469"/>
      <c r="BH121" s="449"/>
    </row>
    <row r="122" spans="4:63" s="6" customFormat="1" ht="20" hidden="1" customHeight="1" x14ac:dyDescent="0.2">
      <c r="D122" s="848"/>
      <c r="E122" s="872"/>
      <c r="F122" s="863"/>
      <c r="G122" s="887"/>
      <c r="H122" s="888" t="s">
        <v>23</v>
      </c>
      <c r="I122" s="851"/>
      <c r="J122" s="851"/>
      <c r="K122" s="851"/>
      <c r="L122" s="865"/>
      <c r="M122" s="866"/>
      <c r="N122" s="866"/>
      <c r="O122" s="846"/>
      <c r="P122" s="833" t="s">
        <v>191</v>
      </c>
      <c r="Q122" s="834" t="s">
        <v>189</v>
      </c>
      <c r="R122" s="406">
        <f t="shared" ref="R122:S124" si="173">Y122*AA122</f>
        <v>8.2319999999999975</v>
      </c>
      <c r="S122" s="847">
        <f t="shared" si="173"/>
        <v>715000</v>
      </c>
      <c r="T122" s="847">
        <f t="shared" ref="T122:T124" si="174">Z122*AC122</f>
        <v>99000.000000000015</v>
      </c>
      <c r="U122" s="391">
        <f t="shared" ref="U122:U124" si="175">S122+T122</f>
        <v>814000</v>
      </c>
      <c r="V122" s="393">
        <f t="shared" ref="V122:V124" si="176">R122*U122</f>
        <v>6700847.9999999981</v>
      </c>
      <c r="W122" s="395">
        <v>0.62309400143599247</v>
      </c>
      <c r="X122" s="1"/>
      <c r="Y122" s="406">
        <f>Y76</f>
        <v>8.2319999999999975</v>
      </c>
      <c r="Z122" s="406">
        <f>$Z$23</f>
        <v>1.1000000000000001</v>
      </c>
      <c r="AA122" s="406">
        <f>$AA$23</f>
        <v>1</v>
      </c>
      <c r="AB122" s="406">
        <f>$AB$76</f>
        <v>650000</v>
      </c>
      <c r="AC122" s="406">
        <f>$AC$76</f>
        <v>90000</v>
      </c>
      <c r="AD122" s="406">
        <f t="shared" ref="AD122:AD124" si="177">AB122+AC122</f>
        <v>740000</v>
      </c>
      <c r="AE122" s="406">
        <f t="shared" ref="AE122:AE124" si="178">Y122*AB122</f>
        <v>5350799.9999999981</v>
      </c>
      <c r="AF122" s="406">
        <f t="shared" ref="AF122:AF124" si="179">Y122*AC122</f>
        <v>740879.99999999977</v>
      </c>
      <c r="AG122" s="406">
        <f t="shared" ref="AG122:AG124" si="180">AE122+AF122</f>
        <v>6091679.9999999981</v>
      </c>
      <c r="AH122" s="406">
        <f t="shared" ref="AH122:AH124" si="181">(V122-AG122)/AG122*100</f>
        <v>10.000000000000004</v>
      </c>
      <c r="AI122" s="287"/>
      <c r="AJ122" s="467"/>
      <c r="AK122" s="466"/>
      <c r="AL122" s="466"/>
      <c r="AM122" s="466"/>
      <c r="AN122" s="466"/>
      <c r="AO122" s="466"/>
      <c r="AP122" s="466"/>
      <c r="AQ122" s="466"/>
      <c r="AR122" s="466"/>
      <c r="AS122" s="466"/>
      <c r="AT122" s="466"/>
      <c r="AU122" s="466"/>
      <c r="AV122" s="466"/>
      <c r="AW122" s="466"/>
      <c r="AX122" s="466"/>
      <c r="AY122" s="466"/>
      <c r="AZ122" s="466"/>
      <c r="BA122" s="466"/>
      <c r="BB122" s="466"/>
      <c r="BC122" s="466"/>
      <c r="BD122" s="466"/>
      <c r="BE122" s="466"/>
      <c r="BF122" s="466"/>
      <c r="BG122" s="466"/>
      <c r="BH122" s="447"/>
    </row>
    <row r="123" spans="4:63" s="6" customFormat="1" ht="20" hidden="1" customHeight="1" x14ac:dyDescent="0.2">
      <c r="D123" s="848"/>
      <c r="E123" s="872"/>
      <c r="F123" s="863"/>
      <c r="G123" s="887"/>
      <c r="H123" s="888" t="s">
        <v>24</v>
      </c>
      <c r="I123" s="851"/>
      <c r="J123" s="851"/>
      <c r="K123" s="851"/>
      <c r="L123" s="865"/>
      <c r="M123" s="866"/>
      <c r="N123" s="866"/>
      <c r="O123" s="846"/>
      <c r="P123" s="833" t="s">
        <v>799</v>
      </c>
      <c r="Q123" s="834" t="s">
        <v>192</v>
      </c>
      <c r="R123" s="406">
        <f t="shared" si="173"/>
        <v>823.1999999999997</v>
      </c>
      <c r="S123" s="847">
        <f t="shared" si="173"/>
        <v>20625</v>
      </c>
      <c r="T123" s="847">
        <f t="shared" si="174"/>
        <v>9350</v>
      </c>
      <c r="U123" s="391">
        <f t="shared" si="175"/>
        <v>29975</v>
      </c>
      <c r="V123" s="393">
        <f t="shared" si="176"/>
        <v>24675419.999999993</v>
      </c>
      <c r="W123" s="395">
        <v>2.2945015593419993</v>
      </c>
      <c r="X123" s="1"/>
      <c r="Y123" s="406">
        <f>Y77</f>
        <v>823.1999999999997</v>
      </c>
      <c r="Z123" s="406">
        <f>$Z$23</f>
        <v>1.1000000000000001</v>
      </c>
      <c r="AA123" s="406">
        <f>$AA$23</f>
        <v>1</v>
      </c>
      <c r="AB123" s="406">
        <f>$AB$77</f>
        <v>18750</v>
      </c>
      <c r="AC123" s="406">
        <f>$AC$77</f>
        <v>8500</v>
      </c>
      <c r="AD123" s="406">
        <f t="shared" si="177"/>
        <v>27250</v>
      </c>
      <c r="AE123" s="406">
        <f t="shared" si="178"/>
        <v>15434999.999999994</v>
      </c>
      <c r="AF123" s="406">
        <f t="shared" si="179"/>
        <v>6997199.9999999972</v>
      </c>
      <c r="AG123" s="406">
        <f t="shared" si="180"/>
        <v>22432199.999999993</v>
      </c>
      <c r="AH123" s="406">
        <f t="shared" si="181"/>
        <v>10.000000000000004</v>
      </c>
      <c r="AI123" s="287"/>
      <c r="AJ123" s="467"/>
      <c r="AK123" s="466"/>
      <c r="AL123" s="466"/>
      <c r="AM123" s="466"/>
      <c r="AN123" s="466"/>
      <c r="AO123" s="466"/>
      <c r="AP123" s="466"/>
      <c r="AQ123" s="466"/>
      <c r="AR123" s="466"/>
      <c r="AS123" s="466"/>
      <c r="AT123" s="466"/>
      <c r="AU123" s="466"/>
      <c r="AV123" s="466"/>
      <c r="AW123" s="466"/>
      <c r="AX123" s="466"/>
      <c r="AY123" s="466"/>
      <c r="AZ123" s="466"/>
      <c r="BA123" s="466"/>
      <c r="BB123" s="466"/>
      <c r="BC123" s="466"/>
      <c r="BD123" s="466"/>
      <c r="BE123" s="466"/>
      <c r="BF123" s="466"/>
      <c r="BG123" s="466"/>
      <c r="BH123" s="447"/>
    </row>
    <row r="124" spans="4:63" s="6" customFormat="1" ht="20" hidden="1" customHeight="1" x14ac:dyDescent="0.2">
      <c r="D124" s="848"/>
      <c r="E124" s="872"/>
      <c r="F124" s="863"/>
      <c r="G124" s="887"/>
      <c r="H124" s="888" t="s">
        <v>25</v>
      </c>
      <c r="I124" s="851"/>
      <c r="J124" s="851"/>
      <c r="K124" s="851"/>
      <c r="L124" s="865"/>
      <c r="M124" s="866"/>
      <c r="N124" s="866"/>
      <c r="O124" s="846"/>
      <c r="P124" s="833" t="s">
        <v>34</v>
      </c>
      <c r="Q124" s="834" t="s">
        <v>184</v>
      </c>
      <c r="R124" s="406">
        <f t="shared" si="173"/>
        <v>65.599999999999994</v>
      </c>
      <c r="S124" s="847">
        <f t="shared" si="173"/>
        <v>74600.372000000018</v>
      </c>
      <c r="T124" s="847">
        <f t="shared" si="174"/>
        <v>17160</v>
      </c>
      <c r="U124" s="391">
        <f t="shared" si="175"/>
        <v>91760.372000000018</v>
      </c>
      <c r="V124" s="393">
        <f t="shared" si="176"/>
        <v>6019480.4032000005</v>
      </c>
      <c r="W124" s="395">
        <v>0.55973544408042553</v>
      </c>
      <c r="X124" s="1"/>
      <c r="Y124" s="406">
        <f>Y78</f>
        <v>65.599999999999994</v>
      </c>
      <c r="Z124" s="406">
        <f>$Z$23</f>
        <v>1.1000000000000001</v>
      </c>
      <c r="AA124" s="406">
        <f>$AA$23</f>
        <v>1</v>
      </c>
      <c r="AB124" s="406">
        <f>$AB$78</f>
        <v>67818.52</v>
      </c>
      <c r="AC124" s="406">
        <f>$AC$78</f>
        <v>15600</v>
      </c>
      <c r="AD124" s="406">
        <f t="shared" si="177"/>
        <v>83418.52</v>
      </c>
      <c r="AE124" s="406">
        <f t="shared" si="178"/>
        <v>4448894.9119999995</v>
      </c>
      <c r="AF124" s="406">
        <f t="shared" si="179"/>
        <v>1023359.9999999999</v>
      </c>
      <c r="AG124" s="406">
        <f t="shared" si="180"/>
        <v>5472254.9119999995</v>
      </c>
      <c r="AH124" s="406">
        <f t="shared" si="181"/>
        <v>10.000000000000018</v>
      </c>
      <c r="AI124" s="287"/>
      <c r="AJ124" s="467"/>
      <c r="AK124" s="466"/>
      <c r="AL124" s="466"/>
      <c r="AM124" s="466"/>
      <c r="AN124" s="466"/>
      <c r="AO124" s="466"/>
      <c r="AP124" s="466"/>
      <c r="AQ124" s="466"/>
      <c r="AR124" s="466"/>
      <c r="AS124" s="466"/>
      <c r="AT124" s="466"/>
      <c r="AU124" s="466"/>
      <c r="AV124" s="466"/>
      <c r="AW124" s="466"/>
      <c r="AX124" s="466"/>
      <c r="AY124" s="466"/>
      <c r="AZ124" s="466"/>
      <c r="BA124" s="466"/>
      <c r="BB124" s="466"/>
      <c r="BC124" s="466"/>
      <c r="BD124" s="466"/>
      <c r="BE124" s="466"/>
      <c r="BF124" s="466"/>
      <c r="BG124" s="466"/>
      <c r="BH124" s="447"/>
    </row>
    <row r="125" spans="4:63" s="119" customFormat="1" ht="20" hidden="1" customHeight="1" x14ac:dyDescent="0.2">
      <c r="D125" s="826"/>
      <c r="E125" s="827"/>
      <c r="F125" s="831"/>
      <c r="G125" s="885" t="s">
        <v>27</v>
      </c>
      <c r="H125" s="829" t="s">
        <v>198</v>
      </c>
      <c r="I125" s="830"/>
      <c r="J125" s="830"/>
      <c r="K125" s="831"/>
      <c r="L125" s="831"/>
      <c r="M125" s="829"/>
      <c r="N125" s="829"/>
      <c r="O125" s="832"/>
      <c r="P125" s="833"/>
      <c r="Q125" s="834"/>
      <c r="R125" s="893"/>
      <c r="S125" s="894"/>
      <c r="T125" s="894"/>
      <c r="U125" s="895"/>
      <c r="V125" s="437"/>
      <c r="W125" s="398"/>
      <c r="Y125" s="893"/>
      <c r="Z125" s="893"/>
      <c r="AA125" s="893"/>
      <c r="AB125" s="893"/>
      <c r="AC125" s="893"/>
      <c r="AD125" s="893"/>
      <c r="AE125" s="893"/>
      <c r="AF125" s="893"/>
      <c r="AG125" s="893"/>
      <c r="AH125" s="893"/>
      <c r="AI125" s="92"/>
      <c r="AJ125" s="468"/>
      <c r="AK125" s="469"/>
      <c r="AL125" s="469"/>
      <c r="AM125" s="469"/>
      <c r="AN125" s="469"/>
      <c r="AO125" s="469"/>
      <c r="AP125" s="469"/>
      <c r="AQ125" s="469"/>
      <c r="AR125" s="469"/>
      <c r="AS125" s="469"/>
      <c r="AT125" s="469"/>
      <c r="AU125" s="469"/>
      <c r="AV125" s="469"/>
      <c r="AW125" s="469"/>
      <c r="AX125" s="469"/>
      <c r="AY125" s="469"/>
      <c r="AZ125" s="469"/>
      <c r="BA125" s="469"/>
      <c r="BB125" s="469"/>
      <c r="BC125" s="469"/>
      <c r="BD125" s="469"/>
      <c r="BE125" s="469"/>
      <c r="BF125" s="469"/>
      <c r="BG125" s="469"/>
      <c r="BH125" s="449"/>
    </row>
    <row r="126" spans="4:63" s="6" customFormat="1" ht="20" hidden="1" customHeight="1" x14ac:dyDescent="0.2">
      <c r="D126" s="848"/>
      <c r="E126" s="872"/>
      <c r="F126" s="863"/>
      <c r="G126" s="887"/>
      <c r="H126" s="888" t="s">
        <v>23</v>
      </c>
      <c r="I126" s="851"/>
      <c r="J126" s="851"/>
      <c r="K126" s="851"/>
      <c r="L126" s="865"/>
      <c r="M126" s="866"/>
      <c r="N126" s="866"/>
      <c r="O126" s="846"/>
      <c r="P126" s="833" t="s">
        <v>193</v>
      </c>
      <c r="Q126" s="834" t="s">
        <v>189</v>
      </c>
      <c r="R126" s="406">
        <f t="shared" ref="R126:S128" si="182">Y126*AA126</f>
        <v>2.2000000000000002</v>
      </c>
      <c r="S126" s="847">
        <f t="shared" si="182"/>
        <v>715000</v>
      </c>
      <c r="T126" s="847">
        <f t="shared" ref="T126:T128" si="183">Z126*AC126</f>
        <v>56854.963000000003</v>
      </c>
      <c r="U126" s="391">
        <f t="shared" ref="U126:U128" si="184">S126+T126</f>
        <v>771854.96299999999</v>
      </c>
      <c r="V126" s="393">
        <f t="shared" ref="V126:V128" si="185">R126*U126</f>
        <v>1698080.9186000002</v>
      </c>
      <c r="W126" s="395">
        <v>0.15790002016648941</v>
      </c>
      <c r="X126" s="1"/>
      <c r="Y126" s="406">
        <f>0.11*20</f>
        <v>2.2000000000000002</v>
      </c>
      <c r="Z126" s="406">
        <f>$Z$23</f>
        <v>1.1000000000000001</v>
      </c>
      <c r="AA126" s="406">
        <f>$AA$23</f>
        <v>1</v>
      </c>
      <c r="AB126" s="406">
        <f>$AB$84</f>
        <v>650000</v>
      </c>
      <c r="AC126" s="406">
        <f>$AC$84</f>
        <v>51686.33</v>
      </c>
      <c r="AD126" s="406">
        <f t="shared" ref="AD126:AD128" si="186">AB126+AC126</f>
        <v>701686.33</v>
      </c>
      <c r="AE126" s="406">
        <f t="shared" ref="AE126:AE128" si="187">Y126*AB126</f>
        <v>1430000</v>
      </c>
      <c r="AF126" s="406">
        <f t="shared" ref="AF126:AF128" si="188">Y126*AC126</f>
        <v>113709.92600000001</v>
      </c>
      <c r="AG126" s="406">
        <f t="shared" ref="AG126:AG128" si="189">AE126+AF126</f>
        <v>1543709.926</v>
      </c>
      <c r="AH126" s="406">
        <f t="shared" ref="AH126:AH128" si="190">(V126-AG126)/AG126*100</f>
        <v>10.000000000000014</v>
      </c>
      <c r="AI126" s="287"/>
      <c r="AJ126" s="467"/>
      <c r="AK126" s="466"/>
      <c r="AL126" s="466"/>
      <c r="AM126" s="466"/>
      <c r="AN126" s="466"/>
      <c r="AO126" s="466"/>
      <c r="AP126" s="466"/>
      <c r="AQ126" s="466"/>
      <c r="AR126" s="466"/>
      <c r="AS126" s="466"/>
      <c r="AT126" s="466"/>
      <c r="AU126" s="466"/>
      <c r="AV126" s="466"/>
      <c r="AW126" s="466"/>
      <c r="AX126" s="466"/>
      <c r="AY126" s="466"/>
      <c r="AZ126" s="466"/>
      <c r="BA126" s="466"/>
      <c r="BB126" s="466"/>
      <c r="BC126" s="466"/>
      <c r="BD126" s="466"/>
      <c r="BE126" s="466"/>
      <c r="BF126" s="466"/>
      <c r="BG126" s="466"/>
      <c r="BH126" s="447"/>
    </row>
    <row r="127" spans="4:63" s="6" customFormat="1" ht="20" hidden="1" customHeight="1" x14ac:dyDescent="0.2">
      <c r="D127" s="848"/>
      <c r="E127" s="872"/>
      <c r="F127" s="863"/>
      <c r="G127" s="887"/>
      <c r="H127" s="888" t="s">
        <v>24</v>
      </c>
      <c r="I127" s="851"/>
      <c r="J127" s="851"/>
      <c r="K127" s="851"/>
      <c r="L127" s="865"/>
      <c r="M127" s="866"/>
      <c r="N127" s="866"/>
      <c r="O127" s="846"/>
      <c r="P127" s="833" t="s">
        <v>799</v>
      </c>
      <c r="Q127" s="834" t="s">
        <v>192</v>
      </c>
      <c r="R127" s="406">
        <f t="shared" si="182"/>
        <v>132</v>
      </c>
      <c r="S127" s="847">
        <f t="shared" si="182"/>
        <v>20625</v>
      </c>
      <c r="T127" s="847">
        <f t="shared" si="183"/>
        <v>9350</v>
      </c>
      <c r="U127" s="391">
        <f t="shared" si="184"/>
        <v>29975</v>
      </c>
      <c r="V127" s="393">
        <f t="shared" si="185"/>
        <v>3956700</v>
      </c>
      <c r="W127" s="395">
        <v>0.36792299056504374</v>
      </c>
      <c r="X127" s="1"/>
      <c r="Y127" s="406">
        <f>Y126*60</f>
        <v>132</v>
      </c>
      <c r="Z127" s="406">
        <f>$Z$23</f>
        <v>1.1000000000000001</v>
      </c>
      <c r="AA127" s="406">
        <f>$AA$23</f>
        <v>1</v>
      </c>
      <c r="AB127" s="406">
        <f>$AB$85</f>
        <v>18750</v>
      </c>
      <c r="AC127" s="406">
        <f>$AC$85</f>
        <v>8500</v>
      </c>
      <c r="AD127" s="406">
        <f t="shared" si="186"/>
        <v>27250</v>
      </c>
      <c r="AE127" s="406">
        <f t="shared" si="187"/>
        <v>2475000</v>
      </c>
      <c r="AF127" s="406">
        <f t="shared" si="188"/>
        <v>1122000</v>
      </c>
      <c r="AG127" s="406">
        <f t="shared" si="189"/>
        <v>3597000</v>
      </c>
      <c r="AH127" s="406">
        <f t="shared" si="190"/>
        <v>10</v>
      </c>
      <c r="AI127" s="287"/>
      <c r="AJ127" s="467"/>
      <c r="AK127" s="466"/>
      <c r="AL127" s="466"/>
      <c r="AM127" s="466"/>
      <c r="AN127" s="466"/>
      <c r="AO127" s="466"/>
      <c r="AP127" s="466"/>
      <c r="AQ127" s="466"/>
      <c r="AR127" s="466"/>
      <c r="AS127" s="466"/>
      <c r="AT127" s="466"/>
      <c r="AU127" s="466"/>
      <c r="AV127" s="466"/>
      <c r="AW127" s="466"/>
      <c r="AX127" s="466"/>
      <c r="AY127" s="466"/>
      <c r="AZ127" s="466"/>
      <c r="BA127" s="466"/>
      <c r="BB127" s="466"/>
      <c r="BC127" s="466"/>
      <c r="BD127" s="466"/>
      <c r="BE127" s="466"/>
      <c r="BF127" s="466"/>
      <c r="BG127" s="466"/>
      <c r="BH127" s="447"/>
    </row>
    <row r="128" spans="4:63" s="6" customFormat="1" ht="20" hidden="1" customHeight="1" x14ac:dyDescent="0.2">
      <c r="D128" s="848"/>
      <c r="E128" s="872"/>
      <c r="F128" s="863"/>
      <c r="G128" s="887"/>
      <c r="H128" s="888" t="s">
        <v>25</v>
      </c>
      <c r="I128" s="851"/>
      <c r="J128" s="851"/>
      <c r="K128" s="851"/>
      <c r="L128" s="865"/>
      <c r="M128" s="866"/>
      <c r="N128" s="866"/>
      <c r="O128" s="846"/>
      <c r="P128" s="833" t="s">
        <v>34</v>
      </c>
      <c r="Q128" s="834" t="s">
        <v>184</v>
      </c>
      <c r="R128" s="406">
        <f t="shared" si="182"/>
        <v>24</v>
      </c>
      <c r="S128" s="847">
        <f t="shared" si="182"/>
        <v>74600.372000000018</v>
      </c>
      <c r="T128" s="847">
        <f t="shared" si="183"/>
        <v>17160</v>
      </c>
      <c r="U128" s="391">
        <f t="shared" si="184"/>
        <v>91760.372000000018</v>
      </c>
      <c r="V128" s="393">
        <f t="shared" si="185"/>
        <v>2202248.9280000003</v>
      </c>
      <c r="W128" s="395">
        <v>0.20478126002942396</v>
      </c>
      <c r="X128" s="1"/>
      <c r="Y128" s="406">
        <v>24</v>
      </c>
      <c r="Z128" s="406">
        <f>$Z$23</f>
        <v>1.1000000000000001</v>
      </c>
      <c r="AA128" s="406">
        <f>$AA$23</f>
        <v>1</v>
      </c>
      <c r="AB128" s="406">
        <f>$AB$86</f>
        <v>67818.52</v>
      </c>
      <c r="AC128" s="406">
        <f>$AC$86</f>
        <v>15600</v>
      </c>
      <c r="AD128" s="406">
        <f t="shared" si="186"/>
        <v>83418.52</v>
      </c>
      <c r="AE128" s="406">
        <f t="shared" si="187"/>
        <v>1627644.48</v>
      </c>
      <c r="AF128" s="406">
        <f t="shared" si="188"/>
        <v>374400</v>
      </c>
      <c r="AG128" s="406">
        <f t="shared" si="189"/>
        <v>2002044.48</v>
      </c>
      <c r="AH128" s="406">
        <f t="shared" si="190"/>
        <v>10.000000000000016</v>
      </c>
      <c r="AI128" s="287"/>
      <c r="AJ128" s="467"/>
      <c r="AK128" s="466"/>
      <c r="AL128" s="466"/>
      <c r="AM128" s="466"/>
      <c r="AN128" s="466"/>
      <c r="AO128" s="466"/>
      <c r="AP128" s="466"/>
      <c r="AQ128" s="466"/>
      <c r="AR128" s="466"/>
      <c r="AS128" s="466"/>
      <c r="AT128" s="466"/>
      <c r="AU128" s="466"/>
      <c r="AV128" s="466"/>
      <c r="AW128" s="466"/>
      <c r="AX128" s="466"/>
      <c r="AY128" s="466"/>
      <c r="AZ128" s="466"/>
      <c r="BA128" s="466"/>
      <c r="BB128" s="466"/>
      <c r="BC128" s="466"/>
      <c r="BD128" s="466"/>
      <c r="BE128" s="466"/>
      <c r="BF128" s="466"/>
      <c r="BG128" s="466"/>
      <c r="BH128" s="447"/>
    </row>
    <row r="129" spans="4:63" s="111" customFormat="1" ht="20" hidden="1" customHeight="1" x14ac:dyDescent="0.2">
      <c r="D129" s="875"/>
      <c r="E129" s="876"/>
      <c r="F129" s="877" t="s">
        <v>51</v>
      </c>
      <c r="G129" s="878" t="s">
        <v>38</v>
      </c>
      <c r="H129" s="878"/>
      <c r="I129" s="878"/>
      <c r="J129" s="878"/>
      <c r="K129" s="879"/>
      <c r="L129" s="879"/>
      <c r="M129" s="880"/>
      <c r="N129" s="892"/>
      <c r="O129" s="881"/>
      <c r="P129" s="833"/>
      <c r="Q129" s="834"/>
      <c r="R129" s="882"/>
      <c r="S129" s="883"/>
      <c r="T129" s="883"/>
      <c r="U129" s="884"/>
      <c r="V129" s="436"/>
      <c r="W129" s="397">
        <v>4.7850496283382267</v>
      </c>
      <c r="Y129" s="882"/>
      <c r="Z129" s="882"/>
      <c r="AA129" s="882"/>
      <c r="AB129" s="882"/>
      <c r="AC129" s="882"/>
      <c r="AD129" s="882"/>
      <c r="AE129" s="882"/>
      <c r="AF129" s="882"/>
      <c r="AG129" s="882"/>
      <c r="AH129" s="882"/>
      <c r="AI129" s="325"/>
      <c r="AJ129" s="468"/>
      <c r="AK129" s="469"/>
      <c r="AL129" s="469"/>
      <c r="AM129" s="469"/>
      <c r="AN129" s="469"/>
      <c r="AO129" s="469"/>
      <c r="AP129" s="469"/>
      <c r="AQ129" s="469"/>
      <c r="AR129" s="469"/>
      <c r="AS129" s="469"/>
      <c r="AT129" s="469"/>
      <c r="AU129" s="469"/>
      <c r="AV129" s="469"/>
      <c r="AW129" s="469"/>
      <c r="AX129" s="469"/>
      <c r="AY129" s="469"/>
      <c r="AZ129" s="469"/>
      <c r="BA129" s="469"/>
      <c r="BB129" s="469"/>
      <c r="BC129" s="469"/>
      <c r="BD129" s="469"/>
      <c r="BE129" s="469"/>
      <c r="BF129" s="469"/>
      <c r="BG129" s="469"/>
      <c r="BH129" s="448"/>
    </row>
    <row r="130" spans="4:63" s="119" customFormat="1" ht="20" hidden="1" customHeight="1" x14ac:dyDescent="0.2">
      <c r="D130" s="826"/>
      <c r="E130" s="827"/>
      <c r="F130" s="831"/>
      <c r="G130" s="885" t="s">
        <v>22</v>
      </c>
      <c r="H130" s="829" t="s">
        <v>661</v>
      </c>
      <c r="I130" s="830"/>
      <c r="J130" s="830"/>
      <c r="K130" s="831"/>
      <c r="L130" s="831"/>
      <c r="M130" s="829"/>
      <c r="N130" s="829"/>
      <c r="O130" s="832"/>
      <c r="P130" s="833"/>
      <c r="Q130" s="834"/>
      <c r="R130" s="893"/>
      <c r="S130" s="894"/>
      <c r="T130" s="894"/>
      <c r="U130" s="895"/>
      <c r="V130" s="437"/>
      <c r="W130" s="398"/>
      <c r="Y130" s="893"/>
      <c r="Z130" s="893"/>
      <c r="AA130" s="893"/>
      <c r="AB130" s="893"/>
      <c r="AC130" s="893"/>
      <c r="AD130" s="893"/>
      <c r="AE130" s="893"/>
      <c r="AF130" s="893"/>
      <c r="AG130" s="893"/>
      <c r="AH130" s="893"/>
      <c r="AI130" s="92"/>
      <c r="AJ130" s="468"/>
      <c r="AK130" s="469"/>
      <c r="AL130" s="469"/>
      <c r="AM130" s="469"/>
      <c r="AN130" s="469"/>
      <c r="AO130" s="469"/>
      <c r="AP130" s="469"/>
      <c r="AQ130" s="469"/>
      <c r="AR130" s="469"/>
      <c r="AS130" s="469"/>
      <c r="AT130" s="469"/>
      <c r="AU130" s="469"/>
      <c r="AV130" s="469"/>
      <c r="AW130" s="469"/>
      <c r="AX130" s="469"/>
      <c r="AY130" s="469"/>
      <c r="AZ130" s="469"/>
      <c r="BA130" s="469"/>
      <c r="BB130" s="469"/>
      <c r="BC130" s="469"/>
      <c r="BD130" s="469"/>
      <c r="BE130" s="469"/>
      <c r="BF130" s="469"/>
      <c r="BG130" s="469"/>
      <c r="BH130" s="449"/>
    </row>
    <row r="131" spans="4:63" s="6" customFormat="1" ht="20" hidden="1" customHeight="1" x14ac:dyDescent="0.2">
      <c r="D131" s="848"/>
      <c r="E131" s="872"/>
      <c r="F131" s="863"/>
      <c r="G131" s="887"/>
      <c r="H131" s="888" t="s">
        <v>23</v>
      </c>
      <c r="I131" s="851"/>
      <c r="J131" s="851"/>
      <c r="K131" s="851"/>
      <c r="L131" s="865"/>
      <c r="M131" s="866"/>
      <c r="N131" s="866"/>
      <c r="O131" s="846"/>
      <c r="P131" s="833" t="s">
        <v>191</v>
      </c>
      <c r="Q131" s="834" t="s">
        <v>189</v>
      </c>
      <c r="R131" s="406">
        <f t="shared" ref="R131:S133" si="191">Y131*AA131</f>
        <v>13.8325</v>
      </c>
      <c r="S131" s="847">
        <f t="shared" si="191"/>
        <v>715000</v>
      </c>
      <c r="T131" s="847">
        <f t="shared" ref="T131:T133" si="192">Z131*AC131</f>
        <v>99000.000000000015</v>
      </c>
      <c r="U131" s="391">
        <f t="shared" ref="U131:U133" si="193">S131+T131</f>
        <v>814000</v>
      </c>
      <c r="V131" s="393">
        <f t="shared" ref="V131:V133" si="194">R131*U131</f>
        <v>11259655</v>
      </c>
      <c r="W131" s="395">
        <v>1.0470053176461818</v>
      </c>
      <c r="X131" s="1"/>
      <c r="Y131" s="406">
        <f>(0.18*0.25*(14.5+4))+13</f>
        <v>13.8325</v>
      </c>
      <c r="Z131" s="406">
        <f>$Z$23</f>
        <v>1.1000000000000001</v>
      </c>
      <c r="AA131" s="406">
        <f>$AA$23</f>
        <v>1</v>
      </c>
      <c r="AB131" s="406">
        <f>$AB$76</f>
        <v>650000</v>
      </c>
      <c r="AC131" s="406">
        <f>$AC$76</f>
        <v>90000</v>
      </c>
      <c r="AD131" s="406">
        <f t="shared" ref="AD131:AD133" si="195">AB131+AC131</f>
        <v>740000</v>
      </c>
      <c r="AE131" s="406">
        <f t="shared" ref="AE131:AE133" si="196">Y131*AB131</f>
        <v>8991125</v>
      </c>
      <c r="AF131" s="406">
        <f t="shared" ref="AF131:AF133" si="197">Y131*AC131</f>
        <v>1244925</v>
      </c>
      <c r="AG131" s="406">
        <f t="shared" ref="AG131:AG133" si="198">AE131+AF131</f>
        <v>10236050</v>
      </c>
      <c r="AH131" s="406">
        <f t="shared" ref="AH131:AH133" si="199">(V131-AG131)/AG131*100</f>
        <v>10</v>
      </c>
      <c r="AI131" s="287"/>
      <c r="AJ131" s="467"/>
      <c r="AK131" s="466"/>
      <c r="AL131" s="466"/>
      <c r="AM131" s="466"/>
      <c r="AN131" s="466"/>
      <c r="AO131" s="466"/>
      <c r="AP131" s="466"/>
      <c r="AQ131" s="466"/>
      <c r="AR131" s="466"/>
      <c r="AS131" s="466"/>
      <c r="AT131" s="466"/>
      <c r="AU131" s="466"/>
      <c r="AV131" s="466"/>
      <c r="AW131" s="466"/>
      <c r="AX131" s="466"/>
      <c r="AY131" s="466"/>
      <c r="AZ131" s="466"/>
      <c r="BA131" s="466"/>
      <c r="BB131" s="466"/>
      <c r="BC131" s="466"/>
      <c r="BD131" s="466"/>
      <c r="BE131" s="466"/>
      <c r="BF131" s="466"/>
      <c r="BG131" s="466"/>
      <c r="BH131" s="447"/>
    </row>
    <row r="132" spans="4:63" s="6" customFormat="1" ht="20" hidden="1" customHeight="1" x14ac:dyDescent="0.2">
      <c r="D132" s="848"/>
      <c r="E132" s="872"/>
      <c r="F132" s="863"/>
      <c r="G132" s="887"/>
      <c r="H132" s="888" t="s">
        <v>24</v>
      </c>
      <c r="I132" s="851"/>
      <c r="J132" s="851"/>
      <c r="K132" s="851"/>
      <c r="L132" s="865"/>
      <c r="M132" s="866"/>
      <c r="N132" s="866"/>
      <c r="O132" s="846"/>
      <c r="P132" s="833" t="s">
        <v>799</v>
      </c>
      <c r="Q132" s="834" t="s">
        <v>192</v>
      </c>
      <c r="R132" s="406">
        <f t="shared" si="191"/>
        <v>968.27499999999998</v>
      </c>
      <c r="S132" s="847">
        <f t="shared" si="191"/>
        <v>20625</v>
      </c>
      <c r="T132" s="847">
        <f t="shared" si="192"/>
        <v>9350</v>
      </c>
      <c r="U132" s="391">
        <f t="shared" si="193"/>
        <v>29975</v>
      </c>
      <c r="V132" s="393">
        <f t="shared" si="194"/>
        <v>29024043.125</v>
      </c>
      <c r="W132" s="395">
        <v>2.6988684370406646</v>
      </c>
      <c r="X132" s="1"/>
      <c r="Y132" s="406">
        <f>Y131*70</f>
        <v>968.27499999999998</v>
      </c>
      <c r="Z132" s="406">
        <f>$Z$23</f>
        <v>1.1000000000000001</v>
      </c>
      <c r="AA132" s="406">
        <f>$AA$23</f>
        <v>1</v>
      </c>
      <c r="AB132" s="406">
        <f>$AB$77</f>
        <v>18750</v>
      </c>
      <c r="AC132" s="406">
        <f>$AC$77</f>
        <v>8500</v>
      </c>
      <c r="AD132" s="406">
        <f t="shared" si="195"/>
        <v>27250</v>
      </c>
      <c r="AE132" s="406">
        <f t="shared" si="196"/>
        <v>18155156.25</v>
      </c>
      <c r="AF132" s="406">
        <f t="shared" si="197"/>
        <v>8230337.5</v>
      </c>
      <c r="AG132" s="406">
        <f t="shared" si="198"/>
        <v>26385493.75</v>
      </c>
      <c r="AH132" s="406">
        <f t="shared" si="199"/>
        <v>10</v>
      </c>
      <c r="AI132" s="287"/>
      <c r="AJ132" s="467"/>
      <c r="AK132" s="466"/>
      <c r="AL132" s="466"/>
      <c r="AM132" s="466"/>
      <c r="AN132" s="466"/>
      <c r="AO132" s="466"/>
      <c r="AP132" s="466"/>
      <c r="AQ132" s="466"/>
      <c r="AR132" s="466"/>
      <c r="AS132" s="466"/>
      <c r="AT132" s="466"/>
      <c r="AU132" s="466"/>
      <c r="AV132" s="466"/>
      <c r="AW132" s="466"/>
      <c r="AX132" s="466"/>
      <c r="AY132" s="466"/>
      <c r="AZ132" s="466"/>
      <c r="BA132" s="466"/>
      <c r="BB132" s="466"/>
      <c r="BC132" s="466"/>
      <c r="BD132" s="466"/>
      <c r="BE132" s="466"/>
      <c r="BF132" s="466"/>
      <c r="BG132" s="466"/>
      <c r="BH132" s="447"/>
    </row>
    <row r="133" spans="4:63" s="6" customFormat="1" ht="20" hidden="1" customHeight="1" x14ac:dyDescent="0.2">
      <c r="D133" s="848"/>
      <c r="E133" s="872"/>
      <c r="F133" s="863"/>
      <c r="G133" s="887"/>
      <c r="H133" s="888" t="s">
        <v>25</v>
      </c>
      <c r="I133" s="851"/>
      <c r="J133" s="851"/>
      <c r="K133" s="851"/>
      <c r="L133" s="865"/>
      <c r="M133" s="866"/>
      <c r="N133" s="866"/>
      <c r="O133" s="846"/>
      <c r="P133" s="833" t="s">
        <v>34</v>
      </c>
      <c r="Q133" s="834" t="s">
        <v>184</v>
      </c>
      <c r="R133" s="406">
        <f t="shared" si="191"/>
        <v>35</v>
      </c>
      <c r="S133" s="847">
        <f t="shared" si="191"/>
        <v>74600.372000000018</v>
      </c>
      <c r="T133" s="847">
        <f t="shared" si="192"/>
        <v>17160</v>
      </c>
      <c r="U133" s="391">
        <f t="shared" si="193"/>
        <v>91760.372000000018</v>
      </c>
      <c r="V133" s="393">
        <f t="shared" si="194"/>
        <v>3211613.0200000005</v>
      </c>
      <c r="W133" s="395">
        <v>0.29863933754290994</v>
      </c>
      <c r="X133" s="1"/>
      <c r="Y133" s="406">
        <v>35</v>
      </c>
      <c r="Z133" s="406">
        <f>$Z$23</f>
        <v>1.1000000000000001</v>
      </c>
      <c r="AA133" s="406">
        <f>$AA$23</f>
        <v>1</v>
      </c>
      <c r="AB133" s="406">
        <f>$AB$78</f>
        <v>67818.52</v>
      </c>
      <c r="AC133" s="406">
        <f>$AC$78</f>
        <v>15600</v>
      </c>
      <c r="AD133" s="406">
        <f t="shared" si="195"/>
        <v>83418.52</v>
      </c>
      <c r="AE133" s="406">
        <f t="shared" si="196"/>
        <v>2373648.2000000002</v>
      </c>
      <c r="AF133" s="406">
        <f t="shared" si="197"/>
        <v>546000</v>
      </c>
      <c r="AG133" s="406">
        <f t="shared" si="198"/>
        <v>2919648.2</v>
      </c>
      <c r="AH133" s="406">
        <f t="shared" si="199"/>
        <v>10.000000000000009</v>
      </c>
      <c r="AI133" s="287"/>
      <c r="AJ133" s="467"/>
      <c r="AK133" s="466"/>
      <c r="AL133" s="466"/>
      <c r="AM133" s="466"/>
      <c r="AN133" s="466"/>
      <c r="AO133" s="466"/>
      <c r="AP133" s="466"/>
      <c r="AQ133" s="466"/>
      <c r="AR133" s="466"/>
      <c r="AS133" s="466"/>
      <c r="AT133" s="466"/>
      <c r="AU133" s="466"/>
      <c r="AV133" s="466"/>
      <c r="AW133" s="466"/>
      <c r="AX133" s="466"/>
      <c r="AY133" s="466"/>
      <c r="AZ133" s="466"/>
      <c r="BA133" s="466"/>
      <c r="BB133" s="466"/>
      <c r="BC133" s="466"/>
      <c r="BD133" s="466"/>
      <c r="BE133" s="466"/>
      <c r="BF133" s="466"/>
      <c r="BG133" s="466"/>
      <c r="BH133" s="447"/>
    </row>
    <row r="134" spans="4:63" s="119" customFormat="1" ht="20" hidden="1" customHeight="1" x14ac:dyDescent="0.2">
      <c r="D134" s="826"/>
      <c r="E134" s="827"/>
      <c r="F134" s="831"/>
      <c r="G134" s="885" t="s">
        <v>27</v>
      </c>
      <c r="H134" s="829" t="s">
        <v>195</v>
      </c>
      <c r="I134" s="830"/>
      <c r="J134" s="830"/>
      <c r="K134" s="831"/>
      <c r="L134" s="831"/>
      <c r="M134" s="829"/>
      <c r="N134" s="829"/>
      <c r="O134" s="832"/>
      <c r="P134" s="834"/>
      <c r="Q134" s="834"/>
      <c r="R134" s="893"/>
      <c r="S134" s="894"/>
      <c r="T134" s="894"/>
      <c r="U134" s="895"/>
      <c r="V134" s="437"/>
      <c r="W134" s="398"/>
      <c r="Y134" s="893"/>
      <c r="Z134" s="893"/>
      <c r="AA134" s="893"/>
      <c r="AB134" s="893"/>
      <c r="AC134" s="893"/>
      <c r="AD134" s="893"/>
      <c r="AE134" s="893"/>
      <c r="AF134" s="893"/>
      <c r="AG134" s="893"/>
      <c r="AH134" s="893"/>
      <c r="AI134" s="92"/>
      <c r="AJ134" s="468"/>
      <c r="AK134" s="469"/>
      <c r="AL134" s="469"/>
      <c r="AM134" s="469"/>
      <c r="AN134" s="469"/>
      <c r="AO134" s="469"/>
      <c r="AP134" s="469"/>
      <c r="AQ134" s="469"/>
      <c r="AR134" s="469"/>
      <c r="AS134" s="469"/>
      <c r="AT134" s="469"/>
      <c r="AU134" s="469"/>
      <c r="AV134" s="469"/>
      <c r="AW134" s="469"/>
      <c r="AX134" s="469"/>
      <c r="AY134" s="469"/>
      <c r="AZ134" s="469"/>
      <c r="BA134" s="469"/>
      <c r="BB134" s="469"/>
      <c r="BC134" s="469"/>
      <c r="BD134" s="469"/>
      <c r="BE134" s="469"/>
      <c r="BF134" s="469"/>
      <c r="BG134" s="469"/>
      <c r="BH134" s="449"/>
    </row>
    <row r="135" spans="4:63" s="6" customFormat="1" ht="20" hidden="1" customHeight="1" x14ac:dyDescent="0.2">
      <c r="D135" s="848"/>
      <c r="E135" s="872"/>
      <c r="F135" s="863"/>
      <c r="G135" s="887"/>
      <c r="H135" s="888" t="s">
        <v>23</v>
      </c>
      <c r="I135" s="851"/>
      <c r="J135" s="851"/>
      <c r="K135" s="851"/>
      <c r="L135" s="865"/>
      <c r="M135" s="866"/>
      <c r="N135" s="866"/>
      <c r="O135" s="846"/>
      <c r="P135" s="833" t="s">
        <v>197</v>
      </c>
      <c r="Q135" s="834" t="s">
        <v>189</v>
      </c>
      <c r="R135" s="406">
        <f t="shared" ref="R135:S137" si="200">Y135*AA135</f>
        <v>1.4</v>
      </c>
      <c r="S135" s="847">
        <f t="shared" si="200"/>
        <v>715000</v>
      </c>
      <c r="T135" s="847">
        <f t="shared" ref="T135:T137" si="201">Z135*AC135</f>
        <v>56854.963000000003</v>
      </c>
      <c r="U135" s="391">
        <f t="shared" ref="U135:U137" si="202">S135+T135</f>
        <v>771854.96299999999</v>
      </c>
      <c r="V135" s="393">
        <f t="shared" ref="V135:V137" si="203">R135*U135</f>
        <v>1080596.9482</v>
      </c>
      <c r="W135" s="395">
        <v>0.10048183101503871</v>
      </c>
      <c r="X135" s="1"/>
      <c r="Y135" s="406">
        <v>1.4</v>
      </c>
      <c r="Z135" s="406">
        <f>$Z$23</f>
        <v>1.1000000000000001</v>
      </c>
      <c r="AA135" s="406">
        <f>$AA$23</f>
        <v>1</v>
      </c>
      <c r="AB135" s="406">
        <f>$AB$84</f>
        <v>650000</v>
      </c>
      <c r="AC135" s="406">
        <f>$AC$84</f>
        <v>51686.33</v>
      </c>
      <c r="AD135" s="406">
        <f t="shared" ref="AD135:AD137" si="204">AB135+AC135</f>
        <v>701686.33</v>
      </c>
      <c r="AE135" s="406">
        <f t="shared" ref="AE135:AE137" si="205">Y135*AB135</f>
        <v>910000</v>
      </c>
      <c r="AF135" s="406">
        <f t="shared" ref="AF135:AF137" si="206">Y135*AC135</f>
        <v>72360.861999999994</v>
      </c>
      <c r="AG135" s="406">
        <f t="shared" ref="AG135:AG137" si="207">AE135+AF135</f>
        <v>982360.86199999996</v>
      </c>
      <c r="AH135" s="406">
        <f t="shared" ref="AH135:AH137" si="208">(V135-AG135)/AG135*100</f>
        <v>10.000000000000002</v>
      </c>
      <c r="AI135" s="287"/>
      <c r="AJ135" s="467"/>
      <c r="AK135" s="466"/>
      <c r="AL135" s="466"/>
      <c r="AM135" s="466"/>
      <c r="AN135" s="466"/>
      <c r="AO135" s="466"/>
      <c r="AP135" s="466"/>
      <c r="AQ135" s="466"/>
      <c r="AR135" s="466"/>
      <c r="AS135" s="466"/>
      <c r="AT135" s="466"/>
      <c r="AU135" s="466"/>
      <c r="AV135" s="466"/>
      <c r="AW135" s="466"/>
      <c r="AX135" s="466"/>
      <c r="AY135" s="466"/>
      <c r="AZ135" s="466"/>
      <c r="BA135" s="466"/>
      <c r="BB135" s="466"/>
      <c r="BC135" s="466"/>
      <c r="BD135" s="466"/>
      <c r="BE135" s="466"/>
      <c r="BF135" s="466"/>
      <c r="BG135" s="466"/>
      <c r="BH135" s="447"/>
    </row>
    <row r="136" spans="4:63" s="6" customFormat="1" ht="20" hidden="1" customHeight="1" x14ac:dyDescent="0.2">
      <c r="D136" s="848"/>
      <c r="E136" s="872"/>
      <c r="F136" s="863"/>
      <c r="G136" s="887"/>
      <c r="H136" s="888" t="s">
        <v>24</v>
      </c>
      <c r="I136" s="851"/>
      <c r="J136" s="851"/>
      <c r="K136" s="851"/>
      <c r="L136" s="865"/>
      <c r="M136" s="866"/>
      <c r="N136" s="866"/>
      <c r="O136" s="846"/>
      <c r="P136" s="833" t="s">
        <v>194</v>
      </c>
      <c r="Q136" s="834" t="s">
        <v>192</v>
      </c>
      <c r="R136" s="406">
        <f t="shared" si="200"/>
        <v>98</v>
      </c>
      <c r="S136" s="847">
        <f t="shared" si="200"/>
        <v>20625</v>
      </c>
      <c r="T136" s="847">
        <f t="shared" si="201"/>
        <v>9350</v>
      </c>
      <c r="U136" s="391">
        <f t="shared" si="202"/>
        <v>29975</v>
      </c>
      <c r="V136" s="393">
        <f t="shared" si="203"/>
        <v>2937550</v>
      </c>
      <c r="W136" s="395">
        <v>0.27315494754071429</v>
      </c>
      <c r="X136" s="1"/>
      <c r="Y136" s="406">
        <f>Y135*70</f>
        <v>98</v>
      </c>
      <c r="Z136" s="406">
        <f>$Z$23</f>
        <v>1.1000000000000001</v>
      </c>
      <c r="AA136" s="406">
        <f>$AA$23</f>
        <v>1</v>
      </c>
      <c r="AB136" s="406">
        <f>$AB$85</f>
        <v>18750</v>
      </c>
      <c r="AC136" s="406">
        <f>$AC$85</f>
        <v>8500</v>
      </c>
      <c r="AD136" s="406">
        <f t="shared" si="204"/>
        <v>27250</v>
      </c>
      <c r="AE136" s="406">
        <f t="shared" si="205"/>
        <v>1837500</v>
      </c>
      <c r="AF136" s="406">
        <f t="shared" si="206"/>
        <v>833000</v>
      </c>
      <c r="AG136" s="406">
        <f t="shared" si="207"/>
        <v>2670500</v>
      </c>
      <c r="AH136" s="406">
        <f t="shared" si="208"/>
        <v>10</v>
      </c>
      <c r="AI136" s="287"/>
      <c r="AJ136" s="467"/>
      <c r="AK136" s="466"/>
      <c r="AL136" s="466"/>
      <c r="AM136" s="466"/>
      <c r="AN136" s="466"/>
      <c r="AO136" s="466"/>
      <c r="AP136" s="466"/>
      <c r="AQ136" s="466"/>
      <c r="AR136" s="466"/>
      <c r="AS136" s="466"/>
      <c r="AT136" s="466"/>
      <c r="AU136" s="466"/>
      <c r="AV136" s="466"/>
      <c r="AW136" s="466"/>
      <c r="AX136" s="466"/>
      <c r="AY136" s="466"/>
      <c r="AZ136" s="466"/>
      <c r="BA136" s="466"/>
      <c r="BB136" s="466"/>
      <c r="BC136" s="466"/>
      <c r="BD136" s="466"/>
      <c r="BE136" s="466"/>
      <c r="BF136" s="466"/>
      <c r="BG136" s="466"/>
      <c r="BH136" s="447"/>
    </row>
    <row r="137" spans="4:63" s="6" customFormat="1" ht="20" hidden="1" customHeight="1" x14ac:dyDescent="0.2">
      <c r="D137" s="848"/>
      <c r="E137" s="872"/>
      <c r="F137" s="863"/>
      <c r="G137" s="887"/>
      <c r="H137" s="888" t="s">
        <v>25</v>
      </c>
      <c r="I137" s="851"/>
      <c r="J137" s="851"/>
      <c r="K137" s="851"/>
      <c r="L137" s="865"/>
      <c r="M137" s="866"/>
      <c r="N137" s="866"/>
      <c r="O137" s="846"/>
      <c r="P137" s="833" t="s">
        <v>34</v>
      </c>
      <c r="Q137" s="834" t="s">
        <v>184</v>
      </c>
      <c r="R137" s="406">
        <f t="shared" si="200"/>
        <v>43</v>
      </c>
      <c r="S137" s="847">
        <f t="shared" si="200"/>
        <v>74600.372000000018</v>
      </c>
      <c r="T137" s="847">
        <f t="shared" si="201"/>
        <v>17160</v>
      </c>
      <c r="U137" s="391">
        <f t="shared" si="202"/>
        <v>91760.372000000018</v>
      </c>
      <c r="V137" s="393">
        <f t="shared" si="203"/>
        <v>3945695.9960000007</v>
      </c>
      <c r="W137" s="395">
        <v>0.36689975755271798</v>
      </c>
      <c r="X137" s="1"/>
      <c r="Y137" s="406">
        <f>Y103</f>
        <v>43</v>
      </c>
      <c r="Z137" s="406">
        <f>$Z$23</f>
        <v>1.1000000000000001</v>
      </c>
      <c r="AA137" s="406">
        <f>$AA$23</f>
        <v>1</v>
      </c>
      <c r="AB137" s="406">
        <f>$AB$86</f>
        <v>67818.52</v>
      </c>
      <c r="AC137" s="406">
        <f>$AC$86</f>
        <v>15600</v>
      </c>
      <c r="AD137" s="406">
        <f t="shared" si="204"/>
        <v>83418.52</v>
      </c>
      <c r="AE137" s="406">
        <f t="shared" si="205"/>
        <v>2916196.3600000003</v>
      </c>
      <c r="AF137" s="406">
        <f t="shared" si="206"/>
        <v>670800</v>
      </c>
      <c r="AG137" s="406">
        <f t="shared" si="207"/>
        <v>3586996.3600000003</v>
      </c>
      <c r="AH137" s="406">
        <f t="shared" si="208"/>
        <v>10.000000000000011</v>
      </c>
      <c r="AI137" s="287"/>
      <c r="AJ137" s="467"/>
      <c r="AK137" s="466"/>
      <c r="AL137" s="466"/>
      <c r="AM137" s="466"/>
      <c r="AN137" s="466"/>
      <c r="AO137" s="466"/>
      <c r="AP137" s="466"/>
      <c r="AQ137" s="466"/>
      <c r="AR137" s="466"/>
      <c r="AS137" s="466"/>
      <c r="AT137" s="466"/>
      <c r="AU137" s="466"/>
      <c r="AV137" s="466"/>
      <c r="AW137" s="466"/>
      <c r="AX137" s="466"/>
      <c r="AY137" s="466"/>
      <c r="AZ137" s="466"/>
      <c r="BA137" s="466"/>
      <c r="BB137" s="466"/>
      <c r="BC137" s="466"/>
      <c r="BD137" s="466"/>
      <c r="BE137" s="466"/>
      <c r="BF137" s="466"/>
      <c r="BG137" s="466"/>
      <c r="BH137" s="447"/>
    </row>
    <row r="138" spans="4:63" s="111" customFormat="1" ht="20" hidden="1" customHeight="1" x14ac:dyDescent="0.2">
      <c r="D138" s="875"/>
      <c r="E138" s="876"/>
      <c r="F138" s="900" t="s">
        <v>35</v>
      </c>
      <c r="G138" s="878" t="s">
        <v>200</v>
      </c>
      <c r="H138" s="878"/>
      <c r="I138" s="878"/>
      <c r="J138" s="878"/>
      <c r="K138" s="879"/>
      <c r="L138" s="879"/>
      <c r="M138" s="880"/>
      <c r="N138" s="892"/>
      <c r="O138" s="881"/>
      <c r="P138" s="833"/>
      <c r="Q138" s="834"/>
      <c r="R138" s="882"/>
      <c r="S138" s="883"/>
      <c r="T138" s="883"/>
      <c r="U138" s="884"/>
      <c r="V138" s="436"/>
      <c r="W138" s="397">
        <v>1.5157820364397583</v>
      </c>
      <c r="Y138" s="882"/>
      <c r="Z138" s="882"/>
      <c r="AA138" s="882"/>
      <c r="AB138" s="882"/>
      <c r="AC138" s="882"/>
      <c r="AD138" s="882"/>
      <c r="AE138" s="882"/>
      <c r="AF138" s="882"/>
      <c r="AG138" s="882"/>
      <c r="AH138" s="882"/>
      <c r="AI138" s="325"/>
      <c r="AJ138" s="468"/>
      <c r="AK138" s="469"/>
      <c r="AL138" s="469"/>
      <c r="AM138" s="469"/>
      <c r="AN138" s="469"/>
      <c r="AO138" s="469"/>
      <c r="AP138" s="469"/>
      <c r="AQ138" s="469"/>
      <c r="AR138" s="469"/>
      <c r="AS138" s="469"/>
      <c r="AT138" s="469"/>
      <c r="AU138" s="469"/>
      <c r="AV138" s="469"/>
      <c r="AW138" s="469"/>
      <c r="AX138" s="469"/>
      <c r="AY138" s="469"/>
      <c r="AZ138" s="469"/>
      <c r="BA138" s="469"/>
      <c r="BB138" s="469"/>
      <c r="BC138" s="469"/>
      <c r="BD138" s="469"/>
      <c r="BE138" s="469"/>
      <c r="BF138" s="469"/>
      <c r="BG138" s="469"/>
      <c r="BH138" s="448"/>
    </row>
    <row r="139" spans="4:63" s="6" customFormat="1" ht="20" hidden="1" customHeight="1" x14ac:dyDescent="0.2">
      <c r="D139" s="848"/>
      <c r="E139" s="872"/>
      <c r="F139" s="870"/>
      <c r="G139" s="887"/>
      <c r="H139" s="888" t="s">
        <v>23</v>
      </c>
      <c r="I139" s="851"/>
      <c r="J139" s="851"/>
      <c r="K139" s="865"/>
      <c r="L139" s="865"/>
      <c r="M139" s="866"/>
      <c r="N139" s="850"/>
      <c r="O139" s="846"/>
      <c r="P139" s="833" t="s">
        <v>193</v>
      </c>
      <c r="Q139" s="834" t="s">
        <v>189</v>
      </c>
      <c r="R139" s="406">
        <f t="shared" ref="R139:S141" si="209">Y139*AA139</f>
        <v>5.2</v>
      </c>
      <c r="S139" s="847">
        <f t="shared" si="209"/>
        <v>715000</v>
      </c>
      <c r="T139" s="847">
        <f t="shared" ref="T139:T141" si="210">Z139*AC139</f>
        <v>56854.963000000003</v>
      </c>
      <c r="U139" s="391">
        <f t="shared" ref="U139:U141" si="211">S139+T139</f>
        <v>771854.96299999999</v>
      </c>
      <c r="V139" s="393">
        <f t="shared" ref="V139:V141" si="212">R139*U139</f>
        <v>4013645.8075999999</v>
      </c>
      <c r="W139" s="395">
        <v>0.37321822948442945</v>
      </c>
      <c r="X139" s="1"/>
      <c r="Y139" s="406">
        <f>1.15+0.45+3.1+0.5</f>
        <v>5.2</v>
      </c>
      <c r="Z139" s="406">
        <f>$Z$23</f>
        <v>1.1000000000000001</v>
      </c>
      <c r="AA139" s="406">
        <f>$AA$23</f>
        <v>1</v>
      </c>
      <c r="AB139" s="406">
        <f>$AB$84</f>
        <v>650000</v>
      </c>
      <c r="AC139" s="406">
        <f>$AC$84</f>
        <v>51686.33</v>
      </c>
      <c r="AD139" s="406">
        <f t="shared" ref="AD139:AD141" si="213">AB139+AC139</f>
        <v>701686.33</v>
      </c>
      <c r="AE139" s="406">
        <f t="shared" ref="AE139:AE141" si="214">Y139*AB139</f>
        <v>3380000</v>
      </c>
      <c r="AF139" s="406">
        <f t="shared" ref="AF139:AF141" si="215">Y139*AC139</f>
        <v>268768.91600000003</v>
      </c>
      <c r="AG139" s="406">
        <f t="shared" ref="AG139:AG141" si="216">AE139+AF139</f>
        <v>3648768.9160000002</v>
      </c>
      <c r="AH139" s="406">
        <f t="shared" ref="AH139:AH141" si="217">(V139-AG139)/AG139*100</f>
        <v>9.9999999999999929</v>
      </c>
      <c r="AI139" s="287"/>
      <c r="AJ139" s="467"/>
      <c r="AK139" s="466"/>
      <c r="AL139" s="466"/>
      <c r="AM139" s="466"/>
      <c r="AN139" s="466"/>
      <c r="AO139" s="466"/>
      <c r="AP139" s="466"/>
      <c r="AQ139" s="466"/>
      <c r="AR139" s="466"/>
      <c r="AS139" s="466"/>
      <c r="AT139" s="466"/>
      <c r="AU139" s="466"/>
      <c r="AV139" s="466"/>
      <c r="AW139" s="466"/>
      <c r="AX139" s="466"/>
      <c r="AY139" s="466"/>
      <c r="AZ139" s="466"/>
      <c r="BA139" s="466"/>
      <c r="BB139" s="466"/>
      <c r="BC139" s="466"/>
      <c r="BD139" s="466"/>
      <c r="BE139" s="466"/>
      <c r="BF139" s="466"/>
      <c r="BG139" s="466"/>
      <c r="BH139" s="447"/>
    </row>
    <row r="140" spans="4:63" s="6" customFormat="1" ht="20" hidden="1" customHeight="1" x14ac:dyDescent="0.2">
      <c r="D140" s="848"/>
      <c r="E140" s="872"/>
      <c r="F140" s="870"/>
      <c r="G140" s="887"/>
      <c r="H140" s="888" t="s">
        <v>24</v>
      </c>
      <c r="I140" s="851"/>
      <c r="J140" s="851"/>
      <c r="K140" s="865"/>
      <c r="L140" s="865"/>
      <c r="M140" s="866"/>
      <c r="N140" s="850"/>
      <c r="O140" s="846"/>
      <c r="P140" s="833" t="s">
        <v>197</v>
      </c>
      <c r="Q140" s="834" t="s">
        <v>192</v>
      </c>
      <c r="R140" s="406">
        <f t="shared" si="209"/>
        <v>364</v>
      </c>
      <c r="S140" s="847">
        <f t="shared" si="209"/>
        <v>20625</v>
      </c>
      <c r="T140" s="847">
        <f t="shared" si="210"/>
        <v>9350</v>
      </c>
      <c r="U140" s="391">
        <f t="shared" si="211"/>
        <v>29975</v>
      </c>
      <c r="V140" s="393">
        <f t="shared" si="212"/>
        <v>10910900</v>
      </c>
      <c r="W140" s="395">
        <v>1.0145755194369388</v>
      </c>
      <c r="X140" s="1"/>
      <c r="Y140" s="406">
        <f>Y139*70</f>
        <v>364</v>
      </c>
      <c r="Z140" s="406">
        <f>$Z$23</f>
        <v>1.1000000000000001</v>
      </c>
      <c r="AA140" s="406">
        <f>$AA$23</f>
        <v>1</v>
      </c>
      <c r="AB140" s="406">
        <f>$AB$85</f>
        <v>18750</v>
      </c>
      <c r="AC140" s="406">
        <f>$AC$85</f>
        <v>8500</v>
      </c>
      <c r="AD140" s="406">
        <f t="shared" si="213"/>
        <v>27250</v>
      </c>
      <c r="AE140" s="406">
        <f t="shared" si="214"/>
        <v>6825000</v>
      </c>
      <c r="AF140" s="406">
        <f t="shared" si="215"/>
        <v>3094000</v>
      </c>
      <c r="AG140" s="406">
        <f t="shared" si="216"/>
        <v>9919000</v>
      </c>
      <c r="AH140" s="406">
        <f t="shared" si="217"/>
        <v>10</v>
      </c>
      <c r="AI140" s="287"/>
      <c r="AJ140" s="467"/>
      <c r="AK140" s="466"/>
      <c r="AL140" s="466"/>
      <c r="AM140" s="466"/>
      <c r="AN140" s="466"/>
      <c r="AO140" s="466"/>
      <c r="AP140" s="466"/>
      <c r="AQ140" s="466"/>
      <c r="AR140" s="466"/>
      <c r="AS140" s="466"/>
      <c r="AT140" s="466"/>
      <c r="AU140" s="466"/>
      <c r="AV140" s="466"/>
      <c r="AW140" s="466"/>
      <c r="AX140" s="466"/>
      <c r="AY140" s="466"/>
      <c r="AZ140" s="466"/>
      <c r="BA140" s="466"/>
      <c r="BB140" s="466"/>
      <c r="BC140" s="466"/>
      <c r="BD140" s="466"/>
      <c r="BE140" s="466"/>
      <c r="BF140" s="466"/>
      <c r="BG140" s="466"/>
      <c r="BH140" s="447"/>
    </row>
    <row r="141" spans="4:63" s="6" customFormat="1" ht="20" hidden="1" customHeight="1" x14ac:dyDescent="0.2">
      <c r="D141" s="848"/>
      <c r="E141" s="872"/>
      <c r="F141" s="870"/>
      <c r="G141" s="887"/>
      <c r="H141" s="888" t="s">
        <v>25</v>
      </c>
      <c r="I141" s="851"/>
      <c r="J141" s="851"/>
      <c r="K141" s="865"/>
      <c r="L141" s="865"/>
      <c r="M141" s="866"/>
      <c r="N141" s="850"/>
      <c r="O141" s="846"/>
      <c r="P141" s="833" t="s">
        <v>34</v>
      </c>
      <c r="Q141" s="834" t="s">
        <v>184</v>
      </c>
      <c r="R141" s="406">
        <f t="shared" si="209"/>
        <v>15</v>
      </c>
      <c r="S141" s="847">
        <f t="shared" si="209"/>
        <v>74600.372000000018</v>
      </c>
      <c r="T141" s="847">
        <f t="shared" si="210"/>
        <v>17160</v>
      </c>
      <c r="U141" s="391">
        <f t="shared" si="211"/>
        <v>91760.372000000018</v>
      </c>
      <c r="V141" s="393">
        <f t="shared" si="212"/>
        <v>1376405.5800000003</v>
      </c>
      <c r="W141" s="395">
        <v>0.12798828751839</v>
      </c>
      <c r="X141" s="1"/>
      <c r="Y141" s="406">
        <v>15</v>
      </c>
      <c r="Z141" s="406">
        <f>$Z$23</f>
        <v>1.1000000000000001</v>
      </c>
      <c r="AA141" s="406">
        <f>$AA$23</f>
        <v>1</v>
      </c>
      <c r="AB141" s="406">
        <f>$AB$86</f>
        <v>67818.52</v>
      </c>
      <c r="AC141" s="406">
        <f>$AC$86</f>
        <v>15600</v>
      </c>
      <c r="AD141" s="406">
        <f t="shared" si="213"/>
        <v>83418.52</v>
      </c>
      <c r="AE141" s="406">
        <f t="shared" si="214"/>
        <v>1017277.8</v>
      </c>
      <c r="AF141" s="406">
        <f t="shared" si="215"/>
        <v>234000</v>
      </c>
      <c r="AG141" s="406">
        <f t="shared" si="216"/>
        <v>1251277.8</v>
      </c>
      <c r="AH141" s="406">
        <f t="shared" si="217"/>
        <v>10.00000000000002</v>
      </c>
      <c r="AI141" s="287"/>
      <c r="AJ141" s="467"/>
      <c r="AK141" s="466"/>
      <c r="AL141" s="466"/>
      <c r="AM141" s="466"/>
      <c r="AN141" s="466"/>
      <c r="AO141" s="466"/>
      <c r="AP141" s="466"/>
      <c r="AQ141" s="466"/>
      <c r="AR141" s="466"/>
      <c r="AS141" s="466"/>
      <c r="AT141" s="466"/>
      <c r="AU141" s="466"/>
      <c r="AV141" s="466"/>
      <c r="AW141" s="466"/>
      <c r="AX141" s="466"/>
      <c r="AY141" s="466"/>
      <c r="AZ141" s="466"/>
      <c r="BA141" s="466"/>
      <c r="BB141" s="466"/>
      <c r="BC141" s="466"/>
      <c r="BD141" s="466"/>
      <c r="BE141" s="466"/>
      <c r="BF141" s="466"/>
      <c r="BG141" s="466"/>
      <c r="BH141" s="447"/>
    </row>
    <row r="142" spans="4:63" s="6" customFormat="1" ht="20" hidden="1" customHeight="1" x14ac:dyDescent="0.2">
      <c r="D142" s="848"/>
      <c r="E142" s="872"/>
      <c r="F142" s="870"/>
      <c r="G142" s="851"/>
      <c r="H142" s="888"/>
      <c r="I142" s="851"/>
      <c r="J142" s="851"/>
      <c r="K142" s="865"/>
      <c r="L142" s="865"/>
      <c r="M142" s="866"/>
      <c r="N142" s="850"/>
      <c r="O142" s="846"/>
      <c r="P142" s="833"/>
      <c r="Q142" s="834"/>
      <c r="R142" s="407"/>
      <c r="S142" s="868"/>
      <c r="T142" s="868"/>
      <c r="U142" s="392"/>
      <c r="V142" s="432"/>
      <c r="W142" s="396"/>
      <c r="Y142" s="407"/>
      <c r="Z142" s="407"/>
      <c r="AA142" s="407"/>
      <c r="AB142" s="407"/>
      <c r="AC142" s="407"/>
      <c r="AD142" s="407"/>
      <c r="AE142" s="407"/>
      <c r="AF142" s="407"/>
      <c r="AG142" s="407"/>
      <c r="AH142" s="407"/>
      <c r="AI142" s="287"/>
      <c r="AJ142" s="467"/>
      <c r="AK142" s="466"/>
      <c r="AL142" s="466"/>
      <c r="AM142" s="466"/>
      <c r="AN142" s="466"/>
      <c r="AO142" s="466"/>
      <c r="AP142" s="466"/>
      <c r="AQ142" s="466"/>
      <c r="AR142" s="466"/>
      <c r="AS142" s="466"/>
      <c r="AT142" s="466"/>
      <c r="AU142" s="466"/>
      <c r="AV142" s="466"/>
      <c r="AW142" s="466"/>
      <c r="AX142" s="466"/>
      <c r="AY142" s="466"/>
      <c r="AZ142" s="466"/>
      <c r="BA142" s="466"/>
      <c r="BB142" s="466"/>
      <c r="BC142" s="466"/>
      <c r="BD142" s="466"/>
      <c r="BE142" s="466"/>
      <c r="BF142" s="466"/>
      <c r="BG142" s="466"/>
      <c r="BH142" s="447"/>
    </row>
    <row r="143" spans="4:63" ht="20" hidden="1" customHeight="1" x14ac:dyDescent="0.2">
      <c r="D143" s="814"/>
      <c r="E143" s="815"/>
      <c r="F143" s="816"/>
      <c r="G143" s="817"/>
      <c r="H143" s="818"/>
      <c r="I143" s="816"/>
      <c r="J143" s="819"/>
      <c r="K143" s="819"/>
      <c r="L143" s="819"/>
      <c r="M143" s="820"/>
      <c r="N143" s="821"/>
      <c r="O143" s="818"/>
      <c r="P143" s="822"/>
      <c r="Q143" s="823"/>
      <c r="R143" s="838"/>
      <c r="S143" s="824"/>
      <c r="T143" s="824"/>
      <c r="U143" s="861" t="s">
        <v>182</v>
      </c>
      <c r="V143" s="1"/>
      <c r="W143" s="395"/>
      <c r="Y143" s="406"/>
      <c r="Z143" s="406"/>
      <c r="AA143" s="406"/>
      <c r="AB143" s="406"/>
      <c r="AC143" s="406"/>
      <c r="AD143" s="406"/>
      <c r="AE143" s="406"/>
      <c r="AF143" s="406"/>
      <c r="AG143" s="406"/>
      <c r="AH143" s="406"/>
      <c r="AJ143" s="467"/>
      <c r="AK143" s="466"/>
      <c r="AL143" s="466"/>
      <c r="AM143" s="466"/>
      <c r="AN143" s="466"/>
      <c r="AO143" s="466"/>
      <c r="AP143" s="466"/>
      <c r="AQ143" s="466"/>
      <c r="AR143" s="466"/>
      <c r="AS143" s="466"/>
      <c r="AT143" s="466"/>
      <c r="AU143" s="466"/>
      <c r="AV143" s="466"/>
      <c r="AW143" s="466"/>
      <c r="AX143" s="466"/>
      <c r="AY143" s="466"/>
      <c r="AZ143" s="466"/>
      <c r="BA143" s="466"/>
      <c r="BB143" s="466"/>
      <c r="BC143" s="466"/>
      <c r="BD143" s="466"/>
      <c r="BE143" s="466"/>
      <c r="BF143" s="466"/>
      <c r="BG143" s="466"/>
      <c r="BH143" s="446"/>
    </row>
    <row r="144" spans="4:63" s="6" customFormat="1" ht="20" customHeight="1" x14ac:dyDescent="0.2">
      <c r="D144" s="853"/>
      <c r="E144" s="869" t="s">
        <v>664</v>
      </c>
      <c r="F144" s="863"/>
      <c r="G144" s="864"/>
      <c r="H144" s="864"/>
      <c r="I144" s="864"/>
      <c r="J144" s="865"/>
      <c r="K144" s="865"/>
      <c r="L144" s="865"/>
      <c r="M144" s="866"/>
      <c r="N144" s="845"/>
      <c r="O144" s="867"/>
      <c r="P144" s="833"/>
      <c r="Q144" s="834"/>
      <c r="R144" s="407"/>
      <c r="S144" s="868"/>
      <c r="T144" s="868"/>
      <c r="U144" s="392"/>
      <c r="V144" s="432">
        <f>SUM(V145:V161)</f>
        <v>21431879.20434</v>
      </c>
      <c r="W144" s="396">
        <f>W145+W150+W155</f>
        <v>1.992893343010474</v>
      </c>
      <c r="Y144" s="407"/>
      <c r="Z144" s="407"/>
      <c r="AA144" s="407"/>
      <c r="AB144" s="407"/>
      <c r="AC144" s="407"/>
      <c r="AD144" s="407"/>
      <c r="AE144" s="407"/>
      <c r="AF144" s="407"/>
      <c r="AG144" s="407"/>
      <c r="AH144" s="407"/>
      <c r="AI144" s="287"/>
      <c r="AJ144" s="467"/>
      <c r="AK144" s="466"/>
      <c r="AL144" s="466"/>
      <c r="AM144" s="466"/>
      <c r="AN144" s="466"/>
      <c r="AO144" s="466"/>
      <c r="AP144" s="466"/>
      <c r="AQ144" s="457">
        <f>W144/2</f>
        <v>0.99644667150523702</v>
      </c>
      <c r="AR144" s="457">
        <f>AQ144</f>
        <v>0.99644667150523702</v>
      </c>
      <c r="AS144" s="466"/>
      <c r="AT144" s="466"/>
      <c r="AU144" s="466"/>
      <c r="AV144" s="466"/>
      <c r="AW144" s="466"/>
      <c r="AX144" s="466"/>
      <c r="AY144" s="466"/>
      <c r="AZ144" s="466"/>
      <c r="BA144" s="466"/>
      <c r="BB144" s="466"/>
      <c r="BC144" s="466"/>
      <c r="BD144" s="466"/>
      <c r="BE144" s="466"/>
      <c r="BF144" s="466"/>
      <c r="BG144" s="466"/>
      <c r="BH144" s="447"/>
      <c r="BK144" s="462">
        <f>AR522</f>
        <v>48.518144645381675</v>
      </c>
    </row>
    <row r="145" spans="4:60" s="111" customFormat="1" ht="20" hidden="1" customHeight="1" x14ac:dyDescent="0.2">
      <c r="D145" s="875"/>
      <c r="E145" s="876"/>
      <c r="F145" s="877" t="s">
        <v>46</v>
      </c>
      <c r="G145" s="899" t="s">
        <v>202</v>
      </c>
      <c r="H145" s="878"/>
      <c r="I145" s="878"/>
      <c r="J145" s="878"/>
      <c r="K145" s="879"/>
      <c r="L145" s="879"/>
      <c r="M145" s="880"/>
      <c r="N145" s="892"/>
      <c r="O145" s="881"/>
      <c r="P145" s="833"/>
      <c r="Q145" s="834"/>
      <c r="R145" s="882"/>
      <c r="S145" s="883"/>
      <c r="T145" s="883"/>
      <c r="U145" s="884"/>
      <c r="V145" s="436"/>
      <c r="W145" s="397">
        <v>0.1842842078305432</v>
      </c>
      <c r="Y145" s="882"/>
      <c r="Z145" s="882"/>
      <c r="AA145" s="882"/>
      <c r="AB145" s="882"/>
      <c r="AC145" s="882"/>
      <c r="AD145" s="882"/>
      <c r="AE145" s="882"/>
      <c r="AF145" s="882"/>
      <c r="AG145" s="882"/>
      <c r="AH145" s="882"/>
      <c r="AI145" s="325"/>
      <c r="AJ145" s="468"/>
      <c r="AK145" s="469"/>
      <c r="AL145" s="469"/>
      <c r="AM145" s="469"/>
      <c r="AN145" s="469"/>
      <c r="AO145" s="469"/>
      <c r="AP145" s="469"/>
      <c r="AQ145" s="469"/>
      <c r="AR145" s="469"/>
      <c r="AS145" s="469"/>
      <c r="AT145" s="469"/>
      <c r="AU145" s="469"/>
      <c r="AV145" s="469"/>
      <c r="AW145" s="469"/>
      <c r="AX145" s="469"/>
      <c r="AY145" s="469"/>
      <c r="AZ145" s="469"/>
      <c r="BA145" s="469"/>
      <c r="BB145" s="469"/>
      <c r="BC145" s="469"/>
      <c r="BD145" s="469"/>
      <c r="BE145" s="469"/>
      <c r="BF145" s="469"/>
      <c r="BG145" s="469"/>
      <c r="BH145" s="448"/>
    </row>
    <row r="146" spans="4:60" s="119" customFormat="1" ht="20" hidden="1" customHeight="1" x14ac:dyDescent="0.2">
      <c r="D146" s="826"/>
      <c r="E146" s="827"/>
      <c r="F146" s="831"/>
      <c r="G146" s="885" t="s">
        <v>22</v>
      </c>
      <c r="H146" s="829" t="s">
        <v>314</v>
      </c>
      <c r="I146" s="830"/>
      <c r="J146" s="830"/>
      <c r="K146" s="830"/>
      <c r="L146" s="830"/>
      <c r="M146" s="829"/>
      <c r="N146" s="829"/>
      <c r="O146" s="896"/>
      <c r="P146" s="897"/>
      <c r="Q146" s="834"/>
      <c r="R146" s="893"/>
      <c r="S146" s="894"/>
      <c r="T146" s="894"/>
      <c r="U146" s="895"/>
      <c r="V146" s="437"/>
      <c r="W146" s="398"/>
      <c r="Y146" s="893"/>
      <c r="Z146" s="893"/>
      <c r="AA146" s="893"/>
      <c r="AB146" s="893"/>
      <c r="AC146" s="893"/>
      <c r="AD146" s="893"/>
      <c r="AE146" s="893"/>
      <c r="AF146" s="893"/>
      <c r="AG146" s="893"/>
      <c r="AH146" s="893"/>
      <c r="AI146" s="92"/>
      <c r="AJ146" s="468"/>
      <c r="AK146" s="469"/>
      <c r="AL146" s="469"/>
      <c r="AM146" s="469"/>
      <c r="AN146" s="469"/>
      <c r="AO146" s="469"/>
      <c r="AP146" s="469"/>
      <c r="AQ146" s="469"/>
      <c r="AR146" s="469"/>
      <c r="AS146" s="469"/>
      <c r="AT146" s="469"/>
      <c r="AU146" s="469"/>
      <c r="AV146" s="469"/>
      <c r="AW146" s="469"/>
      <c r="AX146" s="469"/>
      <c r="AY146" s="469"/>
      <c r="AZ146" s="469"/>
      <c r="BA146" s="469"/>
      <c r="BB146" s="469"/>
      <c r="BC146" s="469"/>
      <c r="BD146" s="469"/>
      <c r="BE146" s="469"/>
      <c r="BF146" s="469"/>
      <c r="BG146" s="469"/>
      <c r="BH146" s="449"/>
    </row>
    <row r="147" spans="4:60" s="6" customFormat="1" ht="20" hidden="1" customHeight="1" x14ac:dyDescent="0.2">
      <c r="D147" s="848"/>
      <c r="E147" s="872"/>
      <c r="F147" s="870"/>
      <c r="G147" s="851"/>
      <c r="H147" s="888" t="s">
        <v>23</v>
      </c>
      <c r="I147" s="851"/>
      <c r="J147" s="851"/>
      <c r="K147" s="865"/>
      <c r="L147" s="865"/>
      <c r="M147" s="866"/>
      <c r="N147" s="850"/>
      <c r="O147" s="846"/>
      <c r="P147" s="833" t="s">
        <v>310</v>
      </c>
      <c r="Q147" s="834" t="s">
        <v>189</v>
      </c>
      <c r="R147" s="406">
        <f t="shared" ref="R147:S149" si="218">Y147*AA147</f>
        <v>0.45</v>
      </c>
      <c r="S147" s="847">
        <f t="shared" si="218"/>
        <v>715000</v>
      </c>
      <c r="T147" s="847">
        <f t="shared" ref="T147:T149" si="219">Z147*AC147</f>
        <v>99000.000000000015</v>
      </c>
      <c r="U147" s="391">
        <f t="shared" ref="U147:U149" si="220">S147+T147</f>
        <v>814000</v>
      </c>
      <c r="V147" s="393">
        <f t="shared" ref="V147:V149" si="221">R147*U147</f>
        <v>366300</v>
      </c>
      <c r="W147" s="395">
        <v>3.4061261011442745E-2</v>
      </c>
      <c r="X147" s="1"/>
      <c r="Y147" s="406">
        <v>0.45</v>
      </c>
      <c r="Z147" s="406">
        <f>$Z$23</f>
        <v>1.1000000000000001</v>
      </c>
      <c r="AA147" s="406">
        <f>$AA$23</f>
        <v>1</v>
      </c>
      <c r="AB147" s="406">
        <f>$AB$76</f>
        <v>650000</v>
      </c>
      <c r="AC147" s="406">
        <f>$AC$76</f>
        <v>90000</v>
      </c>
      <c r="AD147" s="406">
        <f t="shared" ref="AD147:AD149" si="222">AB147+AC147</f>
        <v>740000</v>
      </c>
      <c r="AE147" s="406">
        <f t="shared" ref="AE147:AE149" si="223">Y147*AB147</f>
        <v>292500</v>
      </c>
      <c r="AF147" s="406">
        <f t="shared" ref="AF147:AF149" si="224">Y147*AC147</f>
        <v>40500</v>
      </c>
      <c r="AG147" s="406">
        <f t="shared" ref="AG147:AG149" si="225">AE147+AF147</f>
        <v>333000</v>
      </c>
      <c r="AH147" s="406">
        <f t="shared" ref="AH147:AH149" si="226">(V147-AG147)/AG147*100</f>
        <v>10</v>
      </c>
      <c r="AI147" s="287"/>
      <c r="AJ147" s="467"/>
      <c r="AK147" s="466"/>
      <c r="AL147" s="466"/>
      <c r="AM147" s="466"/>
      <c r="AN147" s="466"/>
      <c r="AO147" s="466"/>
      <c r="AP147" s="466"/>
      <c r="AQ147" s="466"/>
      <c r="AR147" s="466"/>
      <c r="AS147" s="466"/>
      <c r="AT147" s="466"/>
      <c r="AU147" s="466"/>
      <c r="AV147" s="466"/>
      <c r="AW147" s="466"/>
      <c r="AX147" s="466"/>
      <c r="AY147" s="466"/>
      <c r="AZ147" s="466"/>
      <c r="BA147" s="466"/>
      <c r="BB147" s="466"/>
      <c r="BC147" s="466"/>
      <c r="BD147" s="466"/>
      <c r="BE147" s="466"/>
      <c r="BF147" s="466"/>
      <c r="BG147" s="466"/>
      <c r="BH147" s="447"/>
    </row>
    <row r="148" spans="4:60" s="6" customFormat="1" ht="20" hidden="1" customHeight="1" x14ac:dyDescent="0.2">
      <c r="D148" s="848"/>
      <c r="E148" s="872"/>
      <c r="F148" s="870"/>
      <c r="G148" s="851"/>
      <c r="H148" s="888" t="s">
        <v>24</v>
      </c>
      <c r="I148" s="851"/>
      <c r="J148" s="851"/>
      <c r="K148" s="865"/>
      <c r="L148" s="865"/>
      <c r="M148" s="866"/>
      <c r="N148" s="850"/>
      <c r="O148" s="846"/>
      <c r="P148" s="833" t="s">
        <v>205</v>
      </c>
      <c r="Q148" s="834" t="s">
        <v>192</v>
      </c>
      <c r="R148" s="406">
        <f t="shared" si="218"/>
        <v>31.5</v>
      </c>
      <c r="S148" s="847">
        <f t="shared" si="218"/>
        <v>20625</v>
      </c>
      <c r="T148" s="847">
        <f t="shared" si="219"/>
        <v>9350</v>
      </c>
      <c r="U148" s="391">
        <f t="shared" si="220"/>
        <v>29975</v>
      </c>
      <c r="V148" s="393">
        <f t="shared" si="221"/>
        <v>944212.5</v>
      </c>
      <c r="W148" s="395">
        <v>8.779980456665816E-2</v>
      </c>
      <c r="X148" s="1"/>
      <c r="Y148" s="406">
        <f>Y147*70</f>
        <v>31.5</v>
      </c>
      <c r="Z148" s="406">
        <f>$Z$23</f>
        <v>1.1000000000000001</v>
      </c>
      <c r="AA148" s="406">
        <f>$AA$23</f>
        <v>1</v>
      </c>
      <c r="AB148" s="406">
        <f>$AB$77</f>
        <v>18750</v>
      </c>
      <c r="AC148" s="406">
        <f>$AC$77</f>
        <v>8500</v>
      </c>
      <c r="AD148" s="406">
        <f t="shared" si="222"/>
        <v>27250</v>
      </c>
      <c r="AE148" s="406">
        <f t="shared" si="223"/>
        <v>590625</v>
      </c>
      <c r="AF148" s="406">
        <f t="shared" si="224"/>
        <v>267750</v>
      </c>
      <c r="AG148" s="406">
        <f t="shared" si="225"/>
        <v>858375</v>
      </c>
      <c r="AH148" s="406">
        <f t="shared" si="226"/>
        <v>10</v>
      </c>
      <c r="AI148" s="287"/>
      <c r="AJ148" s="467"/>
      <c r="AK148" s="466"/>
      <c r="AL148" s="466"/>
      <c r="AM148" s="466"/>
      <c r="AN148" s="466"/>
      <c r="AO148" s="466"/>
      <c r="AP148" s="466"/>
      <c r="AQ148" s="466"/>
      <c r="AR148" s="466"/>
      <c r="AS148" s="466"/>
      <c r="AT148" s="466"/>
      <c r="AU148" s="466"/>
      <c r="AV148" s="466"/>
      <c r="AW148" s="466"/>
      <c r="AX148" s="466"/>
      <c r="AY148" s="466"/>
      <c r="AZ148" s="466"/>
      <c r="BA148" s="466"/>
      <c r="BB148" s="466"/>
      <c r="BC148" s="466"/>
      <c r="BD148" s="466"/>
      <c r="BE148" s="466"/>
      <c r="BF148" s="466"/>
      <c r="BG148" s="466"/>
      <c r="BH148" s="447"/>
    </row>
    <row r="149" spans="4:60" s="6" customFormat="1" ht="20" hidden="1" customHeight="1" x14ac:dyDescent="0.2">
      <c r="D149" s="848"/>
      <c r="E149" s="872"/>
      <c r="F149" s="870"/>
      <c r="G149" s="851"/>
      <c r="H149" s="888" t="s">
        <v>49</v>
      </c>
      <c r="I149" s="851"/>
      <c r="J149" s="851"/>
      <c r="K149" s="865"/>
      <c r="L149" s="865"/>
      <c r="M149" s="866"/>
      <c r="N149" s="850"/>
      <c r="O149" s="846"/>
      <c r="P149" s="833" t="s">
        <v>50</v>
      </c>
      <c r="Q149" s="834" t="s">
        <v>184</v>
      </c>
      <c r="R149" s="406">
        <f t="shared" si="218"/>
        <v>3.8</v>
      </c>
      <c r="S149" s="847">
        <f t="shared" si="218"/>
        <v>159500</v>
      </c>
      <c r="T149" s="847">
        <f t="shared" si="219"/>
        <v>17160</v>
      </c>
      <c r="U149" s="391">
        <f t="shared" si="220"/>
        <v>176660</v>
      </c>
      <c r="V149" s="393">
        <f t="shared" si="221"/>
        <v>671308</v>
      </c>
      <c r="W149" s="395">
        <v>6.2423142252442283E-2</v>
      </c>
      <c r="X149" s="1"/>
      <c r="Y149" s="406">
        <v>3.8</v>
      </c>
      <c r="Z149" s="406">
        <f>$Z$23</f>
        <v>1.1000000000000001</v>
      </c>
      <c r="AA149" s="406">
        <f>$AA$23</f>
        <v>1</v>
      </c>
      <c r="AB149" s="406">
        <f>$AB$119</f>
        <v>145000</v>
      </c>
      <c r="AC149" s="406">
        <f>$AC$119</f>
        <v>15600</v>
      </c>
      <c r="AD149" s="406">
        <f t="shared" si="222"/>
        <v>160600</v>
      </c>
      <c r="AE149" s="406">
        <f t="shared" si="223"/>
        <v>551000</v>
      </c>
      <c r="AF149" s="406">
        <f t="shared" si="224"/>
        <v>59280</v>
      </c>
      <c r="AG149" s="406">
        <f t="shared" si="225"/>
        <v>610280</v>
      </c>
      <c r="AH149" s="406">
        <f t="shared" si="226"/>
        <v>10</v>
      </c>
      <c r="AI149" s="287"/>
      <c r="AJ149" s="467"/>
      <c r="AK149" s="466"/>
      <c r="AL149" s="466"/>
      <c r="AM149" s="466"/>
      <c r="AN149" s="466"/>
      <c r="AO149" s="466"/>
      <c r="AP149" s="466"/>
      <c r="AQ149" s="466"/>
      <c r="AR149" s="466"/>
      <c r="AS149" s="466"/>
      <c r="AT149" s="466"/>
      <c r="AU149" s="466"/>
      <c r="AV149" s="466"/>
      <c r="AW149" s="466"/>
      <c r="AX149" s="466"/>
      <c r="AY149" s="466"/>
      <c r="AZ149" s="466"/>
      <c r="BA149" s="466"/>
      <c r="BB149" s="466"/>
      <c r="BC149" s="466"/>
      <c r="BD149" s="466"/>
      <c r="BE149" s="466"/>
      <c r="BF149" s="466"/>
      <c r="BG149" s="466"/>
      <c r="BH149" s="447"/>
    </row>
    <row r="150" spans="4:60" s="111" customFormat="1" ht="20" hidden="1" customHeight="1" x14ac:dyDescent="0.2">
      <c r="D150" s="875"/>
      <c r="E150" s="876"/>
      <c r="F150" s="877" t="s">
        <v>20</v>
      </c>
      <c r="G150" s="899" t="s">
        <v>203</v>
      </c>
      <c r="H150" s="878"/>
      <c r="I150" s="878"/>
      <c r="J150" s="878"/>
      <c r="K150" s="879"/>
      <c r="L150" s="879"/>
      <c r="M150" s="880"/>
      <c r="N150" s="892"/>
      <c r="O150" s="881"/>
      <c r="P150" s="833"/>
      <c r="Q150" s="834"/>
      <c r="R150" s="882"/>
      <c r="S150" s="883"/>
      <c r="T150" s="883"/>
      <c r="U150" s="884"/>
      <c r="V150" s="436"/>
      <c r="W150" s="397">
        <v>0.33451891754759056</v>
      </c>
      <c r="Y150" s="882"/>
      <c r="Z150" s="882"/>
      <c r="AA150" s="882"/>
      <c r="AB150" s="882"/>
      <c r="AC150" s="882"/>
      <c r="AD150" s="882"/>
      <c r="AE150" s="882"/>
      <c r="AF150" s="882"/>
      <c r="AG150" s="882"/>
      <c r="AH150" s="882"/>
      <c r="AI150" s="325"/>
      <c r="AJ150" s="468"/>
      <c r="AK150" s="469"/>
      <c r="AL150" s="469"/>
      <c r="AM150" s="469"/>
      <c r="AN150" s="469"/>
      <c r="AO150" s="469"/>
      <c r="AP150" s="469"/>
      <c r="AQ150" s="469"/>
      <c r="AR150" s="469"/>
      <c r="AS150" s="469"/>
      <c r="AT150" s="469"/>
      <c r="AU150" s="469"/>
      <c r="AV150" s="469"/>
      <c r="AW150" s="469"/>
      <c r="AX150" s="469"/>
      <c r="AY150" s="469"/>
      <c r="AZ150" s="469"/>
      <c r="BA150" s="469"/>
      <c r="BB150" s="469"/>
      <c r="BC150" s="469"/>
      <c r="BD150" s="469"/>
      <c r="BE150" s="469"/>
      <c r="BF150" s="469"/>
      <c r="BG150" s="469"/>
      <c r="BH150" s="448"/>
    </row>
    <row r="151" spans="4:60" s="119" customFormat="1" ht="20" hidden="1" customHeight="1" x14ac:dyDescent="0.2">
      <c r="D151" s="826"/>
      <c r="E151" s="827"/>
      <c r="F151" s="831"/>
      <c r="G151" s="885" t="s">
        <v>22</v>
      </c>
      <c r="H151" s="829" t="s">
        <v>314</v>
      </c>
      <c r="I151" s="830"/>
      <c r="J151" s="830"/>
      <c r="K151" s="830"/>
      <c r="L151" s="830"/>
      <c r="M151" s="829"/>
      <c r="N151" s="829"/>
      <c r="O151" s="896"/>
      <c r="P151" s="897"/>
      <c r="Q151" s="834"/>
      <c r="R151" s="893"/>
      <c r="S151" s="894"/>
      <c r="T151" s="894"/>
      <c r="U151" s="895"/>
      <c r="V151" s="437"/>
      <c r="W151" s="92"/>
      <c r="Y151" s="893"/>
      <c r="Z151" s="893"/>
      <c r="AA151" s="893"/>
      <c r="AB151" s="893"/>
      <c r="AC151" s="893"/>
      <c r="AD151" s="893"/>
      <c r="AE151" s="893"/>
      <c r="AF151" s="893"/>
      <c r="AG151" s="893"/>
      <c r="AH151" s="893"/>
      <c r="AI151" s="92"/>
      <c r="AJ151" s="468"/>
      <c r="AK151" s="469"/>
      <c r="AL151" s="469"/>
      <c r="AM151" s="469"/>
      <c r="AN151" s="469"/>
      <c r="AO151" s="469"/>
      <c r="AP151" s="469"/>
      <c r="AQ151" s="469"/>
      <c r="AR151" s="469"/>
      <c r="AS151" s="469"/>
      <c r="AT151" s="469"/>
      <c r="AU151" s="469"/>
      <c r="AV151" s="469"/>
      <c r="AW151" s="469"/>
      <c r="AX151" s="469"/>
      <c r="AY151" s="469"/>
      <c r="AZ151" s="469"/>
      <c r="BA151" s="469"/>
      <c r="BB151" s="469"/>
      <c r="BC151" s="469"/>
      <c r="BD151" s="469"/>
      <c r="BE151" s="469"/>
      <c r="BF151" s="469"/>
      <c r="BG151" s="469"/>
      <c r="BH151" s="449"/>
    </row>
    <row r="152" spans="4:60" s="6" customFormat="1" ht="20" hidden="1" customHeight="1" x14ac:dyDescent="0.2">
      <c r="D152" s="848"/>
      <c r="E152" s="872"/>
      <c r="F152" s="870"/>
      <c r="G152" s="851"/>
      <c r="H152" s="888" t="s">
        <v>23</v>
      </c>
      <c r="I152" s="851"/>
      <c r="J152" s="851"/>
      <c r="K152" s="865"/>
      <c r="L152" s="865"/>
      <c r="M152" s="866"/>
      <c r="N152" s="850"/>
      <c r="O152" s="846"/>
      <c r="P152" s="833" t="s">
        <v>310</v>
      </c>
      <c r="Q152" s="834" t="s">
        <v>189</v>
      </c>
      <c r="R152" s="406">
        <f t="shared" ref="R152:S154" si="227">Y152*AA152</f>
        <v>0.75</v>
      </c>
      <c r="S152" s="847">
        <f t="shared" si="227"/>
        <v>715000</v>
      </c>
      <c r="T152" s="847">
        <f t="shared" ref="T152:T154" si="228">Z152*AC152</f>
        <v>99000.000000000015</v>
      </c>
      <c r="U152" s="391">
        <f t="shared" ref="U152:U154" si="229">S152+T152</f>
        <v>814000</v>
      </c>
      <c r="V152" s="393">
        <f t="shared" ref="V152:V154" si="230">R152*U152</f>
        <v>610500</v>
      </c>
      <c r="W152" s="395">
        <v>5.6768768352404575E-2</v>
      </c>
      <c r="X152" s="1"/>
      <c r="Y152" s="406">
        <v>0.75</v>
      </c>
      <c r="Z152" s="406">
        <f>$Z$23</f>
        <v>1.1000000000000001</v>
      </c>
      <c r="AA152" s="406">
        <f>$AA$23</f>
        <v>1</v>
      </c>
      <c r="AB152" s="406">
        <f>$AB$76</f>
        <v>650000</v>
      </c>
      <c r="AC152" s="406">
        <f>$AC$76</f>
        <v>90000</v>
      </c>
      <c r="AD152" s="406">
        <f t="shared" ref="AD152:AD154" si="231">AB152+AC152</f>
        <v>740000</v>
      </c>
      <c r="AE152" s="406">
        <f t="shared" ref="AE152:AE154" si="232">Y152*AB152</f>
        <v>487500</v>
      </c>
      <c r="AF152" s="406">
        <f t="shared" ref="AF152:AF154" si="233">Y152*AC152</f>
        <v>67500</v>
      </c>
      <c r="AG152" s="406">
        <f t="shared" ref="AG152:AG154" si="234">AE152+AF152</f>
        <v>555000</v>
      </c>
      <c r="AH152" s="406">
        <f t="shared" ref="AH152:AH154" si="235">(V152-AG152)/AG152*100</f>
        <v>10</v>
      </c>
      <c r="AI152" s="287"/>
      <c r="AJ152" s="467"/>
      <c r="AK152" s="466"/>
      <c r="AL152" s="466"/>
      <c r="AM152" s="466"/>
      <c r="AN152" s="466"/>
      <c r="AO152" s="466"/>
      <c r="AP152" s="466"/>
      <c r="AQ152" s="466"/>
      <c r="AR152" s="466"/>
      <c r="AS152" s="466"/>
      <c r="AT152" s="466"/>
      <c r="AU152" s="466"/>
      <c r="AV152" s="466"/>
      <c r="AW152" s="466"/>
      <c r="AX152" s="466"/>
      <c r="AY152" s="466"/>
      <c r="AZ152" s="466"/>
      <c r="BA152" s="466"/>
      <c r="BB152" s="466"/>
      <c r="BC152" s="466"/>
      <c r="BD152" s="466"/>
      <c r="BE152" s="466"/>
      <c r="BF152" s="466"/>
      <c r="BG152" s="466"/>
      <c r="BH152" s="447"/>
    </row>
    <row r="153" spans="4:60" s="6" customFormat="1" ht="20" hidden="1" customHeight="1" x14ac:dyDescent="0.2">
      <c r="D153" s="848"/>
      <c r="E153" s="872"/>
      <c r="F153" s="870"/>
      <c r="G153" s="851"/>
      <c r="H153" s="888" t="s">
        <v>24</v>
      </c>
      <c r="I153" s="851"/>
      <c r="J153" s="851"/>
      <c r="K153" s="865"/>
      <c r="L153" s="865"/>
      <c r="M153" s="866"/>
      <c r="N153" s="850"/>
      <c r="O153" s="846"/>
      <c r="P153" s="833" t="s">
        <v>205</v>
      </c>
      <c r="Q153" s="834" t="s">
        <v>192</v>
      </c>
      <c r="R153" s="406">
        <f t="shared" si="227"/>
        <v>52.5</v>
      </c>
      <c r="S153" s="847">
        <f t="shared" si="227"/>
        <v>20625</v>
      </c>
      <c r="T153" s="847">
        <f t="shared" si="228"/>
        <v>9350</v>
      </c>
      <c r="U153" s="391">
        <f t="shared" si="229"/>
        <v>29975</v>
      </c>
      <c r="V153" s="393">
        <f t="shared" si="230"/>
        <v>1573687.5</v>
      </c>
      <c r="W153" s="395">
        <v>0.14633300761109694</v>
      </c>
      <c r="X153" s="1"/>
      <c r="Y153" s="406">
        <f>Y152*70</f>
        <v>52.5</v>
      </c>
      <c r="Z153" s="406">
        <f>$Z$23</f>
        <v>1.1000000000000001</v>
      </c>
      <c r="AA153" s="406">
        <f>$AA$23</f>
        <v>1</v>
      </c>
      <c r="AB153" s="406">
        <f>$AB$77</f>
        <v>18750</v>
      </c>
      <c r="AC153" s="406">
        <f>$AC$77</f>
        <v>8500</v>
      </c>
      <c r="AD153" s="406">
        <f t="shared" si="231"/>
        <v>27250</v>
      </c>
      <c r="AE153" s="406">
        <f t="shared" si="232"/>
        <v>984375</v>
      </c>
      <c r="AF153" s="406">
        <f t="shared" si="233"/>
        <v>446250</v>
      </c>
      <c r="AG153" s="406">
        <f t="shared" si="234"/>
        <v>1430625</v>
      </c>
      <c r="AH153" s="406">
        <f t="shared" si="235"/>
        <v>10</v>
      </c>
      <c r="AI153" s="287"/>
      <c r="AJ153" s="467"/>
      <c r="AK153" s="466"/>
      <c r="AL153" s="466"/>
      <c r="AM153" s="466"/>
      <c r="AN153" s="466"/>
      <c r="AO153" s="466"/>
      <c r="AP153" s="466"/>
      <c r="AQ153" s="466"/>
      <c r="AR153" s="466"/>
      <c r="AS153" s="466"/>
      <c r="AT153" s="466"/>
      <c r="AU153" s="466"/>
      <c r="AV153" s="466"/>
      <c r="AW153" s="466"/>
      <c r="AX153" s="466"/>
      <c r="AY153" s="466"/>
      <c r="AZ153" s="466"/>
      <c r="BA153" s="466"/>
      <c r="BB153" s="466"/>
      <c r="BC153" s="466"/>
      <c r="BD153" s="466"/>
      <c r="BE153" s="466"/>
      <c r="BF153" s="466"/>
      <c r="BG153" s="466"/>
      <c r="BH153" s="447"/>
    </row>
    <row r="154" spans="4:60" s="6" customFormat="1" ht="20" hidden="1" customHeight="1" x14ac:dyDescent="0.2">
      <c r="D154" s="848"/>
      <c r="E154" s="872"/>
      <c r="F154" s="870"/>
      <c r="G154" s="851"/>
      <c r="H154" s="888" t="s">
        <v>49</v>
      </c>
      <c r="I154" s="851"/>
      <c r="J154" s="851"/>
      <c r="K154" s="865"/>
      <c r="L154" s="865"/>
      <c r="M154" s="866"/>
      <c r="N154" s="850"/>
      <c r="O154" s="846"/>
      <c r="P154" s="833" t="s">
        <v>50</v>
      </c>
      <c r="Q154" s="834" t="s">
        <v>184</v>
      </c>
      <c r="R154" s="406">
        <f t="shared" si="227"/>
        <v>8</v>
      </c>
      <c r="S154" s="847">
        <f t="shared" si="227"/>
        <v>159500</v>
      </c>
      <c r="T154" s="847">
        <f t="shared" si="228"/>
        <v>17160</v>
      </c>
      <c r="U154" s="391">
        <f t="shared" si="229"/>
        <v>176660</v>
      </c>
      <c r="V154" s="393">
        <f t="shared" si="230"/>
        <v>1413280</v>
      </c>
      <c r="W154" s="395">
        <v>0.13141714158408901</v>
      </c>
      <c r="X154" s="1"/>
      <c r="Y154" s="406">
        <v>8</v>
      </c>
      <c r="Z154" s="406">
        <f>$Z$23</f>
        <v>1.1000000000000001</v>
      </c>
      <c r="AA154" s="406">
        <f>$AA$23</f>
        <v>1</v>
      </c>
      <c r="AB154" s="406">
        <f>$AB$119</f>
        <v>145000</v>
      </c>
      <c r="AC154" s="406">
        <f>$AC$119</f>
        <v>15600</v>
      </c>
      <c r="AD154" s="406">
        <f t="shared" si="231"/>
        <v>160600</v>
      </c>
      <c r="AE154" s="406">
        <f t="shared" si="232"/>
        <v>1160000</v>
      </c>
      <c r="AF154" s="406">
        <f t="shared" si="233"/>
        <v>124800</v>
      </c>
      <c r="AG154" s="406">
        <f t="shared" si="234"/>
        <v>1284800</v>
      </c>
      <c r="AH154" s="406">
        <f t="shared" si="235"/>
        <v>10</v>
      </c>
      <c r="AI154" s="287"/>
      <c r="AJ154" s="467"/>
      <c r="AK154" s="466"/>
      <c r="AL154" s="466"/>
      <c r="AM154" s="466"/>
      <c r="AN154" s="466"/>
      <c r="AO154" s="466"/>
      <c r="AP154" s="466"/>
      <c r="AQ154" s="466"/>
      <c r="AR154" s="466"/>
      <c r="AS154" s="466"/>
      <c r="AT154" s="466"/>
      <c r="AU154" s="466"/>
      <c r="AV154" s="466"/>
      <c r="AW154" s="466"/>
      <c r="AX154" s="466"/>
      <c r="AY154" s="466"/>
      <c r="AZ154" s="466"/>
      <c r="BA154" s="466"/>
      <c r="BB154" s="466"/>
      <c r="BC154" s="466"/>
      <c r="BD154" s="466"/>
      <c r="BE154" s="466"/>
      <c r="BF154" s="466"/>
      <c r="BG154" s="466"/>
      <c r="BH154" s="447"/>
    </row>
    <row r="155" spans="4:60" s="111" customFormat="1" ht="20" hidden="1" customHeight="1" x14ac:dyDescent="0.2">
      <c r="D155" s="875"/>
      <c r="E155" s="876"/>
      <c r="F155" s="877" t="s">
        <v>51</v>
      </c>
      <c r="G155" s="878" t="s">
        <v>662</v>
      </c>
      <c r="H155" s="878"/>
      <c r="I155" s="878"/>
      <c r="J155" s="878"/>
      <c r="K155" s="879"/>
      <c r="L155" s="879"/>
      <c r="M155" s="880"/>
      <c r="N155" s="892"/>
      <c r="O155" s="881"/>
      <c r="P155" s="833"/>
      <c r="Q155" s="834"/>
      <c r="R155" s="882"/>
      <c r="S155" s="883"/>
      <c r="T155" s="883"/>
      <c r="U155" s="884"/>
      <c r="V155" s="436"/>
      <c r="W155" s="397">
        <v>1.4740902176323403</v>
      </c>
      <c r="Y155" s="882"/>
      <c r="Z155" s="882"/>
      <c r="AA155" s="882"/>
      <c r="AB155" s="882"/>
      <c r="AC155" s="882"/>
      <c r="AD155" s="882"/>
      <c r="AE155" s="882"/>
      <c r="AF155" s="882"/>
      <c r="AG155" s="882"/>
      <c r="AH155" s="882"/>
      <c r="AI155" s="325"/>
      <c r="AJ155" s="468"/>
      <c r="AK155" s="469"/>
      <c r="AL155" s="469"/>
      <c r="AM155" s="469"/>
      <c r="AN155" s="469"/>
      <c r="AO155" s="469"/>
      <c r="AP155" s="469"/>
      <c r="AQ155" s="469"/>
      <c r="AR155" s="469"/>
      <c r="AS155" s="469"/>
      <c r="AT155" s="469"/>
      <c r="AU155" s="469"/>
      <c r="AV155" s="469"/>
      <c r="AW155" s="469"/>
      <c r="AX155" s="469"/>
      <c r="AY155" s="469"/>
      <c r="AZ155" s="469"/>
      <c r="BA155" s="469"/>
      <c r="BB155" s="469"/>
      <c r="BC155" s="469"/>
      <c r="BD155" s="469"/>
      <c r="BE155" s="469"/>
      <c r="BF155" s="469"/>
      <c r="BG155" s="469"/>
      <c r="BH155" s="448"/>
    </row>
    <row r="156" spans="4:60" s="119" customFormat="1" ht="20" hidden="1" customHeight="1" x14ac:dyDescent="0.2">
      <c r="D156" s="826"/>
      <c r="E156" s="827"/>
      <c r="F156" s="831"/>
      <c r="G156" s="885" t="s">
        <v>22</v>
      </c>
      <c r="H156" s="829" t="s">
        <v>204</v>
      </c>
      <c r="I156" s="830"/>
      <c r="J156" s="830"/>
      <c r="K156" s="830"/>
      <c r="L156" s="830"/>
      <c r="M156" s="829"/>
      <c r="N156" s="829"/>
      <c r="O156" s="896"/>
      <c r="P156" s="897"/>
      <c r="Q156" s="834"/>
      <c r="R156" s="893"/>
      <c r="S156" s="894"/>
      <c r="T156" s="894"/>
      <c r="U156" s="895"/>
      <c r="V156" s="437"/>
      <c r="W156" s="398"/>
      <c r="Y156" s="893"/>
      <c r="Z156" s="893"/>
      <c r="AA156" s="893"/>
      <c r="AB156" s="893"/>
      <c r="AC156" s="893"/>
      <c r="AD156" s="893"/>
      <c r="AE156" s="893"/>
      <c r="AF156" s="893"/>
      <c r="AG156" s="893"/>
      <c r="AH156" s="893"/>
      <c r="AI156" s="92"/>
      <c r="AJ156" s="468"/>
      <c r="AK156" s="469"/>
      <c r="AL156" s="469"/>
      <c r="AM156" s="469"/>
      <c r="AN156" s="469"/>
      <c r="AO156" s="469"/>
      <c r="AP156" s="469"/>
      <c r="AQ156" s="469"/>
      <c r="AR156" s="469"/>
      <c r="AS156" s="469"/>
      <c r="AT156" s="469"/>
      <c r="AU156" s="469"/>
      <c r="AV156" s="469"/>
      <c r="AW156" s="469"/>
      <c r="AX156" s="469"/>
      <c r="AY156" s="469"/>
      <c r="AZ156" s="469"/>
      <c r="BA156" s="469"/>
      <c r="BB156" s="469"/>
      <c r="BC156" s="469"/>
      <c r="BD156" s="469"/>
      <c r="BE156" s="469"/>
      <c r="BF156" s="469"/>
      <c r="BG156" s="469"/>
      <c r="BH156" s="449"/>
    </row>
    <row r="157" spans="4:60" s="6" customFormat="1" ht="20" hidden="1" customHeight="1" x14ac:dyDescent="0.2">
      <c r="D157" s="848"/>
      <c r="E157" s="872"/>
      <c r="F157" s="863"/>
      <c r="G157" s="887"/>
      <c r="H157" s="888" t="s">
        <v>23</v>
      </c>
      <c r="I157" s="851"/>
      <c r="J157" s="851"/>
      <c r="K157" s="851"/>
      <c r="L157" s="865"/>
      <c r="M157" s="866"/>
      <c r="N157" s="866"/>
      <c r="O157" s="846"/>
      <c r="P157" s="833" t="s">
        <v>193</v>
      </c>
      <c r="Q157" s="834" t="s">
        <v>189</v>
      </c>
      <c r="R157" s="406">
        <f t="shared" ref="R157:S160" si="236">Y157*AA157</f>
        <v>1.1800000000000002</v>
      </c>
      <c r="S157" s="847">
        <f t="shared" si="236"/>
        <v>715000</v>
      </c>
      <c r="T157" s="847">
        <f t="shared" ref="T157:T160" si="237">Z157*AC157</f>
        <v>56854.963000000003</v>
      </c>
      <c r="U157" s="391">
        <f t="shared" ref="U157:U160" si="238">S157+T157</f>
        <v>771854.96299999999</v>
      </c>
      <c r="V157" s="393">
        <f t="shared" ref="V157:V160" si="239">R157*U157</f>
        <v>910788.85634000006</v>
      </c>
      <c r="W157" s="395">
        <v>8.469182899838977E-2</v>
      </c>
      <c r="X157" s="1"/>
      <c r="Y157" s="406">
        <f>0.81+0.37</f>
        <v>1.1800000000000002</v>
      </c>
      <c r="Z157" s="406">
        <f>$Z$23</f>
        <v>1.1000000000000001</v>
      </c>
      <c r="AA157" s="406">
        <f>$AA$23</f>
        <v>1</v>
      </c>
      <c r="AB157" s="406">
        <f>$AB$84</f>
        <v>650000</v>
      </c>
      <c r="AC157" s="406">
        <f>$AC$84</f>
        <v>51686.33</v>
      </c>
      <c r="AD157" s="406">
        <f t="shared" ref="AD157:AD160" si="240">AB157+AC157</f>
        <v>701686.33</v>
      </c>
      <c r="AE157" s="406">
        <f t="shared" ref="AE157:AE160" si="241">Y157*AB157</f>
        <v>767000.00000000012</v>
      </c>
      <c r="AF157" s="406">
        <f t="shared" ref="AF157:AF160" si="242">Y157*AC157</f>
        <v>60989.869400000011</v>
      </c>
      <c r="AG157" s="406">
        <f t="shared" ref="AG157:AG160" si="243">AE157+AF157</f>
        <v>827989.86940000008</v>
      </c>
      <c r="AH157" s="406">
        <f t="shared" ref="AH157:AH160" si="244">(V157-AG157)/AG157*100</f>
        <v>9.9999999999999964</v>
      </c>
      <c r="AI157" s="287"/>
      <c r="AJ157" s="467"/>
      <c r="AK157" s="466"/>
      <c r="AL157" s="466"/>
      <c r="AM157" s="466"/>
      <c r="AN157" s="466"/>
      <c r="AO157" s="466"/>
      <c r="AP157" s="466"/>
      <c r="AQ157" s="466"/>
      <c r="AR157" s="466"/>
      <c r="AS157" s="466"/>
      <c r="AT157" s="466"/>
      <c r="AU157" s="466"/>
      <c r="AV157" s="466"/>
      <c r="AW157" s="466"/>
      <c r="AX157" s="466"/>
      <c r="AY157" s="466"/>
      <c r="AZ157" s="466"/>
      <c r="BA157" s="466"/>
      <c r="BB157" s="466"/>
      <c r="BC157" s="466"/>
      <c r="BD157" s="466"/>
      <c r="BE157" s="466"/>
      <c r="BF157" s="466"/>
      <c r="BG157" s="466"/>
      <c r="BH157" s="447"/>
    </row>
    <row r="158" spans="4:60" s="6" customFormat="1" ht="20" hidden="1" customHeight="1" x14ac:dyDescent="0.2">
      <c r="D158" s="848"/>
      <c r="E158" s="872"/>
      <c r="F158" s="863"/>
      <c r="G158" s="887"/>
      <c r="H158" s="888" t="s">
        <v>24</v>
      </c>
      <c r="I158" s="851"/>
      <c r="J158" s="851"/>
      <c r="K158" s="851"/>
      <c r="L158" s="865"/>
      <c r="M158" s="866"/>
      <c r="N158" s="866"/>
      <c r="O158" s="846"/>
      <c r="P158" s="833" t="s">
        <v>196</v>
      </c>
      <c r="Q158" s="834" t="s">
        <v>192</v>
      </c>
      <c r="R158" s="406">
        <f t="shared" si="236"/>
        <v>82.600000000000009</v>
      </c>
      <c r="S158" s="847">
        <f t="shared" si="236"/>
        <v>20625</v>
      </c>
      <c r="T158" s="847">
        <f t="shared" si="237"/>
        <v>9350</v>
      </c>
      <c r="U158" s="391">
        <f t="shared" si="238"/>
        <v>29975</v>
      </c>
      <c r="V158" s="393">
        <f t="shared" si="239"/>
        <v>2475935.0000000005</v>
      </c>
      <c r="W158" s="395">
        <v>0.2302305986414592</v>
      </c>
      <c r="X158" s="1"/>
      <c r="Y158" s="406">
        <f>Y157*70</f>
        <v>82.600000000000009</v>
      </c>
      <c r="Z158" s="406">
        <f>$Z$23</f>
        <v>1.1000000000000001</v>
      </c>
      <c r="AA158" s="406">
        <f>$AA$23</f>
        <v>1</v>
      </c>
      <c r="AB158" s="406">
        <f>$AB$85</f>
        <v>18750</v>
      </c>
      <c r="AC158" s="406">
        <f>$AC$85</f>
        <v>8500</v>
      </c>
      <c r="AD158" s="406">
        <f t="shared" si="240"/>
        <v>27250</v>
      </c>
      <c r="AE158" s="406">
        <f t="shared" si="241"/>
        <v>1548750.0000000002</v>
      </c>
      <c r="AF158" s="406">
        <f t="shared" si="242"/>
        <v>702100.00000000012</v>
      </c>
      <c r="AG158" s="406">
        <f t="shared" si="243"/>
        <v>2250850.0000000005</v>
      </c>
      <c r="AH158" s="406">
        <f t="shared" si="244"/>
        <v>9.9999999999999982</v>
      </c>
      <c r="AI158" s="287"/>
      <c r="AJ158" s="467"/>
      <c r="AK158" s="466"/>
      <c r="AL158" s="466"/>
      <c r="AM158" s="466"/>
      <c r="AN158" s="466"/>
      <c r="AO158" s="466"/>
      <c r="AP158" s="466"/>
      <c r="AQ158" s="466"/>
      <c r="AR158" s="466"/>
      <c r="AS158" s="466"/>
      <c r="AT158" s="466"/>
      <c r="AU158" s="466"/>
      <c r="AV158" s="466"/>
      <c r="AW158" s="466"/>
      <c r="AX158" s="466"/>
      <c r="AY158" s="466"/>
      <c r="AZ158" s="466"/>
      <c r="BA158" s="466"/>
      <c r="BB158" s="466"/>
      <c r="BC158" s="466"/>
      <c r="BD158" s="466"/>
      <c r="BE158" s="466"/>
      <c r="BF158" s="466"/>
      <c r="BG158" s="466"/>
      <c r="BH158" s="447"/>
    </row>
    <row r="159" spans="4:60" s="6" customFormat="1" ht="20" hidden="1" customHeight="1" x14ac:dyDescent="0.2">
      <c r="D159" s="848"/>
      <c r="E159" s="872"/>
      <c r="F159" s="863"/>
      <c r="G159" s="887"/>
      <c r="H159" s="888" t="s">
        <v>25</v>
      </c>
      <c r="I159" s="851"/>
      <c r="J159" s="851"/>
      <c r="K159" s="851"/>
      <c r="L159" s="865"/>
      <c r="M159" s="866"/>
      <c r="N159" s="866"/>
      <c r="O159" s="846"/>
      <c r="P159" s="833" t="s">
        <v>34</v>
      </c>
      <c r="Q159" s="834" t="s">
        <v>184</v>
      </c>
      <c r="R159" s="406">
        <f t="shared" si="236"/>
        <v>9</v>
      </c>
      <c r="S159" s="847">
        <f t="shared" si="236"/>
        <v>74600.372000000018</v>
      </c>
      <c r="T159" s="847">
        <f t="shared" si="237"/>
        <v>17160</v>
      </c>
      <c r="U159" s="391">
        <f t="shared" si="238"/>
        <v>91760.372000000018</v>
      </c>
      <c r="V159" s="393">
        <f t="shared" si="239"/>
        <v>825843.34800000011</v>
      </c>
      <c r="W159" s="395">
        <v>7.679297251103398E-2</v>
      </c>
      <c r="X159" s="1"/>
      <c r="Y159" s="406">
        <v>9</v>
      </c>
      <c r="Z159" s="406">
        <f>$Z$23</f>
        <v>1.1000000000000001</v>
      </c>
      <c r="AA159" s="406">
        <f>$AA$23</f>
        <v>1</v>
      </c>
      <c r="AB159" s="406">
        <f>$AB$86</f>
        <v>67818.52</v>
      </c>
      <c r="AC159" s="406">
        <f>$AC$86</f>
        <v>15600</v>
      </c>
      <c r="AD159" s="406">
        <f t="shared" si="240"/>
        <v>83418.52</v>
      </c>
      <c r="AE159" s="406">
        <f t="shared" si="241"/>
        <v>610366.68000000005</v>
      </c>
      <c r="AF159" s="406">
        <f t="shared" si="242"/>
        <v>140400</v>
      </c>
      <c r="AG159" s="406">
        <f t="shared" si="243"/>
        <v>750766.68</v>
      </c>
      <c r="AH159" s="406">
        <f t="shared" si="244"/>
        <v>10.000000000000007</v>
      </c>
      <c r="AI159" s="287"/>
      <c r="AJ159" s="467"/>
      <c r="AK159" s="466"/>
      <c r="AL159" s="466"/>
      <c r="AM159" s="466"/>
      <c r="AN159" s="466"/>
      <c r="AO159" s="466"/>
      <c r="AP159" s="466"/>
      <c r="AQ159" s="466"/>
      <c r="AR159" s="466"/>
      <c r="AS159" s="466"/>
      <c r="AT159" s="466"/>
      <c r="AU159" s="466"/>
      <c r="AV159" s="466"/>
      <c r="AW159" s="466"/>
      <c r="AX159" s="466"/>
      <c r="AY159" s="466"/>
      <c r="AZ159" s="466"/>
      <c r="BA159" s="466"/>
      <c r="BB159" s="466"/>
      <c r="BC159" s="466"/>
      <c r="BD159" s="466"/>
      <c r="BE159" s="466"/>
      <c r="BF159" s="466"/>
      <c r="BG159" s="466"/>
      <c r="BH159" s="447"/>
    </row>
    <row r="160" spans="4:60" s="6" customFormat="1" ht="20" hidden="1" customHeight="1" x14ac:dyDescent="0.2">
      <c r="D160" s="848"/>
      <c r="E160" s="872"/>
      <c r="F160" s="863"/>
      <c r="G160" s="887"/>
      <c r="H160" s="888" t="s">
        <v>663</v>
      </c>
      <c r="I160" s="851"/>
      <c r="J160" s="851"/>
      <c r="K160" s="851"/>
      <c r="L160" s="865"/>
      <c r="M160" s="866"/>
      <c r="N160" s="866"/>
      <c r="O160" s="846"/>
      <c r="P160" s="833" t="s">
        <v>34</v>
      </c>
      <c r="Q160" s="834" t="s">
        <v>184</v>
      </c>
      <c r="R160" s="406">
        <f t="shared" si="236"/>
        <v>63.9</v>
      </c>
      <c r="S160" s="847">
        <f t="shared" si="236"/>
        <v>165000</v>
      </c>
      <c r="T160" s="847">
        <f t="shared" si="237"/>
        <v>17160</v>
      </c>
      <c r="U160" s="391">
        <f t="shared" si="238"/>
        <v>182160</v>
      </c>
      <c r="V160" s="393">
        <f t="shared" si="239"/>
        <v>11640024</v>
      </c>
      <c r="W160" s="395">
        <v>1.0823748174814574</v>
      </c>
      <c r="X160" s="1"/>
      <c r="Y160" s="406">
        <v>63.9</v>
      </c>
      <c r="Z160" s="406">
        <f>$Z$23</f>
        <v>1.1000000000000001</v>
      </c>
      <c r="AA160" s="406">
        <f>$AA$23</f>
        <v>1</v>
      </c>
      <c r="AB160" s="406">
        <v>150000</v>
      </c>
      <c r="AC160" s="406">
        <f>$AC$86</f>
        <v>15600</v>
      </c>
      <c r="AD160" s="406">
        <f t="shared" si="240"/>
        <v>165600</v>
      </c>
      <c r="AE160" s="406">
        <f t="shared" si="241"/>
        <v>9585000</v>
      </c>
      <c r="AF160" s="406">
        <f t="shared" si="242"/>
        <v>996840</v>
      </c>
      <c r="AG160" s="406">
        <f t="shared" si="243"/>
        <v>10581840</v>
      </c>
      <c r="AH160" s="406">
        <f t="shared" si="244"/>
        <v>10</v>
      </c>
      <c r="AI160" s="287"/>
      <c r="AJ160" s="467"/>
      <c r="AK160" s="466"/>
      <c r="AL160" s="466"/>
      <c r="AM160" s="466"/>
      <c r="AN160" s="466"/>
      <c r="AO160" s="466"/>
      <c r="AP160" s="466"/>
      <c r="AQ160" s="466"/>
      <c r="AR160" s="466"/>
      <c r="AS160" s="466"/>
      <c r="AT160" s="466"/>
      <c r="AU160" s="466"/>
      <c r="AV160" s="466"/>
      <c r="AW160" s="466"/>
      <c r="AX160" s="466"/>
      <c r="AY160" s="466"/>
      <c r="AZ160" s="466"/>
      <c r="BA160" s="466"/>
      <c r="BB160" s="466"/>
      <c r="BC160" s="466"/>
      <c r="BD160" s="466"/>
      <c r="BE160" s="466"/>
      <c r="BF160" s="466"/>
      <c r="BG160" s="466"/>
      <c r="BH160" s="447"/>
    </row>
    <row r="161" spans="4:63" s="6" customFormat="1" ht="20" hidden="1" customHeight="1" x14ac:dyDescent="0.2">
      <c r="D161" s="848"/>
      <c r="E161" s="872"/>
      <c r="F161" s="870"/>
      <c r="G161" s="851"/>
      <c r="H161" s="888"/>
      <c r="I161" s="851"/>
      <c r="J161" s="851"/>
      <c r="K161" s="865"/>
      <c r="L161" s="865"/>
      <c r="M161" s="866"/>
      <c r="N161" s="850"/>
      <c r="O161" s="846"/>
      <c r="P161" s="833"/>
      <c r="Q161" s="834"/>
      <c r="R161" s="407"/>
      <c r="S161" s="868"/>
      <c r="T161" s="868"/>
      <c r="U161" s="392"/>
      <c r="V161" s="432"/>
      <c r="W161" s="396"/>
      <c r="Y161" s="407"/>
      <c r="Z161" s="407"/>
      <c r="AA161" s="407"/>
      <c r="AB161" s="407"/>
      <c r="AC161" s="407"/>
      <c r="AD161" s="407"/>
      <c r="AE161" s="407"/>
      <c r="AF161" s="407"/>
      <c r="AG161" s="407"/>
      <c r="AH161" s="407"/>
      <c r="AI161" s="287"/>
      <c r="AJ161" s="467"/>
      <c r="AK161" s="466"/>
      <c r="AL161" s="466"/>
      <c r="AM161" s="466"/>
      <c r="AN161" s="466"/>
      <c r="AO161" s="466"/>
      <c r="AP161" s="466"/>
      <c r="AQ161" s="466"/>
      <c r="AR161" s="466"/>
      <c r="AS161" s="466"/>
      <c r="AT161" s="466"/>
      <c r="AU161" s="466"/>
      <c r="AV161" s="466"/>
      <c r="AW161" s="466"/>
      <c r="AX161" s="466"/>
      <c r="AY161" s="466"/>
      <c r="AZ161" s="466"/>
      <c r="BA161" s="466"/>
      <c r="BB161" s="466"/>
      <c r="BC161" s="466"/>
      <c r="BD161" s="466"/>
      <c r="BE161" s="466"/>
      <c r="BF161" s="466"/>
      <c r="BG161" s="466"/>
      <c r="BH161" s="447"/>
    </row>
    <row r="162" spans="4:63" ht="20" hidden="1" customHeight="1" x14ac:dyDescent="0.2">
      <c r="D162" s="814"/>
      <c r="E162" s="815"/>
      <c r="F162" s="816"/>
      <c r="G162" s="817"/>
      <c r="H162" s="818"/>
      <c r="I162" s="816"/>
      <c r="J162" s="819"/>
      <c r="K162" s="819"/>
      <c r="L162" s="819"/>
      <c r="M162" s="820"/>
      <c r="N162" s="821"/>
      <c r="O162" s="818"/>
      <c r="P162" s="822"/>
      <c r="Q162" s="823"/>
      <c r="R162" s="838"/>
      <c r="S162" s="824"/>
      <c r="T162" s="824"/>
      <c r="U162" s="861" t="s">
        <v>182</v>
      </c>
      <c r="V162" s="1"/>
      <c r="W162" s="395"/>
      <c r="Y162" s="406"/>
      <c r="Z162" s="406"/>
      <c r="AA162" s="406"/>
      <c r="AB162" s="406"/>
      <c r="AC162" s="406"/>
      <c r="AD162" s="406"/>
      <c r="AE162" s="406"/>
      <c r="AF162" s="406"/>
      <c r="AG162" s="406"/>
      <c r="AH162" s="406"/>
      <c r="AJ162" s="467"/>
      <c r="AK162" s="466"/>
      <c r="AL162" s="466"/>
      <c r="AM162" s="466"/>
      <c r="AN162" s="466"/>
      <c r="AO162" s="466"/>
      <c r="AP162" s="466"/>
      <c r="AQ162" s="466"/>
      <c r="AR162" s="466"/>
      <c r="AS162" s="466"/>
      <c r="AT162" s="466"/>
      <c r="AU162" s="466"/>
      <c r="AV162" s="466"/>
      <c r="AW162" s="466"/>
      <c r="AX162" s="466"/>
      <c r="AY162" s="466"/>
      <c r="AZ162" s="466"/>
      <c r="BA162" s="466"/>
      <c r="BB162" s="466"/>
      <c r="BC162" s="466"/>
      <c r="BD162" s="466"/>
      <c r="BE162" s="466"/>
      <c r="BF162" s="466"/>
      <c r="BG162" s="466"/>
      <c r="BH162" s="446"/>
    </row>
    <row r="163" spans="4:63" s="6" customFormat="1" ht="20" customHeight="1" x14ac:dyDescent="0.2">
      <c r="D163" s="853" t="s">
        <v>190</v>
      </c>
      <c r="E163" s="872" t="s">
        <v>207</v>
      </c>
      <c r="F163" s="863"/>
      <c r="G163" s="864"/>
      <c r="H163" s="901"/>
      <c r="I163" s="864"/>
      <c r="J163" s="864"/>
      <c r="K163" s="865"/>
      <c r="L163" s="865"/>
      <c r="M163" s="866"/>
      <c r="N163" s="845"/>
      <c r="O163" s="867"/>
      <c r="P163" s="902"/>
      <c r="Q163" s="903"/>
      <c r="R163" s="407"/>
      <c r="S163" s="868"/>
      <c r="T163" s="868"/>
      <c r="U163" s="392"/>
      <c r="V163" s="432"/>
      <c r="W163" s="396"/>
      <c r="Y163" s="407"/>
      <c r="Z163" s="407"/>
      <c r="AA163" s="407"/>
      <c r="AB163" s="407"/>
      <c r="AC163" s="407"/>
      <c r="AD163" s="407"/>
      <c r="AE163" s="407"/>
      <c r="AF163" s="407"/>
      <c r="AG163" s="407"/>
      <c r="AH163" s="407"/>
      <c r="AI163" s="287"/>
      <c r="AJ163" s="467"/>
      <c r="AK163" s="466"/>
      <c r="AL163" s="466"/>
      <c r="AM163" s="466"/>
      <c r="AN163" s="466"/>
      <c r="AO163" s="466"/>
      <c r="AP163" s="466"/>
      <c r="AQ163" s="466"/>
      <c r="AR163" s="466"/>
      <c r="AS163" s="466"/>
      <c r="AT163" s="466"/>
      <c r="AU163" s="466"/>
      <c r="AV163" s="466"/>
      <c r="AW163" s="466"/>
      <c r="AX163" s="466"/>
      <c r="AY163" s="466"/>
      <c r="AZ163" s="466"/>
      <c r="BA163" s="466"/>
      <c r="BB163" s="466"/>
      <c r="BC163" s="466"/>
      <c r="BD163" s="466"/>
      <c r="BE163" s="466"/>
      <c r="BF163" s="466"/>
      <c r="BG163" s="466"/>
      <c r="BH163" s="447"/>
      <c r="BK163" s="462">
        <f>AS522</f>
        <v>53.358317418477185</v>
      </c>
    </row>
    <row r="164" spans="4:63" s="6" customFormat="1" ht="20" customHeight="1" x14ac:dyDescent="0.2">
      <c r="D164" s="853"/>
      <c r="E164" s="869" t="s">
        <v>665</v>
      </c>
      <c r="F164" s="863"/>
      <c r="G164" s="864"/>
      <c r="H164" s="864"/>
      <c r="I164" s="864"/>
      <c r="J164" s="865"/>
      <c r="K164" s="865"/>
      <c r="L164" s="865"/>
      <c r="M164" s="866"/>
      <c r="N164" s="845"/>
      <c r="O164" s="867"/>
      <c r="P164" s="833"/>
      <c r="Q164" s="834"/>
      <c r="R164" s="407"/>
      <c r="S164" s="868"/>
      <c r="T164" s="868"/>
      <c r="U164" s="392"/>
      <c r="V164" s="432">
        <f ca="1">SUM(V164:V169)</f>
        <v>41119320</v>
      </c>
      <c r="W164" s="396">
        <v>3.8235760063692004</v>
      </c>
      <c r="Y164" s="407"/>
      <c r="Z164" s="407"/>
      <c r="AA164" s="407"/>
      <c r="AB164" s="407"/>
      <c r="AC164" s="407"/>
      <c r="AD164" s="407"/>
      <c r="AE164" s="407"/>
      <c r="AF164" s="407"/>
      <c r="AG164" s="407"/>
      <c r="AH164" s="407"/>
      <c r="AI164" s="287"/>
      <c r="AJ164" s="467"/>
      <c r="AK164" s="466"/>
      <c r="AL164" s="466"/>
      <c r="AM164" s="466"/>
      <c r="AN164" s="466"/>
      <c r="AO164" s="466"/>
      <c r="AP164" s="466"/>
      <c r="AQ164" s="466"/>
      <c r="AR164" s="457">
        <f>W164/2</f>
        <v>1.9117880031846002</v>
      </c>
      <c r="AS164" s="457">
        <f>AR164</f>
        <v>1.9117880031846002</v>
      </c>
      <c r="AT164" s="466"/>
      <c r="AU164" s="466"/>
      <c r="AV164" s="466"/>
      <c r="AW164" s="466"/>
      <c r="AX164" s="466"/>
      <c r="AY164" s="466"/>
      <c r="AZ164" s="466"/>
      <c r="BA164" s="466"/>
      <c r="BB164" s="466"/>
      <c r="BC164" s="466"/>
      <c r="BD164" s="466"/>
      <c r="BE164" s="466"/>
      <c r="BF164" s="466"/>
      <c r="BG164" s="466"/>
      <c r="BH164" s="447"/>
      <c r="BK164" s="462">
        <f>AT522</f>
        <v>56.450428198430508</v>
      </c>
    </row>
    <row r="165" spans="4:63" s="119" customFormat="1" ht="20" hidden="1" customHeight="1" x14ac:dyDescent="0.2">
      <c r="D165" s="826"/>
      <c r="E165" s="827"/>
      <c r="F165" s="885" t="s">
        <v>46</v>
      </c>
      <c r="G165" s="829" t="s">
        <v>53</v>
      </c>
      <c r="H165" s="829"/>
      <c r="I165" s="830"/>
      <c r="J165" s="830"/>
      <c r="K165" s="831"/>
      <c r="L165" s="831"/>
      <c r="M165" s="829"/>
      <c r="N165" s="829"/>
      <c r="O165" s="832"/>
      <c r="P165" s="833" t="s">
        <v>796</v>
      </c>
      <c r="Q165" s="834" t="s">
        <v>184</v>
      </c>
      <c r="R165" s="406">
        <f t="shared" ref="R165:S168" si="245">Y165*AA165</f>
        <v>183</v>
      </c>
      <c r="S165" s="847">
        <f t="shared" si="245"/>
        <v>57970.000000000007</v>
      </c>
      <c r="T165" s="847">
        <f t="shared" ref="T165:T168" si="246">Z165*AC165</f>
        <v>49500.000000000007</v>
      </c>
      <c r="U165" s="391">
        <f t="shared" ref="U165:U168" si="247">S165+T165</f>
        <v>107470.00000000001</v>
      </c>
      <c r="V165" s="393">
        <f t="shared" ref="V165:V168" si="248">R165*U165</f>
        <v>19667010.000000004</v>
      </c>
      <c r="W165" s="395">
        <v>1.8287828581071655</v>
      </c>
      <c r="X165" s="1"/>
      <c r="Y165" s="406">
        <v>183</v>
      </c>
      <c r="Z165" s="406">
        <f>$Z$23</f>
        <v>1.1000000000000001</v>
      </c>
      <c r="AA165" s="406">
        <f>$AA$23</f>
        <v>1</v>
      </c>
      <c r="AB165" s="406">
        <v>52700</v>
      </c>
      <c r="AC165" s="406">
        <v>45000</v>
      </c>
      <c r="AD165" s="406">
        <f t="shared" ref="AD165:AD168" si="249">AB165+AC165</f>
        <v>97700</v>
      </c>
      <c r="AE165" s="406">
        <f t="shared" ref="AE165:AE168" si="250">Y165*AB165</f>
        <v>9644100</v>
      </c>
      <c r="AF165" s="406">
        <f t="shared" ref="AF165:AF168" si="251">Y165*AC165</f>
        <v>8235000</v>
      </c>
      <c r="AG165" s="406">
        <f t="shared" ref="AG165:AG168" si="252">AE165+AF165</f>
        <v>17879100</v>
      </c>
      <c r="AH165" s="406">
        <f t="shared" ref="AH165:AH168" si="253">(V165-AG165)/AG165*100</f>
        <v>10.000000000000021</v>
      </c>
      <c r="AI165" s="92"/>
      <c r="AJ165" s="468"/>
      <c r="AK165" s="469"/>
      <c r="AL165" s="469"/>
      <c r="AM165" s="469"/>
      <c r="AN165" s="469"/>
      <c r="AO165" s="469"/>
      <c r="AP165" s="469"/>
      <c r="AQ165" s="469"/>
      <c r="AR165" s="469"/>
      <c r="AS165" s="469"/>
      <c r="AT165" s="469"/>
      <c r="AU165" s="469"/>
      <c r="AV165" s="469"/>
      <c r="AW165" s="469"/>
      <c r="AX165" s="469"/>
      <c r="AY165" s="469"/>
      <c r="AZ165" s="469"/>
      <c r="BA165" s="469"/>
      <c r="BB165" s="469"/>
      <c r="BC165" s="469"/>
      <c r="BD165" s="469"/>
      <c r="BE165" s="469"/>
      <c r="BF165" s="469"/>
      <c r="BG165" s="469"/>
      <c r="BH165" s="449"/>
    </row>
    <row r="166" spans="4:63" s="119" customFormat="1" ht="20" hidden="1" customHeight="1" x14ac:dyDescent="0.2">
      <c r="D166" s="826"/>
      <c r="E166" s="827"/>
      <c r="F166" s="885" t="s">
        <v>20</v>
      </c>
      <c r="G166" s="829" t="s">
        <v>206</v>
      </c>
      <c r="H166" s="829"/>
      <c r="I166" s="830"/>
      <c r="J166" s="830"/>
      <c r="K166" s="831"/>
      <c r="L166" s="831"/>
      <c r="M166" s="829"/>
      <c r="N166" s="829"/>
      <c r="O166" s="832"/>
      <c r="P166" s="833" t="s">
        <v>797</v>
      </c>
      <c r="Q166" s="834" t="s">
        <v>184</v>
      </c>
      <c r="R166" s="406">
        <f t="shared" si="245"/>
        <v>183</v>
      </c>
      <c r="S166" s="847">
        <f t="shared" si="245"/>
        <v>40370</v>
      </c>
      <c r="T166" s="847">
        <f t="shared" si="246"/>
        <v>38500</v>
      </c>
      <c r="U166" s="391">
        <f t="shared" si="247"/>
        <v>78870</v>
      </c>
      <c r="V166" s="393">
        <f t="shared" si="248"/>
        <v>14433210</v>
      </c>
      <c r="W166" s="395">
        <v>1.3421057413130373</v>
      </c>
      <c r="X166" s="1"/>
      <c r="Y166" s="406">
        <v>183</v>
      </c>
      <c r="Z166" s="406">
        <f>$Z$23</f>
        <v>1.1000000000000001</v>
      </c>
      <c r="AA166" s="406">
        <f>$AA$23</f>
        <v>1</v>
      </c>
      <c r="AB166" s="406">
        <v>36700</v>
      </c>
      <c r="AC166" s="406">
        <v>35000</v>
      </c>
      <c r="AD166" s="406">
        <f t="shared" si="249"/>
        <v>71700</v>
      </c>
      <c r="AE166" s="406">
        <f t="shared" si="250"/>
        <v>6716100</v>
      </c>
      <c r="AF166" s="406">
        <f t="shared" si="251"/>
        <v>6405000</v>
      </c>
      <c r="AG166" s="406">
        <f t="shared" si="252"/>
        <v>13121100</v>
      </c>
      <c r="AH166" s="406">
        <f t="shared" si="253"/>
        <v>10</v>
      </c>
      <c r="AI166" s="92"/>
      <c r="AJ166" s="468"/>
      <c r="AK166" s="469"/>
      <c r="AL166" s="469"/>
      <c r="AM166" s="469"/>
      <c r="AN166" s="469"/>
      <c r="AO166" s="469"/>
      <c r="AP166" s="469"/>
      <c r="AQ166" s="469"/>
      <c r="AR166" s="469"/>
      <c r="AS166" s="469"/>
      <c r="AT166" s="469"/>
      <c r="AU166" s="469"/>
      <c r="AV166" s="469"/>
      <c r="AW166" s="469"/>
      <c r="AX166" s="469"/>
      <c r="AY166" s="469"/>
      <c r="AZ166" s="469"/>
      <c r="BA166" s="469"/>
      <c r="BB166" s="469"/>
      <c r="BC166" s="469"/>
      <c r="BD166" s="469"/>
      <c r="BE166" s="469"/>
      <c r="BF166" s="469"/>
      <c r="BG166" s="469"/>
      <c r="BH166" s="449"/>
    </row>
    <row r="167" spans="4:63" s="119" customFormat="1" ht="20" hidden="1" customHeight="1" x14ac:dyDescent="0.2">
      <c r="D167" s="826"/>
      <c r="E167" s="827"/>
      <c r="F167" s="904" t="s">
        <v>51</v>
      </c>
      <c r="G167" s="829" t="s">
        <v>209</v>
      </c>
      <c r="H167" s="829"/>
      <c r="I167" s="830"/>
      <c r="J167" s="830"/>
      <c r="K167" s="831"/>
      <c r="L167" s="831"/>
      <c r="M167" s="829"/>
      <c r="N167" s="829"/>
      <c r="O167" s="832"/>
      <c r="P167" s="833" t="s">
        <v>311</v>
      </c>
      <c r="Q167" s="834" t="s">
        <v>237</v>
      </c>
      <c r="R167" s="406">
        <f t="shared" si="245"/>
        <v>49</v>
      </c>
      <c r="S167" s="847">
        <f t="shared" si="245"/>
        <v>38500</v>
      </c>
      <c r="T167" s="847">
        <f t="shared" si="246"/>
        <v>30800.000000000004</v>
      </c>
      <c r="U167" s="391">
        <f t="shared" si="247"/>
        <v>69300</v>
      </c>
      <c r="V167" s="393">
        <f t="shared" si="248"/>
        <v>3395700</v>
      </c>
      <c r="W167" s="395">
        <v>0.31575709532229357</v>
      </c>
      <c r="X167" s="1"/>
      <c r="Y167" s="406">
        <v>49</v>
      </c>
      <c r="Z167" s="406">
        <f>$Z$23</f>
        <v>1.1000000000000001</v>
      </c>
      <c r="AA167" s="406">
        <f>$AA$23</f>
        <v>1</v>
      </c>
      <c r="AB167" s="406">
        <v>35000</v>
      </c>
      <c r="AC167" s="406">
        <v>28000</v>
      </c>
      <c r="AD167" s="406">
        <f t="shared" si="249"/>
        <v>63000</v>
      </c>
      <c r="AE167" s="406">
        <f t="shared" si="250"/>
        <v>1715000</v>
      </c>
      <c r="AF167" s="406">
        <f t="shared" si="251"/>
        <v>1372000</v>
      </c>
      <c r="AG167" s="406">
        <f t="shared" si="252"/>
        <v>3087000</v>
      </c>
      <c r="AH167" s="406">
        <f t="shared" si="253"/>
        <v>10</v>
      </c>
      <c r="AI167" s="92"/>
      <c r="AJ167" s="468"/>
      <c r="AK167" s="469"/>
      <c r="AL167" s="469"/>
      <c r="AM167" s="469"/>
      <c r="AN167" s="469"/>
      <c r="AO167" s="469"/>
      <c r="AP167" s="469"/>
      <c r="AQ167" s="469"/>
      <c r="AR167" s="469"/>
      <c r="AS167" s="469"/>
      <c r="AT167" s="469"/>
      <c r="AU167" s="469"/>
      <c r="AV167" s="469"/>
      <c r="AW167" s="469"/>
      <c r="AX167" s="469"/>
      <c r="AY167" s="469"/>
      <c r="AZ167" s="469"/>
      <c r="BA167" s="469"/>
      <c r="BB167" s="469"/>
      <c r="BC167" s="469"/>
      <c r="BD167" s="469"/>
      <c r="BE167" s="469"/>
      <c r="BF167" s="469"/>
      <c r="BG167" s="469"/>
      <c r="BH167" s="449"/>
    </row>
    <row r="168" spans="4:63" s="119" customFormat="1" ht="20" hidden="1" customHeight="1" x14ac:dyDescent="0.2">
      <c r="D168" s="826"/>
      <c r="E168" s="827"/>
      <c r="F168" s="828" t="s">
        <v>35</v>
      </c>
      <c r="G168" s="829" t="s">
        <v>208</v>
      </c>
      <c r="H168" s="829"/>
      <c r="I168" s="830"/>
      <c r="J168" s="830"/>
      <c r="K168" s="831"/>
      <c r="L168" s="831"/>
      <c r="M168" s="829"/>
      <c r="N168" s="829"/>
      <c r="O168" s="832"/>
      <c r="P168" s="833" t="s">
        <v>312</v>
      </c>
      <c r="Q168" s="834" t="s">
        <v>184</v>
      </c>
      <c r="R168" s="406">
        <f t="shared" si="245"/>
        <v>183</v>
      </c>
      <c r="S168" s="847">
        <f t="shared" si="245"/>
        <v>13200.000000000002</v>
      </c>
      <c r="T168" s="847">
        <f t="shared" si="246"/>
        <v>6600.0000000000009</v>
      </c>
      <c r="U168" s="391">
        <f t="shared" si="247"/>
        <v>19800.000000000004</v>
      </c>
      <c r="V168" s="393">
        <f t="shared" si="248"/>
        <v>3623400.0000000005</v>
      </c>
      <c r="W168" s="395">
        <v>0.33693031162670395</v>
      </c>
      <c r="X168" s="1"/>
      <c r="Y168" s="406">
        <f>Y166</f>
        <v>183</v>
      </c>
      <c r="Z168" s="406">
        <f>$Z$23</f>
        <v>1.1000000000000001</v>
      </c>
      <c r="AA168" s="406">
        <f>$AA$23</f>
        <v>1</v>
      </c>
      <c r="AB168" s="406">
        <v>12000</v>
      </c>
      <c r="AC168" s="406">
        <v>6000</v>
      </c>
      <c r="AD168" s="406">
        <f t="shared" si="249"/>
        <v>18000</v>
      </c>
      <c r="AE168" s="406">
        <f t="shared" si="250"/>
        <v>2196000</v>
      </c>
      <c r="AF168" s="406">
        <f t="shared" si="251"/>
        <v>1098000</v>
      </c>
      <c r="AG168" s="406">
        <f t="shared" si="252"/>
        <v>3294000</v>
      </c>
      <c r="AH168" s="406">
        <f t="shared" si="253"/>
        <v>10.000000000000014</v>
      </c>
      <c r="AI168" s="92"/>
      <c r="AJ168" s="468"/>
      <c r="AK168" s="469"/>
      <c r="AL168" s="469"/>
      <c r="AM168" s="469"/>
      <c r="AN168" s="469"/>
      <c r="AO168" s="469"/>
      <c r="AP168" s="469"/>
      <c r="AQ168" s="469"/>
      <c r="AR168" s="469"/>
      <c r="AS168" s="469"/>
      <c r="AT168" s="469"/>
      <c r="AU168" s="469"/>
      <c r="AV168" s="469"/>
      <c r="AW168" s="469"/>
      <c r="AX168" s="469"/>
      <c r="AY168" s="469"/>
      <c r="AZ168" s="469"/>
      <c r="BA168" s="469"/>
      <c r="BB168" s="469"/>
      <c r="BC168" s="469"/>
      <c r="BD168" s="469"/>
      <c r="BE168" s="469"/>
      <c r="BF168" s="469"/>
      <c r="BG168" s="469"/>
      <c r="BH168" s="449"/>
    </row>
    <row r="169" spans="4:63" s="119" customFormat="1" ht="20" hidden="1" customHeight="1" x14ac:dyDescent="0.2">
      <c r="D169" s="826"/>
      <c r="E169" s="827"/>
      <c r="F169" s="885"/>
      <c r="G169" s="829"/>
      <c r="H169" s="829"/>
      <c r="I169" s="830"/>
      <c r="J169" s="830"/>
      <c r="K169" s="831"/>
      <c r="L169" s="831"/>
      <c r="M169" s="829"/>
      <c r="N169" s="829"/>
      <c r="O169" s="832"/>
      <c r="P169" s="833"/>
      <c r="Q169" s="834"/>
      <c r="R169" s="406"/>
      <c r="S169" s="847"/>
      <c r="T169" s="847"/>
      <c r="U169" s="391"/>
      <c r="V169" s="393"/>
      <c r="W169" s="395"/>
      <c r="X169" s="1"/>
      <c r="Y169" s="406"/>
      <c r="Z169" s="406"/>
      <c r="AA169" s="406"/>
      <c r="AB169" s="406"/>
      <c r="AC169" s="406"/>
      <c r="AD169" s="406"/>
      <c r="AE169" s="406"/>
      <c r="AF169" s="406"/>
      <c r="AG169" s="406"/>
      <c r="AH169" s="406"/>
      <c r="AI169" s="92"/>
      <c r="AJ169" s="468"/>
      <c r="AK169" s="469"/>
      <c r="AL169" s="469"/>
      <c r="AM169" s="469"/>
      <c r="AN169" s="469"/>
      <c r="AO169" s="469"/>
      <c r="AP169" s="469"/>
      <c r="AQ169" s="469"/>
      <c r="AR169" s="469"/>
      <c r="AS169" s="469"/>
      <c r="AT169" s="469"/>
      <c r="AU169" s="469"/>
      <c r="AV169" s="469"/>
      <c r="AW169" s="469"/>
      <c r="AX169" s="469"/>
      <c r="AY169" s="469"/>
      <c r="AZ169" s="469"/>
      <c r="BA169" s="469"/>
      <c r="BB169" s="469"/>
      <c r="BC169" s="469"/>
      <c r="BD169" s="469"/>
      <c r="BE169" s="469"/>
      <c r="BF169" s="469"/>
      <c r="BG169" s="469"/>
      <c r="BH169" s="449"/>
    </row>
    <row r="170" spans="4:63" ht="20" hidden="1" customHeight="1" x14ac:dyDescent="0.2">
      <c r="D170" s="814"/>
      <c r="E170" s="815"/>
      <c r="F170" s="816"/>
      <c r="G170" s="817"/>
      <c r="H170" s="818"/>
      <c r="I170" s="816"/>
      <c r="J170" s="819"/>
      <c r="K170" s="819"/>
      <c r="L170" s="819"/>
      <c r="M170" s="820"/>
      <c r="N170" s="821"/>
      <c r="O170" s="818"/>
      <c r="P170" s="822"/>
      <c r="Q170" s="823"/>
      <c r="R170" s="838"/>
      <c r="S170" s="824"/>
      <c r="T170" s="824"/>
      <c r="U170" s="861" t="s">
        <v>182</v>
      </c>
      <c r="V170" s="1"/>
      <c r="W170" s="395"/>
      <c r="Y170" s="406"/>
      <c r="Z170" s="406"/>
      <c r="AA170" s="406"/>
      <c r="AB170" s="406">
        <f ca="1">V164/Y165</f>
        <v>224695.73770491802</v>
      </c>
      <c r="AC170" s="406"/>
      <c r="AD170" s="406"/>
      <c r="AE170" s="406"/>
      <c r="AF170" s="406"/>
      <c r="AG170" s="406"/>
      <c r="AH170" s="406"/>
      <c r="AJ170" s="467"/>
      <c r="AK170" s="466"/>
      <c r="AL170" s="466"/>
      <c r="AM170" s="466"/>
      <c r="AN170" s="466"/>
      <c r="AO170" s="466"/>
      <c r="AP170" s="466"/>
      <c r="AQ170" s="466"/>
      <c r="AR170" s="466"/>
      <c r="AS170" s="466"/>
      <c r="AT170" s="466"/>
      <c r="AU170" s="466"/>
      <c r="AV170" s="466"/>
      <c r="AW170" s="466"/>
      <c r="AX170" s="466"/>
      <c r="AY170" s="466"/>
      <c r="AZ170" s="466"/>
      <c r="BA170" s="466"/>
      <c r="BB170" s="466"/>
      <c r="BC170" s="466"/>
      <c r="BD170" s="466"/>
      <c r="BE170" s="466"/>
      <c r="BF170" s="466"/>
      <c r="BG170" s="466"/>
      <c r="BH170" s="446"/>
    </row>
    <row r="171" spans="4:63" s="6" customFormat="1" ht="20" customHeight="1" x14ac:dyDescent="0.2">
      <c r="D171" s="853"/>
      <c r="E171" s="869" t="s">
        <v>666</v>
      </c>
      <c r="F171" s="863"/>
      <c r="G171" s="864"/>
      <c r="H171" s="864"/>
      <c r="I171" s="864"/>
      <c r="J171" s="865"/>
      <c r="K171" s="865"/>
      <c r="L171" s="865"/>
      <c r="M171" s="866"/>
      <c r="N171" s="845"/>
      <c r="O171" s="867"/>
      <c r="P171" s="833"/>
      <c r="Q171" s="834"/>
      <c r="R171" s="407"/>
      <c r="S171" s="868"/>
      <c r="T171" s="868"/>
      <c r="U171" s="392"/>
      <c r="V171" s="432">
        <f ca="1">SUM(V171:V178)</f>
        <v>7997150.7537428578</v>
      </c>
      <c r="W171" s="396">
        <v>0.74363374057082055</v>
      </c>
      <c r="Y171" s="407"/>
      <c r="Z171" s="407"/>
      <c r="AA171" s="407"/>
      <c r="AB171" s="407"/>
      <c r="AC171" s="407"/>
      <c r="AD171" s="407"/>
      <c r="AE171" s="407"/>
      <c r="AF171" s="407"/>
      <c r="AG171" s="407"/>
      <c r="AH171" s="407"/>
      <c r="AI171" s="287"/>
      <c r="AJ171" s="467"/>
      <c r="AK171" s="466"/>
      <c r="AL171" s="466"/>
      <c r="AM171" s="466"/>
      <c r="AN171" s="466"/>
      <c r="AO171" s="466"/>
      <c r="AP171" s="466"/>
      <c r="AQ171" s="466"/>
      <c r="AR171" s="466"/>
      <c r="AS171" s="457">
        <f>W171/2</f>
        <v>0.37181687028541027</v>
      </c>
      <c r="AT171" s="457">
        <f>AS171</f>
        <v>0.37181687028541027</v>
      </c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47"/>
      <c r="BK171" s="462">
        <f>AU522</f>
        <v>62.092422641018914</v>
      </c>
    </row>
    <row r="172" spans="4:63" s="119" customFormat="1" ht="20" hidden="1" customHeight="1" x14ac:dyDescent="0.2">
      <c r="D172" s="826"/>
      <c r="E172" s="827"/>
      <c r="F172" s="829" t="s">
        <v>46</v>
      </c>
      <c r="G172" s="830" t="s">
        <v>213</v>
      </c>
      <c r="H172" s="830"/>
      <c r="I172" s="830"/>
      <c r="J172" s="830"/>
      <c r="K172" s="831"/>
      <c r="L172" s="831"/>
      <c r="M172" s="829"/>
      <c r="N172" s="829"/>
      <c r="O172" s="832"/>
      <c r="P172" s="833" t="s">
        <v>316</v>
      </c>
      <c r="Q172" s="834" t="s">
        <v>184</v>
      </c>
      <c r="R172" s="406">
        <f t="shared" ref="R172:S177" si="254">Y172*AA172</f>
        <v>11.8</v>
      </c>
      <c r="S172" s="847">
        <f t="shared" si="254"/>
        <v>60500.000000000007</v>
      </c>
      <c r="T172" s="847">
        <f t="shared" ref="T172:T177" si="255">Z172*AC172</f>
        <v>75920.988000000012</v>
      </c>
      <c r="U172" s="391">
        <f t="shared" ref="U172:U177" si="256">S172+T172</f>
        <v>136420.98800000001</v>
      </c>
      <c r="V172" s="393">
        <f t="shared" ref="V172:V177" si="257">R172*U172</f>
        <v>1609767.6584000003</v>
      </c>
      <c r="W172" s="395">
        <v>0.14968800540688348</v>
      </c>
      <c r="X172" s="1"/>
      <c r="Y172" s="406">
        <f>SUM(Y154+Y149)</f>
        <v>11.8</v>
      </c>
      <c r="Z172" s="406">
        <f t="shared" ref="Z172:Z177" si="258">$Z$23</f>
        <v>1.1000000000000001</v>
      </c>
      <c r="AA172" s="406">
        <f t="shared" ref="AA172:AA177" si="259">$AA$23</f>
        <v>1</v>
      </c>
      <c r="AB172" s="406">
        <f>(2*24000)+7000</f>
        <v>55000</v>
      </c>
      <c r="AC172" s="406">
        <f>(2*25835.04)+17349</f>
        <v>69019.08</v>
      </c>
      <c r="AD172" s="406">
        <f t="shared" ref="AD172:AD177" si="260">AB172+AC172</f>
        <v>124019.08</v>
      </c>
      <c r="AE172" s="406">
        <f t="shared" ref="AE172:AE177" si="261">Y172*AB172</f>
        <v>649000</v>
      </c>
      <c r="AF172" s="406">
        <f t="shared" ref="AF172:AF177" si="262">Y172*AC172</f>
        <v>814425.14400000009</v>
      </c>
      <c r="AG172" s="406">
        <f t="shared" ref="AG172:AG177" si="263">AE172+AF172</f>
        <v>1463425.1440000001</v>
      </c>
      <c r="AH172" s="406">
        <f t="shared" ref="AH172:AH177" si="264">(V172-AG172)/AG172*100</f>
        <v>10.000000000000014</v>
      </c>
      <c r="AI172" s="92"/>
      <c r="AJ172" s="468"/>
      <c r="AK172" s="469"/>
      <c r="AL172" s="469"/>
      <c r="AM172" s="469"/>
      <c r="AN172" s="469"/>
      <c r="AO172" s="469"/>
      <c r="AP172" s="469"/>
      <c r="AQ172" s="469"/>
      <c r="AR172" s="469"/>
      <c r="AS172" s="469"/>
      <c r="AT172" s="469"/>
      <c r="AU172" s="469"/>
      <c r="AV172" s="469"/>
      <c r="AW172" s="469"/>
      <c r="AX172" s="469"/>
      <c r="AY172" s="469"/>
      <c r="AZ172" s="469"/>
      <c r="BA172" s="469"/>
      <c r="BB172" s="469"/>
      <c r="BC172" s="469"/>
      <c r="BD172" s="469"/>
      <c r="BE172" s="469"/>
      <c r="BF172" s="469"/>
      <c r="BG172" s="469"/>
      <c r="BH172" s="449"/>
    </row>
    <row r="173" spans="4:63" s="119" customFormat="1" ht="20" hidden="1" customHeight="1" x14ac:dyDescent="0.2">
      <c r="D173" s="826"/>
      <c r="E173" s="827"/>
      <c r="F173" s="829" t="s">
        <v>20</v>
      </c>
      <c r="G173" s="830" t="s">
        <v>318</v>
      </c>
      <c r="H173" s="830"/>
      <c r="I173" s="830"/>
      <c r="J173" s="830"/>
      <c r="K173" s="831"/>
      <c r="L173" s="831"/>
      <c r="M173" s="829"/>
      <c r="N173" s="829"/>
      <c r="O173" s="832"/>
      <c r="P173" s="833" t="s">
        <v>317</v>
      </c>
      <c r="Q173" s="834" t="s">
        <v>237</v>
      </c>
      <c r="R173" s="406">
        <f t="shared" si="254"/>
        <v>24.3</v>
      </c>
      <c r="S173" s="847">
        <f t="shared" si="254"/>
        <v>54964.030000000006</v>
      </c>
      <c r="T173" s="847">
        <f t="shared" si="255"/>
        <v>59457.244000000006</v>
      </c>
      <c r="U173" s="391">
        <f t="shared" si="256"/>
        <v>114421.274</v>
      </c>
      <c r="V173" s="393">
        <f t="shared" si="257"/>
        <v>2780436.9582000002</v>
      </c>
      <c r="W173" s="395">
        <v>0.25854542440380052</v>
      </c>
      <c r="X173" s="1"/>
      <c r="Y173" s="406">
        <f>11.5+0.8+12</f>
        <v>24.3</v>
      </c>
      <c r="Z173" s="406">
        <f t="shared" si="258"/>
        <v>1.1000000000000001</v>
      </c>
      <c r="AA173" s="406">
        <f t="shared" si="259"/>
        <v>1</v>
      </c>
      <c r="AB173" s="406">
        <f>20000+24604.8+5362.5</f>
        <v>49967.3</v>
      </c>
      <c r="AC173" s="406">
        <f>(25835.04+17349+10868)</f>
        <v>54052.04</v>
      </c>
      <c r="AD173" s="406">
        <f t="shared" si="260"/>
        <v>104019.34</v>
      </c>
      <c r="AE173" s="406">
        <f t="shared" si="261"/>
        <v>1214205.3900000001</v>
      </c>
      <c r="AF173" s="406">
        <f t="shared" si="262"/>
        <v>1313464.5720000002</v>
      </c>
      <c r="AG173" s="406">
        <f t="shared" si="263"/>
        <v>2527669.9620000003</v>
      </c>
      <c r="AH173" s="406">
        <f t="shared" si="264"/>
        <v>9.9999999999999964</v>
      </c>
      <c r="AI173" s="92"/>
      <c r="AJ173" s="468"/>
      <c r="AK173" s="469"/>
      <c r="AL173" s="469"/>
      <c r="AM173" s="469"/>
      <c r="AN173" s="469"/>
      <c r="AO173" s="469"/>
      <c r="AP173" s="469"/>
      <c r="AQ173" s="469"/>
      <c r="AR173" s="469"/>
      <c r="AS173" s="469"/>
      <c r="AT173" s="469"/>
      <c r="AU173" s="469"/>
      <c r="AV173" s="469"/>
      <c r="AW173" s="469"/>
      <c r="AX173" s="469"/>
      <c r="AY173" s="469"/>
      <c r="AZ173" s="469"/>
      <c r="BA173" s="469"/>
      <c r="BB173" s="469"/>
      <c r="BC173" s="469"/>
      <c r="BD173" s="469"/>
      <c r="BE173" s="469"/>
      <c r="BF173" s="469"/>
      <c r="BG173" s="469"/>
      <c r="BH173" s="449"/>
    </row>
    <row r="174" spans="4:63" s="119" customFormat="1" ht="20" hidden="1" customHeight="1" x14ac:dyDescent="0.2">
      <c r="D174" s="826"/>
      <c r="E174" s="827"/>
      <c r="F174" s="829" t="s">
        <v>51</v>
      </c>
      <c r="G174" s="830" t="s">
        <v>210</v>
      </c>
      <c r="H174" s="830"/>
      <c r="I174" s="830"/>
      <c r="J174" s="830"/>
      <c r="K174" s="831"/>
      <c r="L174" s="831"/>
      <c r="M174" s="829"/>
      <c r="N174" s="829"/>
      <c r="O174" s="832"/>
      <c r="P174" s="833" t="s">
        <v>389</v>
      </c>
      <c r="Q174" s="834" t="s">
        <v>266</v>
      </c>
      <c r="R174" s="406">
        <f t="shared" si="254"/>
        <v>4</v>
      </c>
      <c r="S174" s="847">
        <f t="shared" si="254"/>
        <v>66726</v>
      </c>
      <c r="T174" s="847">
        <f t="shared" si="255"/>
        <v>22000</v>
      </c>
      <c r="U174" s="391">
        <f t="shared" si="256"/>
        <v>88726</v>
      </c>
      <c r="V174" s="393">
        <f t="shared" si="257"/>
        <v>354904</v>
      </c>
      <c r="W174" s="395">
        <v>3.300157733553119E-2</v>
      </c>
      <c r="X174" s="1"/>
      <c r="Y174" s="406">
        <v>4</v>
      </c>
      <c r="Z174" s="406">
        <f t="shared" si="258"/>
        <v>1.1000000000000001</v>
      </c>
      <c r="AA174" s="406">
        <f t="shared" si="259"/>
        <v>1</v>
      </c>
      <c r="AB174" s="406">
        <v>60659.999999999993</v>
      </c>
      <c r="AC174" s="406">
        <v>20000</v>
      </c>
      <c r="AD174" s="406">
        <f t="shared" si="260"/>
        <v>80660</v>
      </c>
      <c r="AE174" s="406">
        <f t="shared" si="261"/>
        <v>242639.99999999997</v>
      </c>
      <c r="AF174" s="406">
        <f t="shared" si="262"/>
        <v>80000</v>
      </c>
      <c r="AG174" s="406">
        <f t="shared" si="263"/>
        <v>322640</v>
      </c>
      <c r="AH174" s="406">
        <f t="shared" si="264"/>
        <v>10</v>
      </c>
      <c r="AI174" s="92"/>
      <c r="AJ174" s="468"/>
      <c r="AK174" s="469"/>
      <c r="AL174" s="469"/>
      <c r="AM174" s="469"/>
      <c r="AN174" s="469"/>
      <c r="AO174" s="469"/>
      <c r="AP174" s="469"/>
      <c r="AQ174" s="469"/>
      <c r="AR174" s="469"/>
      <c r="AS174" s="469"/>
      <c r="AT174" s="469"/>
      <c r="AU174" s="469"/>
      <c r="AV174" s="469"/>
      <c r="AW174" s="469"/>
      <c r="AX174" s="469"/>
      <c r="AY174" s="469"/>
      <c r="AZ174" s="469"/>
      <c r="BA174" s="469"/>
      <c r="BB174" s="469"/>
      <c r="BC174" s="469"/>
      <c r="BD174" s="469"/>
      <c r="BE174" s="469"/>
      <c r="BF174" s="469"/>
      <c r="BG174" s="469"/>
      <c r="BH174" s="449"/>
    </row>
    <row r="175" spans="4:63" s="119" customFormat="1" ht="20" hidden="1" customHeight="1" x14ac:dyDescent="0.2">
      <c r="D175" s="826"/>
      <c r="E175" s="827"/>
      <c r="F175" s="829" t="s">
        <v>35</v>
      </c>
      <c r="G175" s="830" t="s">
        <v>211</v>
      </c>
      <c r="H175" s="830"/>
      <c r="I175" s="830"/>
      <c r="J175" s="830"/>
      <c r="K175" s="831"/>
      <c r="L175" s="831"/>
      <c r="M175" s="829"/>
      <c r="N175" s="829"/>
      <c r="O175" s="832"/>
      <c r="P175" s="833" t="s">
        <v>257</v>
      </c>
      <c r="Q175" s="834" t="s">
        <v>184</v>
      </c>
      <c r="R175" s="406">
        <f t="shared" si="254"/>
        <v>11.8</v>
      </c>
      <c r="S175" s="847">
        <f t="shared" si="254"/>
        <v>34848</v>
      </c>
      <c r="T175" s="847">
        <f t="shared" si="255"/>
        <v>15681.6</v>
      </c>
      <c r="U175" s="391">
        <f t="shared" si="256"/>
        <v>50529.599999999999</v>
      </c>
      <c r="V175" s="393">
        <f t="shared" si="257"/>
        <v>596249.28</v>
      </c>
      <c r="W175" s="395">
        <v>5.5443631869955802E-2</v>
      </c>
      <c r="X175" s="1"/>
      <c r="Y175" s="406">
        <f>Y172</f>
        <v>11.8</v>
      </c>
      <c r="Z175" s="406">
        <f t="shared" si="258"/>
        <v>1.1000000000000001</v>
      </c>
      <c r="AA175" s="406">
        <f t="shared" si="259"/>
        <v>1</v>
      </c>
      <c r="AB175" s="406">
        <v>31680</v>
      </c>
      <c r="AC175" s="406">
        <v>14256</v>
      </c>
      <c r="AD175" s="406">
        <f t="shared" si="260"/>
        <v>45936</v>
      </c>
      <c r="AE175" s="406">
        <f t="shared" si="261"/>
        <v>373824</v>
      </c>
      <c r="AF175" s="406">
        <f t="shared" si="262"/>
        <v>168220.80000000002</v>
      </c>
      <c r="AG175" s="406">
        <f t="shared" si="263"/>
        <v>542044.80000000005</v>
      </c>
      <c r="AH175" s="406">
        <f t="shared" si="264"/>
        <v>9.9999999999999964</v>
      </c>
      <c r="AI175" s="92"/>
      <c r="AJ175" s="468"/>
      <c r="AK175" s="469"/>
      <c r="AL175" s="469"/>
      <c r="AM175" s="469"/>
      <c r="AN175" s="469"/>
      <c r="AO175" s="469"/>
      <c r="AP175" s="469"/>
      <c r="AQ175" s="469"/>
      <c r="AR175" s="469"/>
      <c r="AS175" s="469"/>
      <c r="AT175" s="469"/>
      <c r="AU175" s="469"/>
      <c r="AV175" s="469"/>
      <c r="AW175" s="469"/>
      <c r="AX175" s="469"/>
      <c r="AY175" s="469"/>
      <c r="AZ175" s="469"/>
      <c r="BA175" s="469"/>
      <c r="BB175" s="469"/>
      <c r="BC175" s="469"/>
      <c r="BD175" s="469"/>
      <c r="BE175" s="469"/>
      <c r="BF175" s="469"/>
      <c r="BG175" s="469"/>
      <c r="BH175" s="449"/>
    </row>
    <row r="176" spans="4:63" s="119" customFormat="1" ht="20" hidden="1" customHeight="1" x14ac:dyDescent="0.2">
      <c r="D176" s="826"/>
      <c r="E176" s="827"/>
      <c r="F176" s="829" t="s">
        <v>37</v>
      </c>
      <c r="G176" s="830" t="s">
        <v>212</v>
      </c>
      <c r="H176" s="830"/>
      <c r="I176" s="830"/>
      <c r="J176" s="830"/>
      <c r="K176" s="831"/>
      <c r="L176" s="831"/>
      <c r="M176" s="829"/>
      <c r="N176" s="829"/>
      <c r="O176" s="832"/>
      <c r="P176" s="833" t="s">
        <v>617</v>
      </c>
      <c r="Q176" s="834" t="s">
        <v>184</v>
      </c>
      <c r="R176" s="406">
        <f t="shared" si="254"/>
        <v>11.8</v>
      </c>
      <c r="S176" s="847">
        <f t="shared" si="254"/>
        <v>23571.428571428572</v>
      </c>
      <c r="T176" s="847">
        <f t="shared" si="255"/>
        <v>16500</v>
      </c>
      <c r="U176" s="391">
        <f t="shared" si="256"/>
        <v>40071.428571428572</v>
      </c>
      <c r="V176" s="393">
        <f t="shared" si="257"/>
        <v>472842.85714285716</v>
      </c>
      <c r="W176" s="395">
        <v>4.3968397418889416E-2</v>
      </c>
      <c r="X176" s="1"/>
      <c r="Y176" s="406">
        <f>Y175</f>
        <v>11.8</v>
      </c>
      <c r="Z176" s="406">
        <f t="shared" si="258"/>
        <v>1.1000000000000001</v>
      </c>
      <c r="AA176" s="406">
        <f t="shared" si="259"/>
        <v>1</v>
      </c>
      <c r="AB176" s="406">
        <f>(1000000/20/7)*3</f>
        <v>21428.571428571428</v>
      </c>
      <c r="AC176" s="406">
        <v>15000</v>
      </c>
      <c r="AD176" s="406">
        <f t="shared" si="260"/>
        <v>36428.571428571428</v>
      </c>
      <c r="AE176" s="406">
        <f t="shared" si="261"/>
        <v>252857.14285714287</v>
      </c>
      <c r="AF176" s="406">
        <f t="shared" si="262"/>
        <v>177000</v>
      </c>
      <c r="AG176" s="406">
        <f t="shared" si="263"/>
        <v>429857.14285714284</v>
      </c>
      <c r="AH176" s="406">
        <f t="shared" si="264"/>
        <v>10.000000000000007</v>
      </c>
      <c r="AI176" s="92"/>
      <c r="AJ176" s="468"/>
      <c r="AK176" s="469"/>
      <c r="AL176" s="469"/>
      <c r="AM176" s="469"/>
      <c r="AN176" s="469"/>
      <c r="AO176" s="469"/>
      <c r="AP176" s="469"/>
      <c r="AQ176" s="469"/>
      <c r="AR176" s="469"/>
      <c r="AS176" s="469"/>
      <c r="AT176" s="469"/>
      <c r="AU176" s="469"/>
      <c r="AV176" s="469"/>
      <c r="AW176" s="469"/>
      <c r="AX176" s="469"/>
      <c r="AY176" s="469"/>
      <c r="AZ176" s="469"/>
      <c r="BA176" s="469"/>
      <c r="BB176" s="469"/>
      <c r="BC176" s="469"/>
      <c r="BD176" s="469"/>
      <c r="BE176" s="469"/>
      <c r="BF176" s="469"/>
      <c r="BG176" s="469"/>
      <c r="BH176" s="449"/>
    </row>
    <row r="177" spans="4:63" s="119" customFormat="1" ht="20" hidden="1" customHeight="1" x14ac:dyDescent="0.2">
      <c r="D177" s="826"/>
      <c r="E177" s="827"/>
      <c r="F177" s="829" t="s">
        <v>39</v>
      </c>
      <c r="G177" s="830" t="s">
        <v>214</v>
      </c>
      <c r="H177" s="830"/>
      <c r="I177" s="830"/>
      <c r="J177" s="830"/>
      <c r="K177" s="831"/>
      <c r="L177" s="831"/>
      <c r="M177" s="829"/>
      <c r="N177" s="829"/>
      <c r="O177" s="832"/>
      <c r="P177" s="833"/>
      <c r="Q177" s="834" t="s">
        <v>184</v>
      </c>
      <c r="R177" s="406">
        <f t="shared" si="254"/>
        <v>49</v>
      </c>
      <c r="S177" s="847">
        <f t="shared" si="254"/>
        <v>38500</v>
      </c>
      <c r="T177" s="847">
        <f t="shared" si="255"/>
        <v>6050.0000000000009</v>
      </c>
      <c r="U177" s="391">
        <f t="shared" si="256"/>
        <v>44550</v>
      </c>
      <c r="V177" s="393">
        <f t="shared" si="257"/>
        <v>2182950</v>
      </c>
      <c r="W177" s="395">
        <v>0.20298670413576017</v>
      </c>
      <c r="X177" s="1"/>
      <c r="Y177" s="406">
        <f>Y167</f>
        <v>49</v>
      </c>
      <c r="Z177" s="406">
        <f t="shared" si="258"/>
        <v>1.1000000000000001</v>
      </c>
      <c r="AA177" s="406">
        <f t="shared" si="259"/>
        <v>1</v>
      </c>
      <c r="AB177" s="406">
        <v>35000</v>
      </c>
      <c r="AC177" s="406">
        <v>5500</v>
      </c>
      <c r="AD177" s="406">
        <f t="shared" si="260"/>
        <v>40500</v>
      </c>
      <c r="AE177" s="406">
        <f t="shared" si="261"/>
        <v>1715000</v>
      </c>
      <c r="AF177" s="406">
        <f t="shared" si="262"/>
        <v>269500</v>
      </c>
      <c r="AG177" s="406">
        <f t="shared" si="263"/>
        <v>1984500</v>
      </c>
      <c r="AH177" s="406">
        <f t="shared" si="264"/>
        <v>10</v>
      </c>
      <c r="AI177" s="92"/>
      <c r="AJ177" s="468"/>
      <c r="AK177" s="469"/>
      <c r="AL177" s="469"/>
      <c r="AM177" s="469"/>
      <c r="AN177" s="469"/>
      <c r="AO177" s="469"/>
      <c r="AP177" s="469"/>
      <c r="AQ177" s="469"/>
      <c r="AR177" s="469"/>
      <c r="AS177" s="469"/>
      <c r="AT177" s="469"/>
      <c r="AU177" s="469"/>
      <c r="AV177" s="469"/>
      <c r="AW177" s="469"/>
      <c r="AX177" s="469"/>
      <c r="AY177" s="469"/>
      <c r="AZ177" s="469"/>
      <c r="BA177" s="469"/>
      <c r="BB177" s="469"/>
      <c r="BC177" s="469"/>
      <c r="BD177" s="469"/>
      <c r="BE177" s="469"/>
      <c r="BF177" s="469"/>
      <c r="BG177" s="469"/>
      <c r="BH177" s="449"/>
    </row>
    <row r="178" spans="4:63" ht="20" hidden="1" customHeight="1" x14ac:dyDescent="0.2">
      <c r="D178" s="848"/>
      <c r="E178" s="872"/>
      <c r="F178" s="863"/>
      <c r="G178" s="864"/>
      <c r="H178" s="864"/>
      <c r="I178" s="864"/>
      <c r="J178" s="843"/>
      <c r="K178" s="843"/>
      <c r="L178" s="843"/>
      <c r="M178" s="844"/>
      <c r="N178" s="873"/>
      <c r="O178" s="874"/>
      <c r="P178" s="833"/>
      <c r="Q178" s="834"/>
      <c r="R178" s="406"/>
      <c r="S178" s="847"/>
      <c r="T178" s="847"/>
      <c r="U178" s="391"/>
      <c r="V178" s="393"/>
      <c r="W178" s="395"/>
      <c r="Y178" s="406"/>
      <c r="Z178" s="406"/>
      <c r="AA178" s="406"/>
      <c r="AB178" s="406"/>
      <c r="AC178" s="406"/>
      <c r="AD178" s="406"/>
      <c r="AE178" s="406"/>
      <c r="AF178" s="406"/>
      <c r="AG178" s="406"/>
      <c r="AH178" s="406"/>
      <c r="AJ178" s="467"/>
      <c r="AK178" s="466"/>
      <c r="AL178" s="466"/>
      <c r="AM178" s="466"/>
      <c r="AN178" s="466"/>
      <c r="AO178" s="466"/>
      <c r="AP178" s="466"/>
      <c r="AQ178" s="466"/>
      <c r="AR178" s="466"/>
      <c r="AS178" s="466"/>
      <c r="AT178" s="466"/>
      <c r="AU178" s="466"/>
      <c r="AV178" s="466"/>
      <c r="AW178" s="466"/>
      <c r="AX178" s="466"/>
      <c r="AY178" s="466"/>
      <c r="AZ178" s="466"/>
      <c r="BA178" s="466"/>
      <c r="BB178" s="466"/>
      <c r="BC178" s="466"/>
      <c r="BD178" s="466"/>
      <c r="BE178" s="466"/>
      <c r="BF178" s="466"/>
      <c r="BG178" s="466"/>
      <c r="BH178" s="446"/>
    </row>
    <row r="179" spans="4:63" ht="20" hidden="1" customHeight="1" x14ac:dyDescent="0.2">
      <c r="D179" s="814"/>
      <c r="E179" s="815"/>
      <c r="F179" s="816"/>
      <c r="G179" s="817"/>
      <c r="H179" s="818"/>
      <c r="I179" s="816"/>
      <c r="J179" s="819"/>
      <c r="K179" s="819"/>
      <c r="L179" s="819"/>
      <c r="M179" s="820"/>
      <c r="N179" s="821"/>
      <c r="O179" s="818"/>
      <c r="P179" s="822"/>
      <c r="Q179" s="823"/>
      <c r="R179" s="838"/>
      <c r="S179" s="824"/>
      <c r="T179" s="824"/>
      <c r="U179" s="861" t="s">
        <v>182</v>
      </c>
      <c r="V179" s="1"/>
      <c r="W179" s="395"/>
      <c r="Y179" s="406"/>
      <c r="Z179" s="406"/>
      <c r="AA179" s="406"/>
      <c r="AB179" s="406"/>
      <c r="AC179" s="406"/>
      <c r="AD179" s="406"/>
      <c r="AE179" s="406"/>
      <c r="AF179" s="406"/>
      <c r="AG179" s="406"/>
      <c r="AH179" s="406"/>
      <c r="AJ179" s="467"/>
      <c r="AK179" s="466"/>
      <c r="AL179" s="466"/>
      <c r="AM179" s="466"/>
      <c r="AN179" s="466"/>
      <c r="AO179" s="466"/>
      <c r="AP179" s="466"/>
      <c r="AQ179" s="466"/>
      <c r="AR179" s="466"/>
      <c r="AS179" s="466"/>
      <c r="AT179" s="466"/>
      <c r="AU179" s="466"/>
      <c r="AV179" s="466"/>
      <c r="AW179" s="466"/>
      <c r="AX179" s="466"/>
      <c r="AY179" s="466"/>
      <c r="AZ179" s="466"/>
      <c r="BA179" s="466"/>
      <c r="BB179" s="466"/>
      <c r="BC179" s="466"/>
      <c r="BD179" s="466"/>
      <c r="BE179" s="466"/>
      <c r="BF179" s="466"/>
      <c r="BG179" s="466"/>
      <c r="BH179" s="446"/>
    </row>
    <row r="180" spans="4:63" s="40" customFormat="1" ht="20" customHeight="1" x14ac:dyDescent="0.2">
      <c r="D180" s="905" t="s">
        <v>54</v>
      </c>
      <c r="E180" s="906" t="s">
        <v>55</v>
      </c>
      <c r="F180" s="907"/>
      <c r="G180" s="908"/>
      <c r="H180" s="908"/>
      <c r="I180" s="908"/>
      <c r="J180" s="909"/>
      <c r="K180" s="909"/>
      <c r="L180" s="909"/>
      <c r="M180" s="909"/>
      <c r="N180" s="908"/>
      <c r="O180" s="910"/>
      <c r="P180" s="911"/>
      <c r="Q180" s="912"/>
      <c r="R180" s="407"/>
      <c r="S180" s="868"/>
      <c r="T180" s="868"/>
      <c r="U180" s="392"/>
      <c r="V180" s="432"/>
      <c r="W180" s="399"/>
      <c r="Y180" s="407"/>
      <c r="Z180" s="407"/>
      <c r="AA180" s="407"/>
      <c r="AB180" s="407"/>
      <c r="AC180" s="407"/>
      <c r="AD180" s="407"/>
      <c r="AE180" s="407"/>
      <c r="AF180" s="407"/>
      <c r="AG180" s="407"/>
      <c r="AH180" s="407"/>
      <c r="AI180" s="326"/>
      <c r="AJ180" s="470"/>
      <c r="AK180" s="465"/>
      <c r="AL180" s="465"/>
      <c r="AM180" s="465"/>
      <c r="AN180" s="465"/>
      <c r="AO180" s="465"/>
      <c r="AP180" s="465"/>
      <c r="AQ180" s="465"/>
      <c r="AR180" s="465"/>
      <c r="AS180" s="465"/>
      <c r="AT180" s="465"/>
      <c r="AU180" s="465"/>
      <c r="AV180" s="465"/>
      <c r="AW180" s="465"/>
      <c r="AX180" s="465"/>
      <c r="AY180" s="465"/>
      <c r="AZ180" s="465"/>
      <c r="BA180" s="465"/>
      <c r="BB180" s="465"/>
      <c r="BC180" s="465"/>
      <c r="BD180" s="465"/>
      <c r="BE180" s="465"/>
      <c r="BF180" s="465"/>
      <c r="BG180" s="465"/>
      <c r="BH180" s="450"/>
      <c r="BK180" s="463">
        <f>AV522</f>
        <v>66.364309584731075</v>
      </c>
    </row>
    <row r="181" spans="4:63" s="40" customFormat="1" ht="20" customHeight="1" x14ac:dyDescent="0.2">
      <c r="D181" s="905"/>
      <c r="E181" s="913" t="s">
        <v>667</v>
      </c>
      <c r="F181" s="907"/>
      <c r="G181" s="908"/>
      <c r="H181" s="908"/>
      <c r="I181" s="908"/>
      <c r="J181" s="909"/>
      <c r="K181" s="909"/>
      <c r="L181" s="909"/>
      <c r="M181" s="909"/>
      <c r="N181" s="908"/>
      <c r="O181" s="910"/>
      <c r="P181" s="911"/>
      <c r="Q181" s="912"/>
      <c r="R181" s="407"/>
      <c r="S181" s="868"/>
      <c r="T181" s="868"/>
      <c r="U181" s="392"/>
      <c r="V181" s="432">
        <f>SUM(V183:V200)</f>
        <v>90399570.338</v>
      </c>
      <c r="W181" s="399">
        <v>8.4060151804665466</v>
      </c>
      <c r="Y181" s="407"/>
      <c r="Z181" s="407"/>
      <c r="AA181" s="407"/>
      <c r="AB181" s="407"/>
      <c r="AC181" s="407"/>
      <c r="AD181" s="407"/>
      <c r="AE181" s="407"/>
      <c r="AF181" s="407"/>
      <c r="AG181" s="407"/>
      <c r="AH181" s="407"/>
      <c r="AI181" s="326"/>
      <c r="AJ181" s="470"/>
      <c r="AK181" s="465"/>
      <c r="AL181" s="465"/>
      <c r="AM181" s="465"/>
      <c r="AN181" s="465"/>
      <c r="AO181" s="465"/>
      <c r="AP181" s="458">
        <f>W181/3</f>
        <v>2.8020050601555155</v>
      </c>
      <c r="AQ181" s="458">
        <f>AP181</f>
        <v>2.8020050601555155</v>
      </c>
      <c r="AR181" s="458">
        <f>AQ181</f>
        <v>2.8020050601555155</v>
      </c>
      <c r="AS181" s="465"/>
      <c r="AT181" s="465"/>
      <c r="AU181" s="465"/>
      <c r="AV181" s="465"/>
      <c r="AW181" s="465"/>
      <c r="AX181" s="465"/>
      <c r="AY181" s="465"/>
      <c r="AZ181" s="465"/>
      <c r="BA181" s="465"/>
      <c r="BB181" s="465"/>
      <c r="BC181" s="465"/>
      <c r="BD181" s="465"/>
      <c r="BE181" s="465"/>
      <c r="BF181" s="465"/>
      <c r="BG181" s="465"/>
      <c r="BH181" s="450"/>
      <c r="BK181" s="463">
        <f>AW522</f>
        <v>73.542876631356862</v>
      </c>
    </row>
    <row r="182" spans="4:63" s="47" customFormat="1" ht="20" hidden="1" customHeight="1" x14ac:dyDescent="0.2">
      <c r="D182" s="914"/>
      <c r="E182" s="913"/>
      <c r="F182" s="915">
        <v>1</v>
      </c>
      <c r="G182" s="916" t="s">
        <v>56</v>
      </c>
      <c r="H182" s="916"/>
      <c r="I182" s="916"/>
      <c r="J182" s="917"/>
      <c r="K182" s="917"/>
      <c r="L182" s="917"/>
      <c r="M182" s="917"/>
      <c r="N182" s="916"/>
      <c r="O182" s="918"/>
      <c r="P182" s="911"/>
      <c r="Q182" s="912"/>
      <c r="R182" s="882"/>
      <c r="S182" s="883"/>
      <c r="T182" s="883"/>
      <c r="U182" s="884"/>
      <c r="V182" s="436"/>
      <c r="W182" s="400"/>
      <c r="Y182" s="882"/>
      <c r="Z182" s="882"/>
      <c r="AA182" s="882"/>
      <c r="AB182" s="882"/>
      <c r="AC182" s="882"/>
      <c r="AD182" s="882"/>
      <c r="AE182" s="882"/>
      <c r="AF182" s="882"/>
      <c r="AG182" s="882"/>
      <c r="AH182" s="882"/>
      <c r="AI182" s="327"/>
      <c r="AJ182" s="471"/>
      <c r="AK182" s="472"/>
      <c r="AL182" s="472"/>
      <c r="AM182" s="472"/>
      <c r="AN182" s="472"/>
      <c r="AO182" s="472"/>
      <c r="AP182" s="472"/>
      <c r="AQ182" s="472"/>
      <c r="AR182" s="472"/>
      <c r="AS182" s="472"/>
      <c r="AT182" s="472"/>
      <c r="AU182" s="472"/>
      <c r="AV182" s="472"/>
      <c r="AW182" s="472"/>
      <c r="AX182" s="472"/>
      <c r="AY182" s="472"/>
      <c r="AZ182" s="472"/>
      <c r="BA182" s="472"/>
      <c r="BB182" s="472"/>
      <c r="BC182" s="472"/>
      <c r="BD182" s="472"/>
      <c r="BE182" s="472"/>
      <c r="BF182" s="472"/>
      <c r="BG182" s="472"/>
      <c r="BH182" s="451"/>
    </row>
    <row r="183" spans="4:63" s="47" customFormat="1" ht="20" hidden="1" customHeight="1" x14ac:dyDescent="0.2">
      <c r="D183" s="914"/>
      <c r="E183" s="913"/>
      <c r="F183" s="915"/>
      <c r="G183" s="916" t="s">
        <v>22</v>
      </c>
      <c r="H183" s="916" t="s">
        <v>215</v>
      </c>
      <c r="I183" s="916"/>
      <c r="J183" s="917"/>
      <c r="K183" s="917"/>
      <c r="L183" s="917"/>
      <c r="M183" s="917"/>
      <c r="N183" s="916"/>
      <c r="O183" s="918"/>
      <c r="P183" s="911"/>
      <c r="Q183" s="912"/>
      <c r="R183" s="882"/>
      <c r="S183" s="883"/>
      <c r="T183" s="883"/>
      <c r="U183" s="884"/>
      <c r="V183" s="436"/>
      <c r="W183" s="400"/>
      <c r="Y183" s="882"/>
      <c r="Z183" s="882"/>
      <c r="AA183" s="882"/>
      <c r="AB183" s="882"/>
      <c r="AC183" s="882"/>
      <c r="AD183" s="882"/>
      <c r="AE183" s="882"/>
      <c r="AF183" s="882"/>
      <c r="AG183" s="882"/>
      <c r="AH183" s="882"/>
      <c r="AI183" s="327"/>
      <c r="AJ183" s="471"/>
      <c r="AK183" s="472"/>
      <c r="AL183" s="472"/>
      <c r="AM183" s="472"/>
      <c r="AN183" s="472"/>
      <c r="AO183" s="472"/>
      <c r="AP183" s="472"/>
      <c r="AQ183" s="472"/>
      <c r="AR183" s="472"/>
      <c r="AS183" s="472"/>
      <c r="AT183" s="472"/>
      <c r="AU183" s="472"/>
      <c r="AV183" s="472"/>
      <c r="AW183" s="472"/>
      <c r="AX183" s="472"/>
      <c r="AY183" s="472"/>
      <c r="AZ183" s="472"/>
      <c r="BA183" s="472"/>
      <c r="BB183" s="472"/>
      <c r="BC183" s="472"/>
      <c r="BD183" s="472"/>
      <c r="BE183" s="472"/>
      <c r="BF183" s="472"/>
      <c r="BG183" s="472"/>
      <c r="BH183" s="451"/>
    </row>
    <row r="184" spans="4:63" s="47" customFormat="1" ht="20" hidden="1" customHeight="1" x14ac:dyDescent="0.2">
      <c r="D184" s="914"/>
      <c r="E184" s="913"/>
      <c r="F184" s="915"/>
      <c r="G184" s="916"/>
      <c r="H184" s="919" t="s">
        <v>57</v>
      </c>
      <c r="I184" s="919"/>
      <c r="J184" s="917"/>
      <c r="K184" s="917"/>
      <c r="L184" s="917"/>
      <c r="M184" s="917"/>
      <c r="N184" s="916"/>
      <c r="O184" s="918"/>
      <c r="P184" s="911" t="s">
        <v>218</v>
      </c>
      <c r="Q184" s="912" t="s">
        <v>184</v>
      </c>
      <c r="R184" s="406">
        <f t="shared" ref="R184:S186" si="265">Y184*AA184</f>
        <v>208.5</v>
      </c>
      <c r="S184" s="847">
        <f t="shared" si="265"/>
        <v>91960.000000000015</v>
      </c>
      <c r="T184" s="847">
        <f t="shared" ref="T184:T186" si="266">Z184*AC184</f>
        <v>27588.000000000004</v>
      </c>
      <c r="U184" s="391">
        <f t="shared" ref="U184:U186" si="267">S184+T184</f>
        <v>119548.00000000001</v>
      </c>
      <c r="V184" s="393">
        <f t="shared" ref="V184:V186" si="268">R184*U184</f>
        <v>24925758.000000004</v>
      </c>
      <c r="W184" s="395">
        <v>2.3177798229485593</v>
      </c>
      <c r="X184" s="1"/>
      <c r="Y184" s="406">
        <f>205+3.5</f>
        <v>208.5</v>
      </c>
      <c r="Z184" s="406">
        <f>$Z$23</f>
        <v>1.1000000000000001</v>
      </c>
      <c r="AA184" s="406">
        <f>$AA$23</f>
        <v>1</v>
      </c>
      <c r="AB184" s="406">
        <v>83600</v>
      </c>
      <c r="AC184" s="406">
        <v>25080</v>
      </c>
      <c r="AD184" s="406">
        <f t="shared" ref="AD184:AD186" si="269">AB184+AC184</f>
        <v>108680</v>
      </c>
      <c r="AE184" s="406">
        <f t="shared" ref="AE184:AE186" si="270">Y184*AB184</f>
        <v>17430600</v>
      </c>
      <c r="AF184" s="406">
        <f t="shared" ref="AF184:AF186" si="271">Y184*AC184</f>
        <v>5229180</v>
      </c>
      <c r="AG184" s="406">
        <f t="shared" ref="AG184:AG186" si="272">AE184+AF184</f>
        <v>22659780</v>
      </c>
      <c r="AH184" s="406">
        <f t="shared" ref="AH184:AH186" si="273">(V184-AG184)/AG184*100</f>
        <v>10.000000000000016</v>
      </c>
      <c r="AI184" s="327"/>
      <c r="AJ184" s="471"/>
      <c r="AK184" s="472"/>
      <c r="AL184" s="472"/>
      <c r="AM184" s="472"/>
      <c r="AN184" s="472"/>
      <c r="AO184" s="472"/>
      <c r="AP184" s="472"/>
      <c r="AQ184" s="472"/>
      <c r="AR184" s="472"/>
      <c r="AS184" s="472"/>
      <c r="AT184" s="472"/>
      <c r="AU184" s="472"/>
      <c r="AV184" s="472"/>
      <c r="AW184" s="472"/>
      <c r="AX184" s="472"/>
      <c r="AY184" s="472"/>
      <c r="AZ184" s="472"/>
      <c r="BA184" s="472"/>
      <c r="BB184" s="472"/>
      <c r="BC184" s="472"/>
      <c r="BD184" s="472"/>
      <c r="BE184" s="472"/>
      <c r="BF184" s="472"/>
      <c r="BG184" s="472"/>
      <c r="BH184" s="451"/>
    </row>
    <row r="185" spans="4:63" s="47" customFormat="1" ht="20" hidden="1" customHeight="1" x14ac:dyDescent="0.2">
      <c r="D185" s="914"/>
      <c r="E185" s="913"/>
      <c r="F185" s="915"/>
      <c r="G185" s="916"/>
      <c r="H185" s="919" t="s">
        <v>58</v>
      </c>
      <c r="I185" s="919"/>
      <c r="J185" s="917"/>
      <c r="K185" s="917"/>
      <c r="L185" s="917"/>
      <c r="M185" s="917"/>
      <c r="N185" s="916"/>
      <c r="O185" s="918"/>
      <c r="P185" s="911" t="s">
        <v>216</v>
      </c>
      <c r="Q185" s="912" t="s">
        <v>184</v>
      </c>
      <c r="R185" s="406">
        <f t="shared" si="265"/>
        <v>417</v>
      </c>
      <c r="S185" s="847">
        <f t="shared" si="265"/>
        <v>27065.280000000002</v>
      </c>
      <c r="T185" s="847">
        <f t="shared" si="266"/>
        <v>28418.544000000002</v>
      </c>
      <c r="U185" s="391">
        <f t="shared" si="267"/>
        <v>55483.824000000008</v>
      </c>
      <c r="V185" s="393">
        <f t="shared" si="268"/>
        <v>23136754.608000003</v>
      </c>
      <c r="W185" s="395">
        <v>2.1514251642391176</v>
      </c>
      <c r="X185" s="1"/>
      <c r="Y185" s="406">
        <f>Y184*2</f>
        <v>417</v>
      </c>
      <c r="Z185" s="406">
        <f>$Z$23</f>
        <v>1.1000000000000001</v>
      </c>
      <c r="AA185" s="406">
        <f>$AA$23</f>
        <v>1</v>
      </c>
      <c r="AB185" s="406">
        <v>24604.799999999999</v>
      </c>
      <c r="AC185" s="406">
        <v>25835.040000000001</v>
      </c>
      <c r="AD185" s="406">
        <f t="shared" si="269"/>
        <v>50439.839999999997</v>
      </c>
      <c r="AE185" s="406">
        <f t="shared" si="270"/>
        <v>10260201.6</v>
      </c>
      <c r="AF185" s="406">
        <f t="shared" si="271"/>
        <v>10773211.68</v>
      </c>
      <c r="AG185" s="406">
        <f t="shared" si="272"/>
        <v>21033413.280000001</v>
      </c>
      <c r="AH185" s="406">
        <f t="shared" si="273"/>
        <v>10.000000000000007</v>
      </c>
      <c r="AI185" s="327"/>
      <c r="AJ185" s="471"/>
      <c r="AK185" s="472"/>
      <c r="AL185" s="472"/>
      <c r="AM185" s="472"/>
      <c r="AN185" s="472"/>
      <c r="AO185" s="472"/>
      <c r="AP185" s="472"/>
      <c r="AQ185" s="472"/>
      <c r="AR185" s="472"/>
      <c r="AS185" s="472"/>
      <c r="AT185" s="472"/>
      <c r="AU185" s="472"/>
      <c r="AV185" s="472"/>
      <c r="AW185" s="472"/>
      <c r="AX185" s="472"/>
      <c r="AY185" s="472"/>
      <c r="AZ185" s="472"/>
      <c r="BA185" s="472"/>
      <c r="BB185" s="472"/>
      <c r="BC185" s="472"/>
      <c r="BD185" s="472"/>
      <c r="BE185" s="472"/>
      <c r="BF185" s="472"/>
      <c r="BG185" s="472"/>
      <c r="BH185" s="451"/>
    </row>
    <row r="186" spans="4:63" s="47" customFormat="1" ht="20" hidden="1" customHeight="1" x14ac:dyDescent="0.2">
      <c r="D186" s="914"/>
      <c r="E186" s="913"/>
      <c r="F186" s="915"/>
      <c r="G186" s="916"/>
      <c r="H186" s="919" t="s">
        <v>59</v>
      </c>
      <c r="I186" s="919"/>
      <c r="J186" s="917"/>
      <c r="K186" s="917"/>
      <c r="L186" s="917"/>
      <c r="M186" s="917"/>
      <c r="N186" s="916"/>
      <c r="O186" s="918"/>
      <c r="P186" s="911" t="s">
        <v>219</v>
      </c>
      <c r="Q186" s="912" t="s">
        <v>184</v>
      </c>
      <c r="R186" s="406">
        <f t="shared" si="265"/>
        <v>417</v>
      </c>
      <c r="S186" s="847">
        <f t="shared" si="265"/>
        <v>5898.7500000000009</v>
      </c>
      <c r="T186" s="847">
        <f t="shared" si="266"/>
        <v>19083.900000000001</v>
      </c>
      <c r="U186" s="391">
        <f t="shared" si="267"/>
        <v>24982.65</v>
      </c>
      <c r="V186" s="393">
        <f t="shared" si="268"/>
        <v>10417765.050000001</v>
      </c>
      <c r="W186" s="395">
        <v>0.96872021437055955</v>
      </c>
      <c r="X186" s="1"/>
      <c r="Y186" s="406">
        <f>Y185</f>
        <v>417</v>
      </c>
      <c r="Z186" s="406">
        <f>$Z$23</f>
        <v>1.1000000000000001</v>
      </c>
      <c r="AA186" s="406">
        <f>$AA$23</f>
        <v>1</v>
      </c>
      <c r="AB186" s="406">
        <v>5362.5</v>
      </c>
      <c r="AC186" s="406">
        <v>17349</v>
      </c>
      <c r="AD186" s="406">
        <f t="shared" si="269"/>
        <v>22711.5</v>
      </c>
      <c r="AE186" s="406">
        <f t="shared" si="270"/>
        <v>2236162.5</v>
      </c>
      <c r="AF186" s="406">
        <f t="shared" si="271"/>
        <v>7234533</v>
      </c>
      <c r="AG186" s="406">
        <f t="shared" si="272"/>
        <v>9470695.5</v>
      </c>
      <c r="AH186" s="406">
        <f t="shared" si="273"/>
        <v>10.000000000000007</v>
      </c>
      <c r="AI186" s="327"/>
      <c r="AJ186" s="471"/>
      <c r="AK186" s="472"/>
      <c r="AL186" s="472"/>
      <c r="AM186" s="472"/>
      <c r="AN186" s="472"/>
      <c r="AO186" s="472"/>
      <c r="AP186" s="472"/>
      <c r="AQ186" s="472"/>
      <c r="AR186" s="472"/>
      <c r="AS186" s="472"/>
      <c r="AT186" s="472"/>
      <c r="AU186" s="472"/>
      <c r="AV186" s="472"/>
      <c r="AW186" s="472"/>
      <c r="AX186" s="472"/>
      <c r="AY186" s="472"/>
      <c r="AZ186" s="472"/>
      <c r="BA186" s="472"/>
      <c r="BB186" s="472"/>
      <c r="BC186" s="472"/>
      <c r="BD186" s="472"/>
      <c r="BE186" s="472"/>
      <c r="BF186" s="472"/>
      <c r="BG186" s="472"/>
      <c r="BH186" s="451"/>
    </row>
    <row r="187" spans="4:63" s="47" customFormat="1" ht="20" hidden="1" customHeight="1" x14ac:dyDescent="0.2">
      <c r="D187" s="914"/>
      <c r="E187" s="913"/>
      <c r="F187" s="915">
        <v>2</v>
      </c>
      <c r="G187" s="916" t="s">
        <v>220</v>
      </c>
      <c r="H187" s="916"/>
      <c r="I187" s="916"/>
      <c r="J187" s="917"/>
      <c r="K187" s="917"/>
      <c r="L187" s="917"/>
      <c r="M187" s="917"/>
      <c r="N187" s="916"/>
      <c r="O187" s="918"/>
      <c r="P187" s="911"/>
      <c r="Q187" s="912"/>
      <c r="R187" s="882"/>
      <c r="S187" s="883"/>
      <c r="T187" s="883"/>
      <c r="U187" s="884"/>
      <c r="V187" s="436"/>
      <c r="W187" s="400"/>
      <c r="Y187" s="882"/>
      <c r="Z187" s="882"/>
      <c r="AA187" s="882"/>
      <c r="AB187" s="882">
        <f>AB185/70</f>
        <v>351.49714285714282</v>
      </c>
      <c r="AC187" s="882"/>
      <c r="AD187" s="882"/>
      <c r="AE187" s="882"/>
      <c r="AF187" s="882"/>
      <c r="AG187" s="882"/>
      <c r="AH187" s="882"/>
      <c r="AI187" s="327"/>
      <c r="AJ187" s="471"/>
      <c r="AK187" s="472"/>
      <c r="AL187" s="472"/>
      <c r="AM187" s="472"/>
      <c r="AN187" s="472"/>
      <c r="AO187" s="472"/>
      <c r="AP187" s="472"/>
      <c r="AQ187" s="472"/>
      <c r="AR187" s="472"/>
      <c r="AS187" s="472"/>
      <c r="AT187" s="472"/>
      <c r="AU187" s="472"/>
      <c r="AV187" s="472"/>
      <c r="AW187" s="472"/>
      <c r="AX187" s="472"/>
      <c r="AY187" s="472"/>
      <c r="AZ187" s="472"/>
      <c r="BA187" s="472"/>
      <c r="BB187" s="472"/>
      <c r="BC187" s="472"/>
      <c r="BD187" s="472"/>
      <c r="BE187" s="472"/>
      <c r="BF187" s="472"/>
      <c r="BG187" s="472"/>
      <c r="BH187" s="451"/>
    </row>
    <row r="188" spans="4:63" s="47" customFormat="1" ht="20" hidden="1" customHeight="1" x14ac:dyDescent="0.2">
      <c r="D188" s="914"/>
      <c r="E188" s="913"/>
      <c r="F188" s="915"/>
      <c r="G188" s="916" t="s">
        <v>22</v>
      </c>
      <c r="H188" s="916" t="s">
        <v>668</v>
      </c>
      <c r="I188" s="916"/>
      <c r="J188" s="917"/>
      <c r="K188" s="917"/>
      <c r="L188" s="917"/>
      <c r="M188" s="917"/>
      <c r="N188" s="916"/>
      <c r="O188" s="918"/>
      <c r="P188" s="911"/>
      <c r="Q188" s="912"/>
      <c r="R188" s="882"/>
      <c r="S188" s="883"/>
      <c r="T188" s="883"/>
      <c r="U188" s="884"/>
      <c r="V188" s="436"/>
      <c r="W188" s="400"/>
      <c r="Y188" s="882"/>
      <c r="Z188" s="882"/>
      <c r="AA188" s="882"/>
      <c r="AB188" s="882"/>
      <c r="AC188" s="882"/>
      <c r="AD188" s="882"/>
      <c r="AE188" s="882"/>
      <c r="AF188" s="882"/>
      <c r="AG188" s="882"/>
      <c r="AH188" s="882"/>
      <c r="AI188" s="327"/>
      <c r="AJ188" s="471"/>
      <c r="AK188" s="472"/>
      <c r="AL188" s="472"/>
      <c r="AM188" s="472"/>
      <c r="AN188" s="472"/>
      <c r="AO188" s="472"/>
      <c r="AP188" s="472"/>
      <c r="AQ188" s="472"/>
      <c r="AR188" s="472"/>
      <c r="AS188" s="472"/>
      <c r="AT188" s="472"/>
      <c r="AU188" s="472"/>
      <c r="AV188" s="472"/>
      <c r="AW188" s="472"/>
      <c r="AX188" s="472"/>
      <c r="AY188" s="472"/>
      <c r="AZ188" s="472"/>
      <c r="BA188" s="472"/>
      <c r="BB188" s="472"/>
      <c r="BC188" s="472"/>
      <c r="BD188" s="472"/>
      <c r="BE188" s="472"/>
      <c r="BF188" s="472"/>
      <c r="BG188" s="472"/>
      <c r="BH188" s="451"/>
    </row>
    <row r="189" spans="4:63" s="47" customFormat="1" ht="20" hidden="1" customHeight="1" x14ac:dyDescent="0.2">
      <c r="D189" s="914"/>
      <c r="E189" s="913"/>
      <c r="F189" s="915"/>
      <c r="G189" s="916"/>
      <c r="H189" s="920" t="s">
        <v>677</v>
      </c>
      <c r="I189" s="916"/>
      <c r="J189" s="917"/>
      <c r="K189" s="917"/>
      <c r="L189" s="917"/>
      <c r="M189" s="917"/>
      <c r="N189" s="916"/>
      <c r="O189" s="918"/>
      <c r="P189" s="911" t="s">
        <v>673</v>
      </c>
      <c r="Q189" s="912" t="s">
        <v>266</v>
      </c>
      <c r="R189" s="406">
        <f t="shared" ref="R189:S193" si="274">Y189*AA189</f>
        <v>271.25</v>
      </c>
      <c r="S189" s="847">
        <f t="shared" si="274"/>
        <v>19800</v>
      </c>
      <c r="T189" s="847">
        <f t="shared" ref="T189:T193" si="275">Z189*AC189</f>
        <v>5500</v>
      </c>
      <c r="U189" s="391">
        <f t="shared" ref="U189:U193" si="276">S189+T189</f>
        <v>25300</v>
      </c>
      <c r="V189" s="393">
        <f t="shared" ref="V189:V193" si="277">R189*U189</f>
        <v>6862625</v>
      </c>
      <c r="W189" s="395">
        <v>0.6381372136190343</v>
      </c>
      <c r="X189" s="1"/>
      <c r="Y189" s="406">
        <f>10.85/0.04</f>
        <v>271.25</v>
      </c>
      <c r="Z189" s="406">
        <f>$Z$23</f>
        <v>1.1000000000000001</v>
      </c>
      <c r="AA189" s="406">
        <f>$AA$23</f>
        <v>1</v>
      </c>
      <c r="AB189" s="406">
        <v>18000</v>
      </c>
      <c r="AC189" s="406">
        <v>5000</v>
      </c>
      <c r="AD189" s="406">
        <f t="shared" ref="AD189:AD193" si="278">AB189+AC189</f>
        <v>23000</v>
      </c>
      <c r="AE189" s="406">
        <f t="shared" ref="AE189:AE193" si="279">Y189*AB189</f>
        <v>4882500</v>
      </c>
      <c r="AF189" s="406">
        <f t="shared" ref="AF189:AF193" si="280">Y189*AC189</f>
        <v>1356250</v>
      </c>
      <c r="AG189" s="406">
        <f t="shared" ref="AG189:AG193" si="281">AE189+AF189</f>
        <v>6238750</v>
      </c>
      <c r="AH189" s="406">
        <f t="shared" ref="AH189:AH193" si="282">(V189-AG189)/AG189*100</f>
        <v>10</v>
      </c>
      <c r="AI189" s="327"/>
      <c r="AJ189" s="471"/>
      <c r="AK189" s="472"/>
      <c r="AL189" s="472"/>
      <c r="AM189" s="472"/>
      <c r="AN189" s="472"/>
      <c r="AO189" s="472"/>
      <c r="AP189" s="472"/>
      <c r="AQ189" s="472"/>
      <c r="AR189" s="472"/>
      <c r="AS189" s="472"/>
      <c r="AT189" s="472"/>
      <c r="AU189" s="472"/>
      <c r="AV189" s="472"/>
      <c r="AW189" s="472"/>
      <c r="AX189" s="472"/>
      <c r="AY189" s="472"/>
      <c r="AZ189" s="472"/>
      <c r="BA189" s="472"/>
      <c r="BB189" s="472"/>
      <c r="BC189" s="472"/>
      <c r="BD189" s="472"/>
      <c r="BE189" s="472"/>
      <c r="BF189" s="472"/>
      <c r="BG189" s="472"/>
      <c r="BH189" s="451"/>
    </row>
    <row r="190" spans="4:63" s="47" customFormat="1" ht="20" hidden="1" customHeight="1" x14ac:dyDescent="0.2">
      <c r="D190" s="914"/>
      <c r="E190" s="913"/>
      <c r="F190" s="915"/>
      <c r="G190" s="916"/>
      <c r="H190" s="920" t="s">
        <v>669</v>
      </c>
      <c r="I190" s="916"/>
      <c r="J190" s="917"/>
      <c r="K190" s="917"/>
      <c r="L190" s="917"/>
      <c r="M190" s="917"/>
      <c r="N190" s="916"/>
      <c r="O190" s="918"/>
      <c r="P190" s="911" t="s">
        <v>674</v>
      </c>
      <c r="Q190" s="912" t="s">
        <v>184</v>
      </c>
      <c r="R190" s="406">
        <f t="shared" si="274"/>
        <v>8.7100000000000009</v>
      </c>
      <c r="S190" s="847">
        <f t="shared" si="274"/>
        <v>91960.000000000015</v>
      </c>
      <c r="T190" s="847">
        <f t="shared" si="275"/>
        <v>27588.000000000004</v>
      </c>
      <c r="U190" s="391">
        <f t="shared" si="276"/>
        <v>119548.00000000001</v>
      </c>
      <c r="V190" s="393">
        <f t="shared" si="277"/>
        <v>1041263.0800000002</v>
      </c>
      <c r="W190" s="395">
        <v>9.6824279414301925E-2</v>
      </c>
      <c r="X190" s="1"/>
      <c r="Y190" s="406">
        <f>5.95+1.96+0.8</f>
        <v>8.7100000000000009</v>
      </c>
      <c r="Z190" s="406">
        <f>$Z$23</f>
        <v>1.1000000000000001</v>
      </c>
      <c r="AA190" s="406">
        <f>$AA$23</f>
        <v>1</v>
      </c>
      <c r="AB190" s="406">
        <v>83600</v>
      </c>
      <c r="AC190" s="406">
        <v>25080</v>
      </c>
      <c r="AD190" s="406">
        <f t="shared" si="278"/>
        <v>108680</v>
      </c>
      <c r="AE190" s="406">
        <f t="shared" si="279"/>
        <v>728156.00000000012</v>
      </c>
      <c r="AF190" s="406">
        <f t="shared" si="280"/>
        <v>218446.80000000002</v>
      </c>
      <c r="AG190" s="406">
        <f t="shared" si="281"/>
        <v>946602.80000000016</v>
      </c>
      <c r="AH190" s="406">
        <f t="shared" si="282"/>
        <v>10</v>
      </c>
      <c r="AI190" s="327"/>
      <c r="AJ190" s="471"/>
      <c r="AK190" s="472"/>
      <c r="AL190" s="472"/>
      <c r="AM190" s="472"/>
      <c r="AN190" s="472"/>
      <c r="AO190" s="472"/>
      <c r="AP190" s="472"/>
      <c r="AQ190" s="472"/>
      <c r="AR190" s="472"/>
      <c r="AS190" s="472"/>
      <c r="AT190" s="472"/>
      <c r="AU190" s="472"/>
      <c r="AV190" s="472"/>
      <c r="AW190" s="472"/>
      <c r="AX190" s="472"/>
      <c r="AY190" s="472"/>
      <c r="AZ190" s="472"/>
      <c r="BA190" s="472"/>
      <c r="BB190" s="472"/>
      <c r="BC190" s="472"/>
      <c r="BD190" s="472"/>
      <c r="BE190" s="472"/>
      <c r="BF190" s="472"/>
      <c r="BG190" s="472"/>
      <c r="BH190" s="451"/>
    </row>
    <row r="191" spans="4:63" s="47" customFormat="1" ht="20" hidden="1" customHeight="1" x14ac:dyDescent="0.2">
      <c r="D191" s="914"/>
      <c r="E191" s="913"/>
      <c r="F191" s="915"/>
      <c r="G191" s="916"/>
      <c r="H191" s="920" t="s">
        <v>670</v>
      </c>
      <c r="I191" s="916"/>
      <c r="J191" s="917"/>
      <c r="K191" s="917"/>
      <c r="L191" s="917"/>
      <c r="M191" s="917"/>
      <c r="N191" s="916"/>
      <c r="O191" s="918"/>
      <c r="P191" s="911" t="s">
        <v>675</v>
      </c>
      <c r="Q191" s="912" t="s">
        <v>676</v>
      </c>
      <c r="R191" s="406">
        <f t="shared" si="274"/>
        <v>7</v>
      </c>
      <c r="S191" s="847">
        <f t="shared" si="274"/>
        <v>412500.00000000006</v>
      </c>
      <c r="T191" s="847">
        <f t="shared" si="275"/>
        <v>171600</v>
      </c>
      <c r="U191" s="391">
        <f t="shared" si="276"/>
        <v>584100</v>
      </c>
      <c r="V191" s="393">
        <f t="shared" si="277"/>
        <v>4088700</v>
      </c>
      <c r="W191" s="395">
        <v>0.38019731885745556</v>
      </c>
      <c r="X191" s="1"/>
      <c r="Y191" s="406">
        <v>7</v>
      </c>
      <c r="Z191" s="406">
        <f>$Z$23</f>
        <v>1.1000000000000001</v>
      </c>
      <c r="AA191" s="406">
        <f>$AA$23</f>
        <v>1</v>
      </c>
      <c r="AB191" s="406">
        <v>375000</v>
      </c>
      <c r="AC191" s="406">
        <v>156000</v>
      </c>
      <c r="AD191" s="406">
        <f t="shared" si="278"/>
        <v>531000</v>
      </c>
      <c r="AE191" s="406">
        <f t="shared" si="279"/>
        <v>2625000</v>
      </c>
      <c r="AF191" s="406">
        <f t="shared" si="280"/>
        <v>1092000</v>
      </c>
      <c r="AG191" s="406">
        <f t="shared" si="281"/>
        <v>3717000</v>
      </c>
      <c r="AH191" s="406">
        <f t="shared" si="282"/>
        <v>10</v>
      </c>
      <c r="AI191" s="327"/>
      <c r="AJ191" s="471"/>
      <c r="AK191" s="472"/>
      <c r="AL191" s="472"/>
      <c r="AM191" s="472"/>
      <c r="AN191" s="472"/>
      <c r="AO191" s="472"/>
      <c r="AP191" s="472"/>
      <c r="AQ191" s="472"/>
      <c r="AR191" s="472"/>
      <c r="AS191" s="472"/>
      <c r="AT191" s="472"/>
      <c r="AU191" s="472"/>
      <c r="AV191" s="472"/>
      <c r="AW191" s="472"/>
      <c r="AX191" s="472"/>
      <c r="AY191" s="472"/>
      <c r="AZ191" s="472"/>
      <c r="BA191" s="472"/>
      <c r="BB191" s="472"/>
      <c r="BC191" s="472"/>
      <c r="BD191" s="472"/>
      <c r="BE191" s="472"/>
      <c r="BF191" s="472"/>
      <c r="BG191" s="472"/>
      <c r="BH191" s="451"/>
    </row>
    <row r="192" spans="4:63" s="47" customFormat="1" ht="20" hidden="1" customHeight="1" x14ac:dyDescent="0.2">
      <c r="D192" s="914"/>
      <c r="E192" s="913"/>
      <c r="F192" s="915"/>
      <c r="G192" s="916"/>
      <c r="H192" s="920" t="s">
        <v>671</v>
      </c>
      <c r="I192" s="916"/>
      <c r="J192" s="917"/>
      <c r="K192" s="917"/>
      <c r="L192" s="917"/>
      <c r="M192" s="917"/>
      <c r="N192" s="916"/>
      <c r="O192" s="918"/>
      <c r="P192" s="911" t="s">
        <v>672</v>
      </c>
      <c r="Q192" s="912" t="s">
        <v>184</v>
      </c>
      <c r="R192" s="406">
        <f t="shared" si="274"/>
        <v>8.7100000000000009</v>
      </c>
      <c r="S192" s="847">
        <f t="shared" si="274"/>
        <v>165000</v>
      </c>
      <c r="T192" s="847">
        <f t="shared" si="275"/>
        <v>17160</v>
      </c>
      <c r="U192" s="391">
        <f t="shared" si="276"/>
        <v>182160</v>
      </c>
      <c r="V192" s="393">
        <f t="shared" si="277"/>
        <v>1586613.6</v>
      </c>
      <c r="W192" s="395">
        <v>0.14753497120913139</v>
      </c>
      <c r="X192" s="1"/>
      <c r="Y192" s="406">
        <f>Y190</f>
        <v>8.7100000000000009</v>
      </c>
      <c r="Z192" s="406">
        <f>$Z$23</f>
        <v>1.1000000000000001</v>
      </c>
      <c r="AA192" s="406">
        <f>$AA$23</f>
        <v>1</v>
      </c>
      <c r="AB192" s="406">
        <v>150000</v>
      </c>
      <c r="AC192" s="406">
        <f>$AC$86</f>
        <v>15600</v>
      </c>
      <c r="AD192" s="406">
        <f t="shared" si="278"/>
        <v>165600</v>
      </c>
      <c r="AE192" s="406">
        <f t="shared" si="279"/>
        <v>1306500.0000000002</v>
      </c>
      <c r="AF192" s="406">
        <f t="shared" si="280"/>
        <v>135876</v>
      </c>
      <c r="AG192" s="406">
        <f t="shared" si="281"/>
        <v>1442376.0000000002</v>
      </c>
      <c r="AH192" s="406">
        <f t="shared" si="282"/>
        <v>9.9999999999999876</v>
      </c>
      <c r="AI192" s="327"/>
      <c r="AJ192" s="471"/>
      <c r="AK192" s="472"/>
      <c r="AL192" s="472"/>
      <c r="AM192" s="472"/>
      <c r="AN192" s="472"/>
      <c r="AO192" s="472"/>
      <c r="AP192" s="472"/>
      <c r="AQ192" s="472"/>
      <c r="AR192" s="472"/>
      <c r="AS192" s="472"/>
      <c r="AT192" s="472"/>
      <c r="AU192" s="472"/>
      <c r="AV192" s="472"/>
      <c r="AW192" s="472"/>
      <c r="AX192" s="472"/>
      <c r="AY192" s="472"/>
      <c r="AZ192" s="472"/>
      <c r="BA192" s="472"/>
      <c r="BB192" s="472"/>
      <c r="BC192" s="472"/>
      <c r="BD192" s="472"/>
      <c r="BE192" s="472"/>
      <c r="BF192" s="472"/>
      <c r="BG192" s="472"/>
      <c r="BH192" s="451"/>
    </row>
    <row r="193" spans="4:63" s="47" customFormat="1" ht="20" hidden="1" customHeight="1" x14ac:dyDescent="0.2">
      <c r="D193" s="914"/>
      <c r="E193" s="913"/>
      <c r="F193" s="915"/>
      <c r="G193" s="916"/>
      <c r="H193" s="920" t="s">
        <v>223</v>
      </c>
      <c r="I193" s="916"/>
      <c r="J193" s="917"/>
      <c r="K193" s="917"/>
      <c r="L193" s="917"/>
      <c r="M193" s="917"/>
      <c r="N193" s="916"/>
      <c r="O193" s="918"/>
      <c r="P193" s="911" t="s">
        <v>678</v>
      </c>
      <c r="Q193" s="912" t="s">
        <v>184</v>
      </c>
      <c r="R193" s="406">
        <f t="shared" si="274"/>
        <v>1.9</v>
      </c>
      <c r="S193" s="847">
        <f t="shared" si="274"/>
        <v>93500.000000000015</v>
      </c>
      <c r="T193" s="847">
        <f t="shared" si="275"/>
        <v>275000</v>
      </c>
      <c r="U193" s="391">
        <f t="shared" si="276"/>
        <v>368500</v>
      </c>
      <c r="V193" s="393">
        <f t="shared" si="277"/>
        <v>700150</v>
      </c>
      <c r="W193" s="395">
        <v>6.5105082984334262E-2</v>
      </c>
      <c r="X193" s="1"/>
      <c r="Y193" s="406">
        <v>1.9</v>
      </c>
      <c r="Z193" s="406">
        <f>$Z$23</f>
        <v>1.1000000000000001</v>
      </c>
      <c r="AA193" s="406">
        <f>$AA$23</f>
        <v>1</v>
      </c>
      <c r="AB193" s="406">
        <v>85000</v>
      </c>
      <c r="AC193" s="406">
        <v>250000</v>
      </c>
      <c r="AD193" s="406">
        <f t="shared" si="278"/>
        <v>335000</v>
      </c>
      <c r="AE193" s="406">
        <f t="shared" si="279"/>
        <v>161500</v>
      </c>
      <c r="AF193" s="406">
        <f t="shared" si="280"/>
        <v>475000</v>
      </c>
      <c r="AG193" s="406">
        <f t="shared" si="281"/>
        <v>636500</v>
      </c>
      <c r="AH193" s="406">
        <f t="shared" si="282"/>
        <v>10</v>
      </c>
      <c r="AI193" s="327"/>
      <c r="AJ193" s="471"/>
      <c r="AK193" s="472"/>
      <c r="AL193" s="472"/>
      <c r="AM193" s="472"/>
      <c r="AN193" s="472"/>
      <c r="AO193" s="472"/>
      <c r="AP193" s="472"/>
      <c r="AQ193" s="472"/>
      <c r="AR193" s="472"/>
      <c r="AS193" s="472"/>
      <c r="AT193" s="472"/>
      <c r="AU193" s="472"/>
      <c r="AV193" s="472"/>
      <c r="AW193" s="472"/>
      <c r="AX193" s="472"/>
      <c r="AY193" s="472"/>
      <c r="AZ193" s="472"/>
      <c r="BA193" s="472"/>
      <c r="BB193" s="472"/>
      <c r="BC193" s="472"/>
      <c r="BD193" s="472"/>
      <c r="BE193" s="472"/>
      <c r="BF193" s="472"/>
      <c r="BG193" s="472"/>
      <c r="BH193" s="451"/>
    </row>
    <row r="194" spans="4:63" s="47" customFormat="1" ht="20" hidden="1" customHeight="1" x14ac:dyDescent="0.2">
      <c r="D194" s="914"/>
      <c r="E194" s="913"/>
      <c r="F194" s="915">
        <v>4</v>
      </c>
      <c r="G194" s="916" t="s">
        <v>222</v>
      </c>
      <c r="H194" s="916"/>
      <c r="I194" s="916"/>
      <c r="J194" s="917"/>
      <c r="K194" s="917"/>
      <c r="L194" s="917"/>
      <c r="M194" s="917"/>
      <c r="N194" s="916"/>
      <c r="O194" s="918"/>
      <c r="P194" s="911"/>
      <c r="Q194" s="912"/>
      <c r="R194" s="882"/>
      <c r="S194" s="883"/>
      <c r="T194" s="883"/>
      <c r="U194" s="884"/>
      <c r="V194" s="436"/>
      <c r="W194" s="400"/>
      <c r="Y194" s="882"/>
      <c r="Z194" s="882"/>
      <c r="AA194" s="882"/>
      <c r="AB194" s="882"/>
      <c r="AC194" s="882"/>
      <c r="AD194" s="882"/>
      <c r="AE194" s="882"/>
      <c r="AF194" s="882"/>
      <c r="AG194" s="882"/>
      <c r="AH194" s="882"/>
      <c r="AI194" s="327"/>
      <c r="AJ194" s="471"/>
      <c r="AK194" s="472"/>
      <c r="AL194" s="472"/>
      <c r="AM194" s="472"/>
      <c r="AN194" s="472"/>
      <c r="AO194" s="472"/>
      <c r="AP194" s="472"/>
      <c r="AQ194" s="472"/>
      <c r="AR194" s="472"/>
      <c r="AS194" s="472"/>
      <c r="AT194" s="472"/>
      <c r="AU194" s="472"/>
      <c r="AV194" s="472"/>
      <c r="AW194" s="472"/>
      <c r="AX194" s="472"/>
      <c r="AY194" s="472"/>
      <c r="AZ194" s="472"/>
      <c r="BA194" s="472"/>
      <c r="BB194" s="472"/>
      <c r="BC194" s="472"/>
      <c r="BD194" s="472"/>
      <c r="BE194" s="472"/>
      <c r="BF194" s="472"/>
      <c r="BG194" s="472"/>
      <c r="BH194" s="451"/>
    </row>
    <row r="195" spans="4:63" s="47" customFormat="1" ht="20" hidden="1" customHeight="1" x14ac:dyDescent="0.2">
      <c r="D195" s="914"/>
      <c r="E195" s="913"/>
      <c r="F195" s="915"/>
      <c r="G195" s="916" t="s">
        <v>22</v>
      </c>
      <c r="H195" s="916" t="s">
        <v>224</v>
      </c>
      <c r="I195" s="916"/>
      <c r="J195" s="917"/>
      <c r="K195" s="917"/>
      <c r="L195" s="917"/>
      <c r="M195" s="917"/>
      <c r="N195" s="916"/>
      <c r="O195" s="918"/>
      <c r="P195" s="911"/>
      <c r="Q195" s="912"/>
      <c r="R195" s="882"/>
      <c r="S195" s="883"/>
      <c r="T195" s="883"/>
      <c r="U195" s="884"/>
      <c r="V195" s="436"/>
      <c r="W195" s="400"/>
      <c r="Y195" s="882"/>
      <c r="Z195" s="882"/>
      <c r="AA195" s="882"/>
      <c r="AB195" s="882"/>
      <c r="AC195" s="882"/>
      <c r="AD195" s="882"/>
      <c r="AE195" s="882"/>
      <c r="AF195" s="882"/>
      <c r="AG195" s="882"/>
      <c r="AH195" s="882"/>
      <c r="AI195" s="327"/>
      <c r="AJ195" s="471"/>
      <c r="AK195" s="472"/>
      <c r="AL195" s="472"/>
      <c r="AM195" s="472"/>
      <c r="AN195" s="472"/>
      <c r="AO195" s="472"/>
      <c r="AP195" s="472"/>
      <c r="AQ195" s="472"/>
      <c r="AR195" s="472"/>
      <c r="AS195" s="472"/>
      <c r="AT195" s="472"/>
      <c r="AU195" s="472"/>
      <c r="AV195" s="472"/>
      <c r="AW195" s="472"/>
      <c r="AX195" s="472"/>
      <c r="AY195" s="472"/>
      <c r="AZ195" s="472"/>
      <c r="BA195" s="472"/>
      <c r="BB195" s="472"/>
      <c r="BC195" s="472"/>
      <c r="BD195" s="472"/>
      <c r="BE195" s="472"/>
      <c r="BF195" s="472"/>
      <c r="BG195" s="472"/>
      <c r="BH195" s="451"/>
    </row>
    <row r="196" spans="4:63" s="132" customFormat="1" ht="20" hidden="1" customHeight="1" x14ac:dyDescent="0.2">
      <c r="D196" s="921"/>
      <c r="E196" s="922"/>
      <c r="F196" s="923"/>
      <c r="G196" s="919"/>
      <c r="H196" s="919" t="s">
        <v>60</v>
      </c>
      <c r="I196" s="919"/>
      <c r="J196" s="924"/>
      <c r="K196" s="924"/>
      <c r="L196" s="924"/>
      <c r="M196" s="924"/>
      <c r="N196" s="919"/>
      <c r="O196" s="925"/>
      <c r="P196" s="911" t="s">
        <v>217</v>
      </c>
      <c r="Q196" s="912" t="s">
        <v>184</v>
      </c>
      <c r="R196" s="406">
        <f t="shared" ref="R196:S197" si="283">Y196*AA196</f>
        <v>208.5</v>
      </c>
      <c r="S196" s="847">
        <f t="shared" si="283"/>
        <v>21120</v>
      </c>
      <c r="T196" s="847">
        <f t="shared" ref="T196:T197" si="284">Z196*AC196</f>
        <v>16500</v>
      </c>
      <c r="U196" s="391">
        <f t="shared" ref="U196:U197" si="285">S196+T196</f>
        <v>37620</v>
      </c>
      <c r="V196" s="393">
        <f t="shared" ref="V196:V197" si="286">R196*U196</f>
        <v>7843770</v>
      </c>
      <c r="W196" s="395">
        <v>0.72937127295584026</v>
      </c>
      <c r="X196" s="1"/>
      <c r="Y196" s="406">
        <f>Y184</f>
        <v>208.5</v>
      </c>
      <c r="Z196" s="406">
        <f>$Z$23</f>
        <v>1.1000000000000001</v>
      </c>
      <c r="AA196" s="406">
        <f>$AA$23</f>
        <v>1</v>
      </c>
      <c r="AB196" s="406">
        <f>(800000/20/10)*4*1.2</f>
        <v>19200</v>
      </c>
      <c r="AC196" s="406">
        <v>15000</v>
      </c>
      <c r="AD196" s="406">
        <f t="shared" ref="AD196:AD197" si="287">AB196+AC196</f>
        <v>34200</v>
      </c>
      <c r="AE196" s="406">
        <f t="shared" ref="AE196:AE197" si="288">Y196*AB196</f>
        <v>4003200</v>
      </c>
      <c r="AF196" s="406">
        <f t="shared" ref="AF196:AF197" si="289">Y196*AC196</f>
        <v>3127500</v>
      </c>
      <c r="AG196" s="406">
        <f t="shared" ref="AG196:AG197" si="290">AE196+AF196</f>
        <v>7130700</v>
      </c>
      <c r="AH196" s="406">
        <f t="shared" ref="AH196:AH197" si="291">(V196-AG196)/AG196*100</f>
        <v>10</v>
      </c>
      <c r="AI196" s="328"/>
      <c r="AJ196" s="471"/>
      <c r="AK196" s="472"/>
      <c r="AL196" s="472"/>
      <c r="AM196" s="472"/>
      <c r="AN196" s="472"/>
      <c r="AO196" s="472"/>
      <c r="AP196" s="472"/>
      <c r="AQ196" s="472"/>
      <c r="AR196" s="472"/>
      <c r="AS196" s="472"/>
      <c r="AT196" s="472"/>
      <c r="AU196" s="472"/>
      <c r="AV196" s="472"/>
      <c r="AW196" s="472"/>
      <c r="AX196" s="472"/>
      <c r="AY196" s="472"/>
      <c r="AZ196" s="472"/>
      <c r="BA196" s="472"/>
      <c r="BB196" s="472"/>
      <c r="BC196" s="472"/>
      <c r="BD196" s="472"/>
      <c r="BE196" s="472"/>
      <c r="BF196" s="472"/>
      <c r="BG196" s="472"/>
      <c r="BH196" s="452"/>
    </row>
    <row r="197" spans="4:63" s="132" customFormat="1" ht="20" hidden="1" customHeight="1" x14ac:dyDescent="0.2">
      <c r="D197" s="921"/>
      <c r="E197" s="922"/>
      <c r="F197" s="923"/>
      <c r="G197" s="919"/>
      <c r="H197" s="919" t="s">
        <v>61</v>
      </c>
      <c r="I197" s="919"/>
      <c r="J197" s="924"/>
      <c r="K197" s="924"/>
      <c r="L197" s="924"/>
      <c r="M197" s="924"/>
      <c r="N197" s="919"/>
      <c r="O197" s="925"/>
      <c r="P197" s="911" t="s">
        <v>217</v>
      </c>
      <c r="Q197" s="912" t="s">
        <v>184</v>
      </c>
      <c r="R197" s="406">
        <f t="shared" si="283"/>
        <v>217.21</v>
      </c>
      <c r="S197" s="847">
        <f t="shared" si="283"/>
        <v>28600.000000000004</v>
      </c>
      <c r="T197" s="847">
        <f t="shared" si="284"/>
        <v>16500</v>
      </c>
      <c r="U197" s="391">
        <f t="shared" si="285"/>
        <v>45100</v>
      </c>
      <c r="V197" s="393">
        <f t="shared" si="286"/>
        <v>9796171</v>
      </c>
      <c r="W197" s="395">
        <v>0.91091983986821212</v>
      </c>
      <c r="X197" s="1"/>
      <c r="Y197" s="406">
        <f>Y196+Y190</f>
        <v>217.21</v>
      </c>
      <c r="Z197" s="406">
        <f>$Z$23</f>
        <v>1.1000000000000001</v>
      </c>
      <c r="AA197" s="406">
        <f>$AA$23</f>
        <v>1</v>
      </c>
      <c r="AB197" s="406">
        <f>(1000000/20/10)*4*1.3</f>
        <v>26000</v>
      </c>
      <c r="AC197" s="406">
        <v>15000</v>
      </c>
      <c r="AD197" s="406">
        <f t="shared" si="287"/>
        <v>41000</v>
      </c>
      <c r="AE197" s="406">
        <f t="shared" si="288"/>
        <v>5647460</v>
      </c>
      <c r="AF197" s="406">
        <f t="shared" si="289"/>
        <v>3258150</v>
      </c>
      <c r="AG197" s="406">
        <f t="shared" si="290"/>
        <v>8905610</v>
      </c>
      <c r="AH197" s="406">
        <f t="shared" si="291"/>
        <v>10</v>
      </c>
      <c r="AI197" s="328"/>
      <c r="AJ197" s="471"/>
      <c r="AK197" s="472"/>
      <c r="AL197" s="472"/>
      <c r="AM197" s="472"/>
      <c r="AN197" s="472"/>
      <c r="AO197" s="472"/>
      <c r="AP197" s="472"/>
      <c r="AQ197" s="472"/>
      <c r="AR197" s="472"/>
      <c r="AS197" s="472"/>
      <c r="AT197" s="472"/>
      <c r="AU197" s="472"/>
      <c r="AV197" s="472"/>
      <c r="AW197" s="472"/>
      <c r="AX197" s="472"/>
      <c r="AY197" s="472"/>
      <c r="AZ197" s="472"/>
      <c r="BA197" s="472"/>
      <c r="BB197" s="472"/>
      <c r="BC197" s="472"/>
      <c r="BD197" s="472"/>
      <c r="BE197" s="472"/>
      <c r="BF197" s="472"/>
      <c r="BG197" s="472"/>
      <c r="BH197" s="452"/>
    </row>
    <row r="198" spans="4:63" s="47" customFormat="1" ht="20" hidden="1" customHeight="1" x14ac:dyDescent="0.2">
      <c r="D198" s="914"/>
      <c r="E198" s="913"/>
      <c r="F198" s="915"/>
      <c r="G198" s="916" t="s">
        <v>27</v>
      </c>
      <c r="H198" s="916" t="s">
        <v>225</v>
      </c>
      <c r="I198" s="916"/>
      <c r="J198" s="917"/>
      <c r="K198" s="917"/>
      <c r="L198" s="917"/>
      <c r="M198" s="917"/>
      <c r="N198" s="916"/>
      <c r="O198" s="918"/>
      <c r="P198" s="911"/>
      <c r="Q198" s="912"/>
      <c r="R198" s="882"/>
      <c r="S198" s="883"/>
      <c r="T198" s="883"/>
      <c r="U198" s="884"/>
      <c r="V198" s="436"/>
      <c r="W198" s="400"/>
      <c r="Y198" s="882"/>
      <c r="Z198" s="882"/>
      <c r="AA198" s="882"/>
      <c r="AB198" s="882"/>
      <c r="AC198" s="882"/>
      <c r="AD198" s="882"/>
      <c r="AE198" s="882"/>
      <c r="AF198" s="882"/>
      <c r="AG198" s="882"/>
      <c r="AH198" s="882"/>
      <c r="AI198" s="327"/>
      <c r="AJ198" s="471"/>
      <c r="AK198" s="472"/>
      <c r="AL198" s="472"/>
      <c r="AM198" s="472"/>
      <c r="AN198" s="472"/>
      <c r="AO198" s="472"/>
      <c r="AP198" s="472"/>
      <c r="AQ198" s="472"/>
      <c r="AR198" s="472"/>
      <c r="AS198" s="472"/>
      <c r="AT198" s="472"/>
      <c r="AU198" s="472"/>
      <c r="AV198" s="472"/>
      <c r="AW198" s="472"/>
      <c r="AX198" s="472"/>
      <c r="AY198" s="472"/>
      <c r="AZ198" s="472"/>
      <c r="BA198" s="472"/>
      <c r="BB198" s="472"/>
      <c r="BC198" s="472"/>
      <c r="BD198" s="472"/>
      <c r="BE198" s="472"/>
      <c r="BF198" s="472"/>
      <c r="BG198" s="472"/>
      <c r="BH198" s="451"/>
    </row>
    <row r="199" spans="4:63" s="47" customFormat="1" ht="20" hidden="1" customHeight="1" x14ac:dyDescent="0.2">
      <c r="D199" s="914"/>
      <c r="E199" s="913"/>
      <c r="F199" s="915"/>
      <c r="G199" s="916"/>
      <c r="H199" s="920" t="s">
        <v>679</v>
      </c>
      <c r="I199" s="916"/>
      <c r="J199" s="917"/>
      <c r="K199" s="917"/>
      <c r="L199" s="917"/>
      <c r="M199" s="917"/>
      <c r="N199" s="916"/>
      <c r="O199" s="918"/>
      <c r="P199" s="911" t="s">
        <v>275</v>
      </c>
      <c r="Q199" s="912" t="s">
        <v>184</v>
      </c>
      <c r="R199" s="406">
        <f t="shared" ref="R199:S199" si="292">Y199*AA199</f>
        <v>8.7100000000000009</v>
      </c>
      <c r="S199" s="847">
        <f t="shared" si="292"/>
        <v>0</v>
      </c>
      <c r="T199" s="847">
        <f t="shared" ref="T199" si="293">Z199*AC199</f>
        <v>0</v>
      </c>
      <c r="U199" s="391">
        <f t="shared" ref="U199" si="294">S199+T199</f>
        <v>0</v>
      </c>
      <c r="V199" s="393">
        <f t="shared" ref="V199" si="295">R199*U199</f>
        <v>0</v>
      </c>
      <c r="W199" s="395"/>
      <c r="X199" s="1"/>
      <c r="Y199" s="406">
        <f>Y192</f>
        <v>8.7100000000000009</v>
      </c>
      <c r="Z199" s="406">
        <f>$Z$23</f>
        <v>1.1000000000000001</v>
      </c>
      <c r="AA199" s="406">
        <f>$AA$23</f>
        <v>1</v>
      </c>
      <c r="AB199" s="406"/>
      <c r="AC199" s="406"/>
      <c r="AD199" s="406">
        <f t="shared" ref="AD199" si="296">AB199+AC199</f>
        <v>0</v>
      </c>
      <c r="AE199" s="406">
        <f t="shared" ref="AE199" si="297">Y199*AB199</f>
        <v>0</v>
      </c>
      <c r="AF199" s="406">
        <f t="shared" ref="AF199" si="298">Y199*AC199</f>
        <v>0</v>
      </c>
      <c r="AG199" s="406">
        <f t="shared" ref="AG199" si="299">AE199+AF199</f>
        <v>0</v>
      </c>
      <c r="AH199" s="406" t="e">
        <f t="shared" ref="AH199" si="300">(V199-AG199)/AG199*100</f>
        <v>#DIV/0!</v>
      </c>
      <c r="AI199" s="327"/>
      <c r="AJ199" s="471"/>
      <c r="AK199" s="472"/>
      <c r="AL199" s="472"/>
      <c r="AM199" s="472"/>
      <c r="AN199" s="472"/>
      <c r="AO199" s="472"/>
      <c r="AP199" s="472"/>
      <c r="AQ199" s="472"/>
      <c r="AR199" s="472"/>
      <c r="AS199" s="472"/>
      <c r="AT199" s="472"/>
      <c r="AU199" s="472"/>
      <c r="AV199" s="472"/>
      <c r="AW199" s="472"/>
      <c r="AX199" s="472"/>
      <c r="AY199" s="472"/>
      <c r="AZ199" s="472"/>
      <c r="BA199" s="472"/>
      <c r="BB199" s="472"/>
      <c r="BC199" s="472"/>
      <c r="BD199" s="472"/>
      <c r="BE199" s="472"/>
      <c r="BF199" s="472"/>
      <c r="BG199" s="472"/>
      <c r="BH199" s="451"/>
    </row>
    <row r="200" spans="4:63" ht="20" hidden="1" customHeight="1" x14ac:dyDescent="0.2">
      <c r="D200" s="848"/>
      <c r="E200" s="872"/>
      <c r="F200" s="863"/>
      <c r="G200" s="864"/>
      <c r="H200" s="864"/>
      <c r="I200" s="864"/>
      <c r="J200" s="843"/>
      <c r="K200" s="843"/>
      <c r="L200" s="843"/>
      <c r="M200" s="844"/>
      <c r="N200" s="873"/>
      <c r="O200" s="874"/>
      <c r="P200" s="833"/>
      <c r="Q200" s="834"/>
      <c r="R200" s="406"/>
      <c r="S200" s="847"/>
      <c r="T200" s="847"/>
      <c r="U200" s="391"/>
      <c r="V200" s="393"/>
      <c r="W200" s="395"/>
      <c r="Y200" s="406"/>
      <c r="Z200" s="406"/>
      <c r="AA200" s="406"/>
      <c r="AB200" s="406"/>
      <c r="AC200" s="406"/>
      <c r="AD200" s="406"/>
      <c r="AE200" s="406"/>
      <c r="AF200" s="406"/>
      <c r="AG200" s="406"/>
      <c r="AH200" s="406"/>
      <c r="AJ200" s="467"/>
      <c r="AK200" s="466"/>
      <c r="AL200" s="466"/>
      <c r="AM200" s="466"/>
      <c r="AN200" s="466"/>
      <c r="AO200" s="466"/>
      <c r="AP200" s="466"/>
      <c r="AQ200" s="466"/>
      <c r="AR200" s="466"/>
      <c r="AS200" s="466"/>
      <c r="AT200" s="466"/>
      <c r="AU200" s="466"/>
      <c r="AV200" s="466"/>
      <c r="AW200" s="466"/>
      <c r="AX200" s="466"/>
      <c r="AY200" s="466"/>
      <c r="AZ200" s="466"/>
      <c r="BA200" s="466"/>
      <c r="BB200" s="466"/>
      <c r="BC200" s="466"/>
      <c r="BD200" s="466"/>
      <c r="BE200" s="466"/>
      <c r="BF200" s="466"/>
      <c r="BG200" s="466"/>
      <c r="BH200" s="446"/>
    </row>
    <row r="201" spans="4:63" ht="20" hidden="1" customHeight="1" x14ac:dyDescent="0.2">
      <c r="D201" s="814"/>
      <c r="E201" s="815"/>
      <c r="F201" s="816"/>
      <c r="G201" s="817"/>
      <c r="H201" s="818"/>
      <c r="I201" s="816"/>
      <c r="J201" s="819"/>
      <c r="K201" s="819"/>
      <c r="L201" s="819"/>
      <c r="M201" s="820"/>
      <c r="N201" s="821"/>
      <c r="O201" s="818"/>
      <c r="P201" s="822"/>
      <c r="Q201" s="823"/>
      <c r="R201" s="838"/>
      <c r="S201" s="824"/>
      <c r="T201" s="824"/>
      <c r="U201" s="861" t="s">
        <v>182</v>
      </c>
      <c r="V201" s="1"/>
      <c r="W201" s="395"/>
      <c r="Y201" s="406"/>
      <c r="Z201" s="406"/>
      <c r="AA201" s="406"/>
      <c r="AB201" s="406"/>
      <c r="AC201" s="406"/>
      <c r="AD201" s="406"/>
      <c r="AE201" s="406"/>
      <c r="AF201" s="406"/>
      <c r="AG201" s="406"/>
      <c r="AH201" s="406"/>
      <c r="AJ201" s="467"/>
      <c r="AK201" s="466"/>
      <c r="AL201" s="466"/>
      <c r="AM201" s="466"/>
      <c r="AN201" s="466"/>
      <c r="AO201" s="466"/>
      <c r="AP201" s="466"/>
      <c r="AQ201" s="466"/>
      <c r="AR201" s="466"/>
      <c r="AS201" s="466"/>
      <c r="AT201" s="466"/>
      <c r="AU201" s="466"/>
      <c r="AV201" s="466"/>
      <c r="AW201" s="466"/>
      <c r="AX201" s="466"/>
      <c r="AY201" s="466"/>
      <c r="AZ201" s="466"/>
      <c r="BA201" s="466"/>
      <c r="BB201" s="466"/>
      <c r="BC201" s="466"/>
      <c r="BD201" s="466"/>
      <c r="BE201" s="466"/>
      <c r="BF201" s="466"/>
      <c r="BG201" s="466"/>
      <c r="BH201" s="446"/>
    </row>
    <row r="202" spans="4:63" s="40" customFormat="1" ht="20" customHeight="1" x14ac:dyDescent="0.2">
      <c r="D202" s="905"/>
      <c r="E202" s="913" t="s">
        <v>680</v>
      </c>
      <c r="F202" s="907"/>
      <c r="G202" s="908"/>
      <c r="H202" s="908"/>
      <c r="I202" s="908"/>
      <c r="J202" s="909"/>
      <c r="K202" s="909"/>
      <c r="L202" s="909"/>
      <c r="M202" s="909"/>
      <c r="N202" s="908"/>
      <c r="O202" s="910"/>
      <c r="P202" s="911"/>
      <c r="Q202" s="912"/>
      <c r="R202" s="407"/>
      <c r="S202" s="868"/>
      <c r="T202" s="868"/>
      <c r="U202" s="392"/>
      <c r="V202" s="432">
        <f>SUM(V204:V215)</f>
        <v>105513360.7</v>
      </c>
      <c r="W202" s="399">
        <v>9.8114062762686469</v>
      </c>
      <c r="Y202" s="407"/>
      <c r="Z202" s="407"/>
      <c r="AA202" s="407"/>
      <c r="AB202" s="407"/>
      <c r="AC202" s="407"/>
      <c r="AD202" s="407"/>
      <c r="AE202" s="407"/>
      <c r="AF202" s="407"/>
      <c r="AG202" s="407"/>
      <c r="AH202" s="407"/>
      <c r="AI202" s="326"/>
      <c r="AJ202" s="470"/>
      <c r="AK202" s="465"/>
      <c r="AL202" s="465"/>
      <c r="AM202" s="465"/>
      <c r="AN202" s="465"/>
      <c r="AO202" s="465"/>
      <c r="AP202" s="465"/>
      <c r="AQ202" s="465"/>
      <c r="AR202" s="458">
        <f>W202/4</f>
        <v>2.4528515690671617</v>
      </c>
      <c r="AS202" s="458">
        <f>AR202</f>
        <v>2.4528515690671617</v>
      </c>
      <c r="AT202" s="458">
        <f>AS202</f>
        <v>2.4528515690671617</v>
      </c>
      <c r="AU202" s="458">
        <f>AT202</f>
        <v>2.4528515690671617</v>
      </c>
      <c r="AV202" s="465"/>
      <c r="AW202" s="465"/>
      <c r="AX202" s="465"/>
      <c r="AY202" s="465"/>
      <c r="AZ202" s="465"/>
      <c r="BA202" s="465"/>
      <c r="BB202" s="465"/>
      <c r="BC202" s="465"/>
      <c r="BD202" s="465"/>
      <c r="BE202" s="465"/>
      <c r="BF202" s="465"/>
      <c r="BG202" s="465"/>
      <c r="BH202" s="450"/>
      <c r="BK202" s="463">
        <f>AX522</f>
        <v>79.260179269037224</v>
      </c>
    </row>
    <row r="203" spans="4:63" s="47" customFormat="1" ht="20" hidden="1" customHeight="1" x14ac:dyDescent="0.2">
      <c r="D203" s="914"/>
      <c r="E203" s="913"/>
      <c r="F203" s="915">
        <v>1</v>
      </c>
      <c r="G203" s="916" t="s">
        <v>56</v>
      </c>
      <c r="H203" s="916"/>
      <c r="I203" s="916"/>
      <c r="J203" s="917"/>
      <c r="K203" s="917"/>
      <c r="L203" s="917"/>
      <c r="M203" s="917"/>
      <c r="N203" s="916"/>
      <c r="O203" s="918"/>
      <c r="P203" s="911"/>
      <c r="Q203" s="912"/>
      <c r="R203" s="882"/>
      <c r="S203" s="883"/>
      <c r="T203" s="883"/>
      <c r="U203" s="884"/>
      <c r="V203" s="436"/>
      <c r="W203" s="400"/>
      <c r="Y203" s="882"/>
      <c r="Z203" s="882"/>
      <c r="AA203" s="882"/>
      <c r="AB203" s="882"/>
      <c r="AC203" s="882"/>
      <c r="AD203" s="882"/>
      <c r="AE203" s="882"/>
      <c r="AF203" s="882"/>
      <c r="AG203" s="882"/>
      <c r="AH203" s="882"/>
      <c r="AI203" s="327"/>
      <c r="AJ203" s="471"/>
      <c r="AK203" s="472"/>
      <c r="AL203" s="472"/>
      <c r="AM203" s="472"/>
      <c r="AN203" s="472"/>
      <c r="AO203" s="472"/>
      <c r="AP203" s="472"/>
      <c r="AQ203" s="472"/>
      <c r="AR203" s="472"/>
      <c r="AS203" s="472"/>
      <c r="AT203" s="472"/>
      <c r="AU203" s="472"/>
      <c r="AV203" s="472"/>
      <c r="AW203" s="472"/>
      <c r="AX203" s="472"/>
      <c r="AY203" s="472"/>
      <c r="AZ203" s="472"/>
      <c r="BA203" s="472"/>
      <c r="BB203" s="472"/>
      <c r="BC203" s="472"/>
      <c r="BD203" s="472"/>
      <c r="BE203" s="472"/>
      <c r="BF203" s="472"/>
      <c r="BG203" s="472"/>
      <c r="BH203" s="451"/>
    </row>
    <row r="204" spans="4:63" s="47" customFormat="1" ht="20" hidden="1" customHeight="1" x14ac:dyDescent="0.2">
      <c r="D204" s="914"/>
      <c r="E204" s="913"/>
      <c r="F204" s="915"/>
      <c r="G204" s="916" t="s">
        <v>22</v>
      </c>
      <c r="H204" s="916" t="s">
        <v>215</v>
      </c>
      <c r="I204" s="916"/>
      <c r="J204" s="917"/>
      <c r="K204" s="917"/>
      <c r="L204" s="917"/>
      <c r="M204" s="917"/>
      <c r="N204" s="916"/>
      <c r="O204" s="918"/>
      <c r="P204" s="911"/>
      <c r="Q204" s="912"/>
      <c r="R204" s="882"/>
      <c r="S204" s="883"/>
      <c r="T204" s="883"/>
      <c r="U204" s="884"/>
      <c r="V204" s="436"/>
      <c r="W204" s="400"/>
      <c r="Y204" s="882"/>
      <c r="Z204" s="882"/>
      <c r="AA204" s="882"/>
      <c r="AB204" s="882"/>
      <c r="AC204" s="882"/>
      <c r="AD204" s="882"/>
      <c r="AE204" s="882"/>
      <c r="AF204" s="882"/>
      <c r="AG204" s="882"/>
      <c r="AH204" s="882"/>
      <c r="AI204" s="327"/>
      <c r="AJ204" s="471"/>
      <c r="AK204" s="472"/>
      <c r="AL204" s="472"/>
      <c r="AM204" s="472"/>
      <c r="AN204" s="472"/>
      <c r="AO204" s="472"/>
      <c r="AP204" s="472"/>
      <c r="AQ204" s="472"/>
      <c r="AR204" s="472"/>
      <c r="AS204" s="472"/>
      <c r="AT204" s="472"/>
      <c r="AU204" s="472"/>
      <c r="AV204" s="472"/>
      <c r="AW204" s="472"/>
      <c r="AX204" s="472"/>
      <c r="AY204" s="472"/>
      <c r="AZ204" s="472"/>
      <c r="BA204" s="472"/>
      <c r="BB204" s="472"/>
      <c r="BC204" s="472"/>
      <c r="BD204" s="472"/>
      <c r="BE204" s="472"/>
      <c r="BF204" s="472"/>
      <c r="BG204" s="472"/>
      <c r="BH204" s="451"/>
    </row>
    <row r="205" spans="4:63" s="47" customFormat="1" ht="20" hidden="1" customHeight="1" x14ac:dyDescent="0.2">
      <c r="D205" s="914"/>
      <c r="E205" s="913"/>
      <c r="F205" s="915"/>
      <c r="G205" s="916"/>
      <c r="H205" s="919" t="s">
        <v>57</v>
      </c>
      <c r="I205" s="919"/>
      <c r="J205" s="917"/>
      <c r="K205" s="917"/>
      <c r="L205" s="917"/>
      <c r="M205" s="917"/>
      <c r="N205" s="916"/>
      <c r="O205" s="918"/>
      <c r="P205" s="911" t="s">
        <v>218</v>
      </c>
      <c r="Q205" s="912" t="s">
        <v>184</v>
      </c>
      <c r="R205" s="406">
        <f t="shared" ref="R205:S207" si="301">Y205*AA205</f>
        <v>275</v>
      </c>
      <c r="S205" s="847">
        <f t="shared" si="301"/>
        <v>91960.000000000015</v>
      </c>
      <c r="T205" s="847">
        <f t="shared" ref="T205:T207" si="302">Z205*AC205</f>
        <v>27588.000000000004</v>
      </c>
      <c r="U205" s="391">
        <f t="shared" ref="U205:U207" si="303">S205+T205</f>
        <v>119548.00000000001</v>
      </c>
      <c r="V205" s="393">
        <f t="shared" ref="V205:V207" si="304">R205*U205</f>
        <v>32875700.000000004</v>
      </c>
      <c r="W205" s="395">
        <v>3.0570237472942625</v>
      </c>
      <c r="X205" s="1"/>
      <c r="Y205" s="406">
        <v>275</v>
      </c>
      <c r="Z205" s="406">
        <f>$Z$23</f>
        <v>1.1000000000000001</v>
      </c>
      <c r="AA205" s="406">
        <f>$AA$23</f>
        <v>1</v>
      </c>
      <c r="AB205" s="406">
        <f>$AB$184</f>
        <v>83600</v>
      </c>
      <c r="AC205" s="406">
        <f>$AC$184</f>
        <v>25080</v>
      </c>
      <c r="AD205" s="406">
        <f t="shared" ref="AD205:AD207" si="305">AB205+AC205</f>
        <v>108680</v>
      </c>
      <c r="AE205" s="406">
        <f t="shared" ref="AE205:AE207" si="306">Y205*AB205</f>
        <v>22990000</v>
      </c>
      <c r="AF205" s="406">
        <f t="shared" ref="AF205:AF207" si="307">Y205*AC205</f>
        <v>6897000</v>
      </c>
      <c r="AG205" s="406">
        <f t="shared" ref="AG205:AG207" si="308">AE205+AF205</f>
        <v>29887000</v>
      </c>
      <c r="AH205" s="406">
        <f t="shared" ref="AH205:AH207" si="309">(V205-AG205)/AG205*100</f>
        <v>10.000000000000012</v>
      </c>
      <c r="AI205" s="327"/>
      <c r="AJ205" s="471"/>
      <c r="AK205" s="472"/>
      <c r="AL205" s="472"/>
      <c r="AM205" s="472"/>
      <c r="AN205" s="472"/>
      <c r="AO205" s="472"/>
      <c r="AP205" s="472"/>
      <c r="AQ205" s="472"/>
      <c r="AR205" s="472"/>
      <c r="AS205" s="472"/>
      <c r="AT205" s="472"/>
      <c r="AU205" s="472"/>
      <c r="AV205" s="472"/>
      <c r="AW205" s="472"/>
      <c r="AX205" s="472"/>
      <c r="AY205" s="472"/>
      <c r="AZ205" s="472"/>
      <c r="BA205" s="472"/>
      <c r="BB205" s="472"/>
      <c r="BC205" s="472"/>
      <c r="BD205" s="472"/>
      <c r="BE205" s="472"/>
      <c r="BF205" s="472"/>
      <c r="BG205" s="472"/>
      <c r="BH205" s="451"/>
    </row>
    <row r="206" spans="4:63" s="47" customFormat="1" ht="20" hidden="1" customHeight="1" x14ac:dyDescent="0.2">
      <c r="D206" s="914"/>
      <c r="E206" s="913"/>
      <c r="F206" s="915"/>
      <c r="G206" s="916"/>
      <c r="H206" s="919" t="s">
        <v>58</v>
      </c>
      <c r="I206" s="919"/>
      <c r="J206" s="917"/>
      <c r="K206" s="917"/>
      <c r="L206" s="917"/>
      <c r="M206" s="917"/>
      <c r="N206" s="916"/>
      <c r="O206" s="918"/>
      <c r="P206" s="911" t="s">
        <v>216</v>
      </c>
      <c r="Q206" s="912" t="s">
        <v>184</v>
      </c>
      <c r="R206" s="406">
        <f t="shared" si="301"/>
        <v>550</v>
      </c>
      <c r="S206" s="847">
        <f t="shared" si="301"/>
        <v>27065.280000000002</v>
      </c>
      <c r="T206" s="847">
        <f t="shared" si="302"/>
        <v>28418.544000000002</v>
      </c>
      <c r="U206" s="391">
        <f t="shared" si="303"/>
        <v>55483.824000000008</v>
      </c>
      <c r="V206" s="393">
        <f t="shared" si="304"/>
        <v>30516103.200000003</v>
      </c>
      <c r="W206" s="395">
        <v>2.8376111278933207</v>
      </c>
      <c r="X206" s="1"/>
      <c r="Y206" s="406">
        <f>Y205*2</f>
        <v>550</v>
      </c>
      <c r="Z206" s="406">
        <f>$Z$23</f>
        <v>1.1000000000000001</v>
      </c>
      <c r="AA206" s="406">
        <f>$AA$23</f>
        <v>1</v>
      </c>
      <c r="AB206" s="406">
        <f>$AB$185</f>
        <v>24604.799999999999</v>
      </c>
      <c r="AC206" s="406">
        <f>$AC$185</f>
        <v>25835.040000000001</v>
      </c>
      <c r="AD206" s="406">
        <f t="shared" si="305"/>
        <v>50439.839999999997</v>
      </c>
      <c r="AE206" s="406">
        <f t="shared" si="306"/>
        <v>13532640</v>
      </c>
      <c r="AF206" s="406">
        <f t="shared" si="307"/>
        <v>14209272</v>
      </c>
      <c r="AG206" s="406">
        <f t="shared" si="308"/>
        <v>27741912</v>
      </c>
      <c r="AH206" s="406">
        <f t="shared" si="309"/>
        <v>10.000000000000011</v>
      </c>
      <c r="AI206" s="327"/>
      <c r="AJ206" s="471"/>
      <c r="AK206" s="472"/>
      <c r="AL206" s="472"/>
      <c r="AM206" s="472"/>
      <c r="AN206" s="472"/>
      <c r="AO206" s="472"/>
      <c r="AP206" s="472"/>
      <c r="AQ206" s="472"/>
      <c r="AR206" s="472"/>
      <c r="AS206" s="472"/>
      <c r="AT206" s="472"/>
      <c r="AU206" s="472"/>
      <c r="AV206" s="472"/>
      <c r="AW206" s="472"/>
      <c r="AX206" s="472"/>
      <c r="AY206" s="472"/>
      <c r="AZ206" s="472"/>
      <c r="BA206" s="472"/>
      <c r="BB206" s="472"/>
      <c r="BC206" s="472"/>
      <c r="BD206" s="472"/>
      <c r="BE206" s="472"/>
      <c r="BF206" s="472"/>
      <c r="BG206" s="472"/>
      <c r="BH206" s="451"/>
    </row>
    <row r="207" spans="4:63" s="47" customFormat="1" ht="20" hidden="1" customHeight="1" x14ac:dyDescent="0.2">
      <c r="D207" s="914"/>
      <c r="E207" s="913"/>
      <c r="F207" s="915"/>
      <c r="G207" s="916"/>
      <c r="H207" s="919" t="s">
        <v>59</v>
      </c>
      <c r="I207" s="919"/>
      <c r="J207" s="917"/>
      <c r="K207" s="917"/>
      <c r="L207" s="917"/>
      <c r="M207" s="917"/>
      <c r="N207" s="916"/>
      <c r="O207" s="918"/>
      <c r="P207" s="911" t="s">
        <v>219</v>
      </c>
      <c r="Q207" s="912" t="s">
        <v>184</v>
      </c>
      <c r="R207" s="406">
        <f t="shared" si="301"/>
        <v>550</v>
      </c>
      <c r="S207" s="847">
        <f t="shared" si="301"/>
        <v>5898.7500000000009</v>
      </c>
      <c r="T207" s="847">
        <f t="shared" si="302"/>
        <v>19083.900000000001</v>
      </c>
      <c r="U207" s="391">
        <f t="shared" si="303"/>
        <v>24982.65</v>
      </c>
      <c r="V207" s="393">
        <f t="shared" si="304"/>
        <v>13740457.5</v>
      </c>
      <c r="W207" s="395">
        <v>1.2776885321434237</v>
      </c>
      <c r="X207" s="1"/>
      <c r="Y207" s="406">
        <f>Y206</f>
        <v>550</v>
      </c>
      <c r="Z207" s="406">
        <f>$Z$23</f>
        <v>1.1000000000000001</v>
      </c>
      <c r="AA207" s="406">
        <f>$AA$23</f>
        <v>1</v>
      </c>
      <c r="AB207" s="406">
        <f>$AB$186</f>
        <v>5362.5</v>
      </c>
      <c r="AC207" s="406">
        <f>$AC$186</f>
        <v>17349</v>
      </c>
      <c r="AD207" s="406">
        <f t="shared" si="305"/>
        <v>22711.5</v>
      </c>
      <c r="AE207" s="406">
        <f t="shared" si="306"/>
        <v>2949375</v>
      </c>
      <c r="AF207" s="406">
        <f t="shared" si="307"/>
        <v>9541950</v>
      </c>
      <c r="AG207" s="406">
        <f t="shared" si="308"/>
        <v>12491325</v>
      </c>
      <c r="AH207" s="406">
        <f t="shared" si="309"/>
        <v>10</v>
      </c>
      <c r="AI207" s="327"/>
      <c r="AJ207" s="471"/>
      <c r="AK207" s="472"/>
      <c r="AL207" s="472"/>
      <c r="AM207" s="472"/>
      <c r="AN207" s="472"/>
      <c r="AO207" s="472"/>
      <c r="AP207" s="472"/>
      <c r="AQ207" s="472"/>
      <c r="AR207" s="472"/>
      <c r="AS207" s="472"/>
      <c r="AT207" s="472"/>
      <c r="AU207" s="472"/>
      <c r="AV207" s="472"/>
      <c r="AW207" s="472"/>
      <c r="AX207" s="472"/>
      <c r="AY207" s="472"/>
      <c r="AZ207" s="472"/>
      <c r="BA207" s="472"/>
      <c r="BB207" s="472"/>
      <c r="BC207" s="472"/>
      <c r="BD207" s="472"/>
      <c r="BE207" s="472"/>
      <c r="BF207" s="472"/>
      <c r="BG207" s="472"/>
      <c r="BH207" s="451"/>
    </row>
    <row r="208" spans="4:63" s="47" customFormat="1" ht="20" hidden="1" customHeight="1" x14ac:dyDescent="0.2">
      <c r="D208" s="914"/>
      <c r="E208" s="913"/>
      <c r="F208" s="915">
        <v>2</v>
      </c>
      <c r="G208" s="916" t="s">
        <v>220</v>
      </c>
      <c r="H208" s="916"/>
      <c r="I208" s="916"/>
      <c r="J208" s="917"/>
      <c r="K208" s="917"/>
      <c r="L208" s="917"/>
      <c r="M208" s="917"/>
      <c r="N208" s="916"/>
      <c r="O208" s="918"/>
      <c r="P208" s="911"/>
      <c r="Q208" s="912"/>
      <c r="R208" s="882"/>
      <c r="S208" s="883"/>
      <c r="T208" s="883"/>
      <c r="U208" s="884"/>
      <c r="V208" s="436"/>
      <c r="W208" s="400"/>
      <c r="Y208" s="882"/>
      <c r="Z208" s="882"/>
      <c r="AA208" s="882"/>
      <c r="AB208" s="882"/>
      <c r="AC208" s="882"/>
      <c r="AD208" s="882"/>
      <c r="AE208" s="882"/>
      <c r="AF208" s="882"/>
      <c r="AG208" s="882"/>
      <c r="AH208" s="882"/>
      <c r="AI208" s="327"/>
      <c r="AJ208" s="471"/>
      <c r="AK208" s="472"/>
      <c r="AL208" s="472"/>
      <c r="AM208" s="472"/>
      <c r="AN208" s="472"/>
      <c r="AO208" s="472"/>
      <c r="AP208" s="472"/>
      <c r="AQ208" s="472"/>
      <c r="AR208" s="472"/>
      <c r="AS208" s="472"/>
      <c r="AT208" s="472"/>
      <c r="AU208" s="472"/>
      <c r="AV208" s="472"/>
      <c r="AW208" s="472"/>
      <c r="AX208" s="472"/>
      <c r="AY208" s="472"/>
      <c r="AZ208" s="472"/>
      <c r="BA208" s="472"/>
      <c r="BB208" s="472"/>
      <c r="BC208" s="472"/>
      <c r="BD208" s="472"/>
      <c r="BE208" s="472"/>
      <c r="BF208" s="472"/>
      <c r="BG208" s="472"/>
      <c r="BH208" s="451"/>
    </row>
    <row r="209" spans="4:63" s="47" customFormat="1" ht="20" hidden="1" customHeight="1" x14ac:dyDescent="0.2">
      <c r="D209" s="914"/>
      <c r="E209" s="913"/>
      <c r="F209" s="915"/>
      <c r="G209" s="916" t="s">
        <v>22</v>
      </c>
      <c r="H209" s="916" t="s">
        <v>278</v>
      </c>
      <c r="I209" s="916"/>
      <c r="J209" s="917"/>
      <c r="K209" s="917"/>
      <c r="L209" s="917"/>
      <c r="M209" s="917"/>
      <c r="N209" s="916"/>
      <c r="O209" s="918"/>
      <c r="P209" s="911"/>
      <c r="Q209" s="912"/>
      <c r="R209" s="882"/>
      <c r="S209" s="883"/>
      <c r="T209" s="883"/>
      <c r="U209" s="884"/>
      <c r="V209" s="436"/>
      <c r="W209" s="400"/>
      <c r="Y209" s="882"/>
      <c r="Z209" s="882"/>
      <c r="AA209" s="882"/>
      <c r="AB209" s="882"/>
      <c r="AC209" s="882"/>
      <c r="AD209" s="882"/>
      <c r="AE209" s="882"/>
      <c r="AF209" s="882"/>
      <c r="AG209" s="882"/>
      <c r="AH209" s="882"/>
      <c r="AI209" s="327"/>
      <c r="AJ209" s="471"/>
      <c r="AK209" s="472"/>
      <c r="AL209" s="472"/>
      <c r="AM209" s="472"/>
      <c r="AN209" s="472"/>
      <c r="AO209" s="472"/>
      <c r="AP209" s="472"/>
      <c r="AQ209" s="472"/>
      <c r="AR209" s="472"/>
      <c r="AS209" s="472"/>
      <c r="AT209" s="472"/>
      <c r="AU209" s="472"/>
      <c r="AV209" s="472"/>
      <c r="AW209" s="472"/>
      <c r="AX209" s="472"/>
      <c r="AY209" s="472"/>
      <c r="AZ209" s="472"/>
      <c r="BA209" s="472"/>
      <c r="BB209" s="472"/>
      <c r="BC209" s="472"/>
      <c r="BD209" s="472"/>
      <c r="BE209" s="472"/>
      <c r="BF209" s="472"/>
      <c r="BG209" s="472"/>
      <c r="BH209" s="451"/>
    </row>
    <row r="210" spans="4:63" s="47" customFormat="1" ht="20" hidden="1" customHeight="1" x14ac:dyDescent="0.2">
      <c r="D210" s="914"/>
      <c r="E210" s="913"/>
      <c r="F210" s="915"/>
      <c r="G210" s="916"/>
      <c r="H210" s="920" t="s">
        <v>221</v>
      </c>
      <c r="I210" s="916"/>
      <c r="J210" s="917"/>
      <c r="K210" s="917"/>
      <c r="L210" s="917"/>
      <c r="M210" s="917"/>
      <c r="N210" s="916"/>
      <c r="O210" s="918"/>
      <c r="P210" s="911"/>
      <c r="Q210" s="912" t="s">
        <v>184</v>
      </c>
      <c r="R210" s="406">
        <f t="shared" ref="R210:S210" si="310">Y210*AA210</f>
        <v>12.899999999999999</v>
      </c>
      <c r="S210" s="847">
        <f t="shared" si="310"/>
        <v>93500.000000000015</v>
      </c>
      <c r="T210" s="847">
        <f t="shared" ref="T210" si="311">Z210*AC210</f>
        <v>275000</v>
      </c>
      <c r="U210" s="391">
        <f t="shared" ref="U210" si="312">S210+T210</f>
        <v>368500</v>
      </c>
      <c r="V210" s="393">
        <f t="shared" ref="V210" si="313">R210*U210</f>
        <v>4753649.9999999991</v>
      </c>
      <c r="W210" s="395">
        <v>0.44202924763047985</v>
      </c>
      <c r="X210" s="1"/>
      <c r="Y210" s="406">
        <f>5.6+4+3.3</f>
        <v>12.899999999999999</v>
      </c>
      <c r="Z210" s="406">
        <f>$Z$23</f>
        <v>1.1000000000000001</v>
      </c>
      <c r="AA210" s="406">
        <f>$AA$23</f>
        <v>1</v>
      </c>
      <c r="AB210" s="406">
        <v>85000</v>
      </c>
      <c r="AC210" s="406">
        <v>250000</v>
      </c>
      <c r="AD210" s="406">
        <f t="shared" ref="AD210" si="314">AB210+AC210</f>
        <v>335000</v>
      </c>
      <c r="AE210" s="406">
        <f t="shared" ref="AE210" si="315">Y210*AB210</f>
        <v>1096499.9999999998</v>
      </c>
      <c r="AF210" s="406">
        <f t="shared" ref="AF210" si="316">Y210*AC210</f>
        <v>3224999.9999999995</v>
      </c>
      <c r="AG210" s="406">
        <f t="shared" ref="AG210" si="317">AE210+AF210</f>
        <v>4321499.9999999991</v>
      </c>
      <c r="AH210" s="406">
        <f t="shared" ref="AH210" si="318">(V210-AG210)/AG210*100</f>
        <v>10.000000000000002</v>
      </c>
      <c r="AI210" s="327"/>
      <c r="AJ210" s="471"/>
      <c r="AK210" s="472"/>
      <c r="AL210" s="472"/>
      <c r="AM210" s="472"/>
      <c r="AN210" s="472"/>
      <c r="AO210" s="472"/>
      <c r="AP210" s="472"/>
      <c r="AQ210" s="472"/>
      <c r="AR210" s="472"/>
      <c r="AS210" s="472"/>
      <c r="AT210" s="472"/>
      <c r="AU210" s="472"/>
      <c r="AV210" s="472"/>
      <c r="AW210" s="472"/>
      <c r="AX210" s="472"/>
      <c r="AY210" s="472"/>
      <c r="AZ210" s="472"/>
      <c r="BA210" s="472"/>
      <c r="BB210" s="472"/>
      <c r="BC210" s="472"/>
      <c r="BD210" s="472"/>
      <c r="BE210" s="472"/>
      <c r="BF210" s="472"/>
      <c r="BG210" s="472"/>
      <c r="BH210" s="451"/>
    </row>
    <row r="211" spans="4:63" s="47" customFormat="1" ht="20" hidden="1" customHeight="1" x14ac:dyDescent="0.2">
      <c r="D211" s="914"/>
      <c r="E211" s="913"/>
      <c r="F211" s="915">
        <v>4</v>
      </c>
      <c r="G211" s="916" t="s">
        <v>222</v>
      </c>
      <c r="H211" s="916"/>
      <c r="I211" s="916"/>
      <c r="J211" s="917"/>
      <c r="K211" s="917"/>
      <c r="L211" s="917"/>
      <c r="M211" s="917"/>
      <c r="N211" s="916"/>
      <c r="O211" s="918"/>
      <c r="P211" s="911"/>
      <c r="Q211" s="912"/>
      <c r="R211" s="882"/>
      <c r="S211" s="883"/>
      <c r="T211" s="883"/>
      <c r="U211" s="884"/>
      <c r="V211" s="436"/>
      <c r="W211" s="400"/>
      <c r="Y211" s="882"/>
      <c r="Z211" s="882"/>
      <c r="AA211" s="882"/>
      <c r="AB211" s="882"/>
      <c r="AC211" s="882"/>
      <c r="AD211" s="882"/>
      <c r="AE211" s="882"/>
      <c r="AF211" s="882"/>
      <c r="AG211" s="882"/>
      <c r="AH211" s="882"/>
      <c r="AI211" s="327"/>
      <c r="AJ211" s="471"/>
      <c r="AK211" s="472"/>
      <c r="AL211" s="472"/>
      <c r="AM211" s="472"/>
      <c r="AN211" s="472"/>
      <c r="AO211" s="472"/>
      <c r="AP211" s="472"/>
      <c r="AQ211" s="472"/>
      <c r="AR211" s="472"/>
      <c r="AS211" s="472"/>
      <c r="AT211" s="472"/>
      <c r="AU211" s="472"/>
      <c r="AV211" s="472"/>
      <c r="AW211" s="472"/>
      <c r="AX211" s="472"/>
      <c r="AY211" s="472"/>
      <c r="AZ211" s="472"/>
      <c r="BA211" s="472"/>
      <c r="BB211" s="472"/>
      <c r="BC211" s="472"/>
      <c r="BD211" s="472"/>
      <c r="BE211" s="472"/>
      <c r="BF211" s="472"/>
      <c r="BG211" s="472"/>
      <c r="BH211" s="451"/>
    </row>
    <row r="212" spans="4:63" s="47" customFormat="1" ht="20" hidden="1" customHeight="1" x14ac:dyDescent="0.2">
      <c r="D212" s="914"/>
      <c r="E212" s="913"/>
      <c r="F212" s="915"/>
      <c r="G212" s="916" t="s">
        <v>22</v>
      </c>
      <c r="H212" s="916" t="s">
        <v>224</v>
      </c>
      <c r="I212" s="916"/>
      <c r="J212" s="917"/>
      <c r="K212" s="917"/>
      <c r="L212" s="917"/>
      <c r="M212" s="917"/>
      <c r="N212" s="916"/>
      <c r="O212" s="918"/>
      <c r="P212" s="911"/>
      <c r="Q212" s="912"/>
      <c r="R212" s="882"/>
      <c r="S212" s="883"/>
      <c r="T212" s="883"/>
      <c r="U212" s="884"/>
      <c r="V212" s="436"/>
      <c r="W212" s="400"/>
      <c r="Y212" s="882"/>
      <c r="Z212" s="882"/>
      <c r="AA212" s="882"/>
      <c r="AB212" s="882"/>
      <c r="AC212" s="882"/>
      <c r="AD212" s="882"/>
      <c r="AE212" s="882"/>
      <c r="AF212" s="882"/>
      <c r="AG212" s="882"/>
      <c r="AH212" s="882"/>
      <c r="AI212" s="327"/>
      <c r="AJ212" s="471"/>
      <c r="AK212" s="472"/>
      <c r="AL212" s="472"/>
      <c r="AM212" s="472"/>
      <c r="AN212" s="472"/>
      <c r="AO212" s="472"/>
      <c r="AP212" s="472"/>
      <c r="AQ212" s="472"/>
      <c r="AR212" s="472"/>
      <c r="AS212" s="472"/>
      <c r="AT212" s="472"/>
      <c r="AU212" s="472"/>
      <c r="AV212" s="472"/>
      <c r="AW212" s="472"/>
      <c r="AX212" s="472"/>
      <c r="AY212" s="472"/>
      <c r="AZ212" s="472"/>
      <c r="BA212" s="472"/>
      <c r="BB212" s="472"/>
      <c r="BC212" s="472"/>
      <c r="BD212" s="472"/>
      <c r="BE212" s="472"/>
      <c r="BF212" s="472"/>
      <c r="BG212" s="472"/>
      <c r="BH212" s="451"/>
    </row>
    <row r="213" spans="4:63" s="132" customFormat="1" ht="20" hidden="1" customHeight="1" x14ac:dyDescent="0.2">
      <c r="D213" s="921"/>
      <c r="E213" s="922"/>
      <c r="F213" s="923"/>
      <c r="G213" s="919"/>
      <c r="H213" s="919" t="s">
        <v>60</v>
      </c>
      <c r="I213" s="919"/>
      <c r="J213" s="924"/>
      <c r="K213" s="924"/>
      <c r="L213" s="924"/>
      <c r="M213" s="924"/>
      <c r="N213" s="919"/>
      <c r="O213" s="925"/>
      <c r="P213" s="911" t="s">
        <v>217</v>
      </c>
      <c r="Q213" s="912" t="s">
        <v>184</v>
      </c>
      <c r="R213" s="406">
        <f t="shared" ref="R213:S214" si="319">Y213*AA213</f>
        <v>275</v>
      </c>
      <c r="S213" s="847">
        <f t="shared" si="319"/>
        <v>21120</v>
      </c>
      <c r="T213" s="847">
        <f t="shared" ref="T213:T214" si="320">Z213*AC213</f>
        <v>16500</v>
      </c>
      <c r="U213" s="391">
        <f t="shared" ref="U213:U214" si="321">S213+T213</f>
        <v>37620</v>
      </c>
      <c r="V213" s="393">
        <f t="shared" ref="V213:V214" si="322">R213*U213</f>
        <v>10345500</v>
      </c>
      <c r="W213" s="395">
        <v>0.96200047991777482</v>
      </c>
      <c r="X213" s="1"/>
      <c r="Y213" s="406">
        <f>Y205</f>
        <v>275</v>
      </c>
      <c r="Z213" s="406">
        <f>$Z$23</f>
        <v>1.1000000000000001</v>
      </c>
      <c r="AA213" s="406">
        <f>$AA$23</f>
        <v>1</v>
      </c>
      <c r="AB213" s="406">
        <f>$AB$196</f>
        <v>19200</v>
      </c>
      <c r="AC213" s="406">
        <f>$AC$196</f>
        <v>15000</v>
      </c>
      <c r="AD213" s="406">
        <f t="shared" ref="AD213:AD214" si="323">AB213+AC213</f>
        <v>34200</v>
      </c>
      <c r="AE213" s="406">
        <f t="shared" ref="AE213:AE214" si="324">Y213*AB213</f>
        <v>5280000</v>
      </c>
      <c r="AF213" s="406">
        <f t="shared" ref="AF213:AF214" si="325">Y213*AC213</f>
        <v>4125000</v>
      </c>
      <c r="AG213" s="406">
        <f t="shared" ref="AG213:AG214" si="326">AE213+AF213</f>
        <v>9405000</v>
      </c>
      <c r="AH213" s="406">
        <f t="shared" ref="AH213:AH214" si="327">(V213-AG213)/AG213*100</f>
        <v>10</v>
      </c>
      <c r="AI213" s="328"/>
      <c r="AJ213" s="471"/>
      <c r="AK213" s="472"/>
      <c r="AL213" s="472"/>
      <c r="AM213" s="472"/>
      <c r="AN213" s="472"/>
      <c r="AO213" s="472"/>
      <c r="AP213" s="472"/>
      <c r="AQ213" s="472"/>
      <c r="AR213" s="472"/>
      <c r="AS213" s="472"/>
      <c r="AT213" s="472"/>
      <c r="AU213" s="472"/>
      <c r="AV213" s="472"/>
      <c r="AW213" s="472"/>
      <c r="AX213" s="472"/>
      <c r="AY213" s="472"/>
      <c r="AZ213" s="472"/>
      <c r="BA213" s="472"/>
      <c r="BB213" s="472"/>
      <c r="BC213" s="472"/>
      <c r="BD213" s="472"/>
      <c r="BE213" s="472"/>
      <c r="BF213" s="472"/>
      <c r="BG213" s="472"/>
      <c r="BH213" s="452"/>
    </row>
    <row r="214" spans="4:63" s="132" customFormat="1" ht="20" hidden="1" customHeight="1" x14ac:dyDescent="0.2">
      <c r="D214" s="921"/>
      <c r="E214" s="922"/>
      <c r="F214" s="923"/>
      <c r="G214" s="919"/>
      <c r="H214" s="919" t="s">
        <v>61</v>
      </c>
      <c r="I214" s="919"/>
      <c r="J214" s="924"/>
      <c r="K214" s="924"/>
      <c r="L214" s="924"/>
      <c r="M214" s="924"/>
      <c r="N214" s="919"/>
      <c r="O214" s="925"/>
      <c r="P214" s="911" t="s">
        <v>217</v>
      </c>
      <c r="Q214" s="912" t="s">
        <v>184</v>
      </c>
      <c r="R214" s="406">
        <f t="shared" si="319"/>
        <v>294.5</v>
      </c>
      <c r="S214" s="847">
        <f t="shared" si="319"/>
        <v>28600.000000000004</v>
      </c>
      <c r="T214" s="847">
        <f t="shared" si="320"/>
        <v>16500</v>
      </c>
      <c r="U214" s="391">
        <f t="shared" si="321"/>
        <v>45100</v>
      </c>
      <c r="V214" s="393">
        <f t="shared" si="322"/>
        <v>13281950</v>
      </c>
      <c r="W214" s="395">
        <v>1.2350531413893857</v>
      </c>
      <c r="X214" s="1"/>
      <c r="Y214" s="406">
        <f>Y213+19.5</f>
        <v>294.5</v>
      </c>
      <c r="Z214" s="406">
        <f>$Z$23</f>
        <v>1.1000000000000001</v>
      </c>
      <c r="AA214" s="406">
        <f>$AA$23</f>
        <v>1</v>
      </c>
      <c r="AB214" s="406">
        <f>$AB$197</f>
        <v>26000</v>
      </c>
      <c r="AC214" s="406">
        <f>$AC$197</f>
        <v>15000</v>
      </c>
      <c r="AD214" s="406">
        <f t="shared" si="323"/>
        <v>41000</v>
      </c>
      <c r="AE214" s="406">
        <f t="shared" si="324"/>
        <v>7657000</v>
      </c>
      <c r="AF214" s="406">
        <f t="shared" si="325"/>
        <v>4417500</v>
      </c>
      <c r="AG214" s="406">
        <f t="shared" si="326"/>
        <v>12074500</v>
      </c>
      <c r="AH214" s="406">
        <f t="shared" si="327"/>
        <v>10</v>
      </c>
      <c r="AI214" s="328"/>
      <c r="AJ214" s="471"/>
      <c r="AK214" s="472"/>
      <c r="AL214" s="472"/>
      <c r="AM214" s="472"/>
      <c r="AN214" s="472"/>
      <c r="AO214" s="472"/>
      <c r="AP214" s="472"/>
      <c r="AQ214" s="472"/>
      <c r="AR214" s="472"/>
      <c r="AS214" s="472"/>
      <c r="AT214" s="472"/>
      <c r="AU214" s="472"/>
      <c r="AV214" s="472"/>
      <c r="AW214" s="472"/>
      <c r="AX214" s="472"/>
      <c r="AY214" s="472"/>
      <c r="AZ214" s="472"/>
      <c r="BA214" s="472"/>
      <c r="BB214" s="472"/>
      <c r="BC214" s="472"/>
      <c r="BD214" s="472"/>
      <c r="BE214" s="472"/>
      <c r="BF214" s="472"/>
      <c r="BG214" s="472"/>
      <c r="BH214" s="452"/>
    </row>
    <row r="215" spans="4:63" ht="20" hidden="1" customHeight="1" x14ac:dyDescent="0.2">
      <c r="D215" s="848"/>
      <c r="E215" s="872"/>
      <c r="F215" s="863"/>
      <c r="G215" s="864"/>
      <c r="H215" s="864"/>
      <c r="I215" s="864"/>
      <c r="J215" s="843"/>
      <c r="K215" s="843"/>
      <c r="L215" s="843"/>
      <c r="M215" s="844"/>
      <c r="N215" s="873"/>
      <c r="O215" s="874"/>
      <c r="P215" s="833"/>
      <c r="Q215" s="834"/>
      <c r="R215" s="406"/>
      <c r="S215" s="847"/>
      <c r="T215" s="847"/>
      <c r="U215" s="391"/>
      <c r="V215" s="393"/>
      <c r="W215" s="395"/>
      <c r="Y215" s="406"/>
      <c r="Z215" s="406"/>
      <c r="AA215" s="406"/>
      <c r="AB215" s="406"/>
      <c r="AC215" s="406"/>
      <c r="AD215" s="406"/>
      <c r="AE215" s="406"/>
      <c r="AF215" s="406"/>
      <c r="AG215" s="406"/>
      <c r="AH215" s="406"/>
      <c r="AJ215" s="467"/>
      <c r="AK215" s="466"/>
      <c r="AL215" s="466"/>
      <c r="AM215" s="466"/>
      <c r="AN215" s="466"/>
      <c r="AO215" s="466"/>
      <c r="AP215" s="466"/>
      <c r="AQ215" s="466"/>
      <c r="AR215" s="466"/>
      <c r="AS215" s="466"/>
      <c r="AT215" s="466"/>
      <c r="AU215" s="466"/>
      <c r="AV215" s="466"/>
      <c r="AW215" s="466"/>
      <c r="AX215" s="466"/>
      <c r="AY215" s="466"/>
      <c r="AZ215" s="466"/>
      <c r="BA215" s="466"/>
      <c r="BB215" s="466"/>
      <c r="BC215" s="466"/>
      <c r="BD215" s="466"/>
      <c r="BE215" s="466"/>
      <c r="BF215" s="466"/>
      <c r="BG215" s="466"/>
      <c r="BH215" s="446"/>
    </row>
    <row r="216" spans="4:63" ht="20" hidden="1" customHeight="1" x14ac:dyDescent="0.2">
      <c r="D216" s="814"/>
      <c r="E216" s="815"/>
      <c r="F216" s="816"/>
      <c r="G216" s="817"/>
      <c r="H216" s="818"/>
      <c r="I216" s="816"/>
      <c r="J216" s="819"/>
      <c r="K216" s="819"/>
      <c r="L216" s="819"/>
      <c r="M216" s="820"/>
      <c r="N216" s="821"/>
      <c r="O216" s="818"/>
      <c r="P216" s="822"/>
      <c r="Q216" s="823"/>
      <c r="R216" s="838"/>
      <c r="S216" s="824"/>
      <c r="T216" s="824"/>
      <c r="U216" s="861" t="s">
        <v>182</v>
      </c>
      <c r="V216" s="1"/>
      <c r="W216" s="395"/>
      <c r="Y216" s="406"/>
      <c r="Z216" s="406"/>
      <c r="AA216" s="406"/>
      <c r="AB216" s="406"/>
      <c r="AC216" s="406"/>
      <c r="AD216" s="406"/>
      <c r="AE216" s="406"/>
      <c r="AF216" s="406"/>
      <c r="AG216" s="406"/>
      <c r="AH216" s="406"/>
      <c r="AJ216" s="467"/>
      <c r="AK216" s="466"/>
      <c r="AL216" s="466"/>
      <c r="AM216" s="466"/>
      <c r="AN216" s="466"/>
      <c r="AO216" s="466"/>
      <c r="AP216" s="466"/>
      <c r="AQ216" s="466"/>
      <c r="AR216" s="466"/>
      <c r="AS216" s="466"/>
      <c r="AT216" s="466"/>
      <c r="AU216" s="466"/>
      <c r="AV216" s="466"/>
      <c r="AW216" s="466"/>
      <c r="AX216" s="466"/>
      <c r="AY216" s="466"/>
      <c r="AZ216" s="466"/>
      <c r="BA216" s="466"/>
      <c r="BB216" s="466"/>
      <c r="BC216" s="466"/>
      <c r="BD216" s="466"/>
      <c r="BE216" s="466"/>
      <c r="BF216" s="466"/>
      <c r="BG216" s="466"/>
      <c r="BH216" s="446"/>
    </row>
    <row r="217" spans="4:63" s="40" customFormat="1" ht="20" customHeight="1" x14ac:dyDescent="0.2">
      <c r="D217" s="905"/>
      <c r="E217" s="913" t="s">
        <v>681</v>
      </c>
      <c r="F217" s="907"/>
      <c r="G217" s="908"/>
      <c r="H217" s="908"/>
      <c r="I217" s="908"/>
      <c r="J217" s="909"/>
      <c r="K217" s="909"/>
      <c r="L217" s="909"/>
      <c r="M217" s="909"/>
      <c r="N217" s="908"/>
      <c r="O217" s="910"/>
      <c r="P217" s="911"/>
      <c r="Q217" s="912"/>
      <c r="R217" s="407"/>
      <c r="S217" s="868"/>
      <c r="T217" s="868"/>
      <c r="U217" s="392"/>
      <c r="V217" s="432">
        <f>SUM(V219:V226)</f>
        <v>1760734.5030000003</v>
      </c>
      <c r="W217" s="399">
        <v>0.16372601004241313</v>
      </c>
      <c r="Y217" s="407"/>
      <c r="Z217" s="407"/>
      <c r="AA217" s="407"/>
      <c r="AB217" s="407"/>
      <c r="AC217" s="407"/>
      <c r="AD217" s="407"/>
      <c r="AE217" s="407"/>
      <c r="AF217" s="407"/>
      <c r="AG217" s="407"/>
      <c r="AH217" s="407"/>
      <c r="AI217" s="326"/>
      <c r="AJ217" s="470"/>
      <c r="AK217" s="465"/>
      <c r="AL217" s="465"/>
      <c r="AM217" s="465"/>
      <c r="AN217" s="465"/>
      <c r="AO217" s="465"/>
      <c r="AP217" s="465"/>
      <c r="AQ217" s="465"/>
      <c r="AR217" s="465"/>
      <c r="AS217" s="465"/>
      <c r="AT217" s="458">
        <f>W217</f>
        <v>0.16372601004241313</v>
      </c>
      <c r="AU217" s="465"/>
      <c r="AV217" s="465"/>
      <c r="AW217" s="465"/>
      <c r="AX217" s="465"/>
      <c r="AY217" s="465"/>
      <c r="AZ217" s="465"/>
      <c r="BA217" s="465"/>
      <c r="BB217" s="465"/>
      <c r="BC217" s="465"/>
      <c r="BD217" s="465"/>
      <c r="BE217" s="465"/>
      <c r="BF217" s="465"/>
      <c r="BG217" s="465"/>
      <c r="BH217" s="450"/>
      <c r="BK217" s="463">
        <f>AY522</f>
        <v>85.186557472728097</v>
      </c>
    </row>
    <row r="218" spans="4:63" s="47" customFormat="1" ht="20" hidden="1" customHeight="1" x14ac:dyDescent="0.2">
      <c r="D218" s="914"/>
      <c r="E218" s="913"/>
      <c r="F218" s="915">
        <v>1</v>
      </c>
      <c r="G218" s="916" t="s">
        <v>56</v>
      </c>
      <c r="H218" s="916"/>
      <c r="I218" s="916"/>
      <c r="J218" s="917"/>
      <c r="K218" s="917"/>
      <c r="L218" s="917"/>
      <c r="M218" s="917"/>
      <c r="N218" s="916"/>
      <c r="O218" s="918"/>
      <c r="P218" s="911"/>
      <c r="Q218" s="912"/>
      <c r="R218" s="882"/>
      <c r="S218" s="883"/>
      <c r="T218" s="883"/>
      <c r="U218" s="884"/>
      <c r="V218" s="436"/>
      <c r="W218" s="400"/>
      <c r="Y218" s="882"/>
      <c r="Z218" s="882"/>
      <c r="AA218" s="882"/>
      <c r="AB218" s="882"/>
      <c r="AC218" s="882"/>
      <c r="AD218" s="882"/>
      <c r="AE218" s="882"/>
      <c r="AF218" s="882"/>
      <c r="AG218" s="882"/>
      <c r="AH218" s="882"/>
      <c r="AI218" s="327"/>
      <c r="AJ218" s="471"/>
      <c r="AK218" s="472"/>
      <c r="AL218" s="472"/>
      <c r="AM218" s="472"/>
      <c r="AN218" s="472"/>
      <c r="AO218" s="472"/>
      <c r="AP218" s="472"/>
      <c r="AQ218" s="472"/>
      <c r="AR218" s="472"/>
      <c r="AS218" s="472"/>
      <c r="AT218" s="472"/>
      <c r="AU218" s="472"/>
      <c r="AV218" s="472"/>
      <c r="AW218" s="472"/>
      <c r="AX218" s="472"/>
      <c r="AY218" s="472"/>
      <c r="AZ218" s="472"/>
      <c r="BA218" s="472"/>
      <c r="BB218" s="472"/>
      <c r="BC218" s="472"/>
      <c r="BD218" s="472"/>
      <c r="BE218" s="472"/>
      <c r="BF218" s="472"/>
      <c r="BG218" s="472"/>
      <c r="BH218" s="451"/>
    </row>
    <row r="219" spans="4:63" s="47" customFormat="1" ht="20" hidden="1" customHeight="1" x14ac:dyDescent="0.2">
      <c r="D219" s="914"/>
      <c r="E219" s="913"/>
      <c r="F219" s="915"/>
      <c r="G219" s="916" t="s">
        <v>22</v>
      </c>
      <c r="H219" s="916" t="s">
        <v>215</v>
      </c>
      <c r="I219" s="916"/>
      <c r="J219" s="917"/>
      <c r="K219" s="917"/>
      <c r="L219" s="917"/>
      <c r="M219" s="917"/>
      <c r="N219" s="916"/>
      <c r="O219" s="918"/>
      <c r="P219" s="911"/>
      <c r="Q219" s="912"/>
      <c r="R219" s="882"/>
      <c r="S219" s="883"/>
      <c r="T219" s="883"/>
      <c r="U219" s="884"/>
      <c r="V219" s="436"/>
      <c r="W219" s="400"/>
      <c r="Y219" s="882"/>
      <c r="Z219" s="882"/>
      <c r="AA219" s="882"/>
      <c r="AB219" s="882"/>
      <c r="AC219" s="882"/>
      <c r="AD219" s="882"/>
      <c r="AE219" s="882"/>
      <c r="AF219" s="882"/>
      <c r="AG219" s="882"/>
      <c r="AH219" s="882"/>
      <c r="AI219" s="327"/>
      <c r="AJ219" s="471"/>
      <c r="AK219" s="472"/>
      <c r="AL219" s="472"/>
      <c r="AM219" s="472"/>
      <c r="AN219" s="472"/>
      <c r="AO219" s="472"/>
      <c r="AP219" s="472"/>
      <c r="AQ219" s="472"/>
      <c r="AR219" s="472"/>
      <c r="AS219" s="472"/>
      <c r="AT219" s="472"/>
      <c r="AU219" s="472"/>
      <c r="AV219" s="472"/>
      <c r="AW219" s="472"/>
      <c r="AX219" s="472"/>
      <c r="AY219" s="472"/>
      <c r="AZ219" s="472"/>
      <c r="BA219" s="472"/>
      <c r="BB219" s="472"/>
      <c r="BC219" s="472"/>
      <c r="BD219" s="472"/>
      <c r="BE219" s="472"/>
      <c r="BF219" s="472"/>
      <c r="BG219" s="472"/>
      <c r="BH219" s="451"/>
    </row>
    <row r="220" spans="4:63" s="47" customFormat="1" ht="20" hidden="1" customHeight="1" x14ac:dyDescent="0.2">
      <c r="D220" s="914"/>
      <c r="E220" s="913"/>
      <c r="F220" s="915"/>
      <c r="G220" s="916"/>
      <c r="H220" s="919" t="s">
        <v>57</v>
      </c>
      <c r="I220" s="919"/>
      <c r="J220" s="917"/>
      <c r="K220" s="917"/>
      <c r="L220" s="917"/>
      <c r="M220" s="917"/>
      <c r="N220" s="916"/>
      <c r="O220" s="918"/>
      <c r="P220" s="911" t="s">
        <v>218</v>
      </c>
      <c r="Q220" s="912" t="s">
        <v>184</v>
      </c>
      <c r="R220" s="406">
        <f t="shared" ref="R220:S222" si="328">Y220*AA220</f>
        <v>4.75</v>
      </c>
      <c r="S220" s="847">
        <f t="shared" si="328"/>
        <v>91960.000000000015</v>
      </c>
      <c r="T220" s="847">
        <f t="shared" ref="T220:T222" si="329">Z220*AC220</f>
        <v>27588.000000000004</v>
      </c>
      <c r="U220" s="391">
        <f t="shared" ref="U220:U222" si="330">S220+T220</f>
        <v>119548.00000000001</v>
      </c>
      <c r="V220" s="393">
        <f t="shared" ref="V220:V222" si="331">R220*U220</f>
        <v>567853.00000000012</v>
      </c>
      <c r="W220" s="395">
        <v>5.2803137453264544E-2</v>
      </c>
      <c r="X220" s="1"/>
      <c r="Y220" s="406">
        <v>4.75</v>
      </c>
      <c r="Z220" s="406">
        <f>$Z$23</f>
        <v>1.1000000000000001</v>
      </c>
      <c r="AA220" s="406">
        <f>$AA$23</f>
        <v>1</v>
      </c>
      <c r="AB220" s="406">
        <f>$AB$184</f>
        <v>83600</v>
      </c>
      <c r="AC220" s="406">
        <f>$AC$184</f>
        <v>25080</v>
      </c>
      <c r="AD220" s="406">
        <f t="shared" ref="AD220:AD222" si="332">AB220+AC220</f>
        <v>108680</v>
      </c>
      <c r="AE220" s="406">
        <f t="shared" ref="AE220:AE222" si="333">Y220*AB220</f>
        <v>397100</v>
      </c>
      <c r="AF220" s="406">
        <f t="shared" ref="AF220:AF222" si="334">Y220*AC220</f>
        <v>119130</v>
      </c>
      <c r="AG220" s="406">
        <f t="shared" ref="AG220:AG222" si="335">AE220+AF220</f>
        <v>516230</v>
      </c>
      <c r="AH220" s="406">
        <f t="shared" ref="AH220:AH222" si="336">(V220-AG220)/AG220*100</f>
        <v>10.000000000000023</v>
      </c>
      <c r="AI220" s="327"/>
      <c r="AJ220" s="471"/>
      <c r="AK220" s="472"/>
      <c r="AL220" s="472"/>
      <c r="AM220" s="472"/>
      <c r="AN220" s="472"/>
      <c r="AO220" s="472"/>
      <c r="AP220" s="472"/>
      <c r="AQ220" s="472"/>
      <c r="AR220" s="472"/>
      <c r="AS220" s="472"/>
      <c r="AT220" s="472"/>
      <c r="AU220" s="472"/>
      <c r="AV220" s="472"/>
      <c r="AW220" s="472"/>
      <c r="AX220" s="472"/>
      <c r="AY220" s="472"/>
      <c r="AZ220" s="472"/>
      <c r="BA220" s="472"/>
      <c r="BB220" s="472"/>
      <c r="BC220" s="472"/>
      <c r="BD220" s="472"/>
      <c r="BE220" s="472"/>
      <c r="BF220" s="472"/>
      <c r="BG220" s="472"/>
      <c r="BH220" s="451"/>
    </row>
    <row r="221" spans="4:63" s="47" customFormat="1" ht="20" hidden="1" customHeight="1" x14ac:dyDescent="0.2">
      <c r="D221" s="914"/>
      <c r="E221" s="913"/>
      <c r="F221" s="915"/>
      <c r="G221" s="916"/>
      <c r="H221" s="919" t="s">
        <v>58</v>
      </c>
      <c r="I221" s="919"/>
      <c r="J221" s="917"/>
      <c r="K221" s="917"/>
      <c r="L221" s="917"/>
      <c r="M221" s="917"/>
      <c r="N221" s="916"/>
      <c r="O221" s="918"/>
      <c r="P221" s="911" t="s">
        <v>216</v>
      </c>
      <c r="Q221" s="912" t="s">
        <v>184</v>
      </c>
      <c r="R221" s="406">
        <f t="shared" si="328"/>
        <v>9.5</v>
      </c>
      <c r="S221" s="847">
        <f t="shared" si="328"/>
        <v>27065.280000000002</v>
      </c>
      <c r="T221" s="847">
        <f t="shared" si="329"/>
        <v>28418.544000000002</v>
      </c>
      <c r="U221" s="391">
        <f t="shared" si="330"/>
        <v>55483.824000000008</v>
      </c>
      <c r="V221" s="393">
        <f t="shared" si="331"/>
        <v>527096.3280000001</v>
      </c>
      <c r="W221" s="395">
        <v>4.9013283118157364E-2</v>
      </c>
      <c r="X221" s="1"/>
      <c r="Y221" s="406">
        <f>Y220*2</f>
        <v>9.5</v>
      </c>
      <c r="Z221" s="406">
        <f>$Z$23</f>
        <v>1.1000000000000001</v>
      </c>
      <c r="AA221" s="406">
        <f>$AA$23</f>
        <v>1</v>
      </c>
      <c r="AB221" s="406">
        <f>$AB$185</f>
        <v>24604.799999999999</v>
      </c>
      <c r="AC221" s="406">
        <f>$AC$185</f>
        <v>25835.040000000001</v>
      </c>
      <c r="AD221" s="406">
        <f t="shared" si="332"/>
        <v>50439.839999999997</v>
      </c>
      <c r="AE221" s="406">
        <f t="shared" si="333"/>
        <v>233745.6</v>
      </c>
      <c r="AF221" s="406">
        <f t="shared" si="334"/>
        <v>245432.88</v>
      </c>
      <c r="AG221" s="406">
        <f t="shared" si="335"/>
        <v>479178.48</v>
      </c>
      <c r="AH221" s="406">
        <f t="shared" si="336"/>
        <v>10.000000000000025</v>
      </c>
      <c r="AI221" s="327"/>
      <c r="AJ221" s="471"/>
      <c r="AK221" s="472"/>
      <c r="AL221" s="472"/>
      <c r="AM221" s="472"/>
      <c r="AN221" s="472"/>
      <c r="AO221" s="472"/>
      <c r="AP221" s="472"/>
      <c r="AQ221" s="472"/>
      <c r="AR221" s="472"/>
      <c r="AS221" s="472"/>
      <c r="AT221" s="472"/>
      <c r="AU221" s="472"/>
      <c r="AV221" s="472"/>
      <c r="AW221" s="472"/>
      <c r="AX221" s="472"/>
      <c r="AY221" s="472"/>
      <c r="AZ221" s="472"/>
      <c r="BA221" s="472"/>
      <c r="BB221" s="472"/>
      <c r="BC221" s="472"/>
      <c r="BD221" s="472"/>
      <c r="BE221" s="472"/>
      <c r="BF221" s="472"/>
      <c r="BG221" s="472"/>
      <c r="BH221" s="451"/>
    </row>
    <row r="222" spans="4:63" s="47" customFormat="1" ht="20" hidden="1" customHeight="1" x14ac:dyDescent="0.2">
      <c r="D222" s="914"/>
      <c r="E222" s="913"/>
      <c r="F222" s="915"/>
      <c r="G222" s="916"/>
      <c r="H222" s="919" t="s">
        <v>59</v>
      </c>
      <c r="I222" s="919"/>
      <c r="J222" s="917"/>
      <c r="K222" s="917"/>
      <c r="L222" s="917"/>
      <c r="M222" s="917"/>
      <c r="N222" s="916"/>
      <c r="O222" s="918"/>
      <c r="P222" s="911" t="s">
        <v>219</v>
      </c>
      <c r="Q222" s="912" t="s">
        <v>184</v>
      </c>
      <c r="R222" s="406">
        <f t="shared" si="328"/>
        <v>9.5</v>
      </c>
      <c r="S222" s="847">
        <f t="shared" si="328"/>
        <v>5898.7500000000009</v>
      </c>
      <c r="T222" s="847">
        <f t="shared" si="329"/>
        <v>19083.900000000001</v>
      </c>
      <c r="U222" s="391">
        <f t="shared" si="330"/>
        <v>24982.65</v>
      </c>
      <c r="V222" s="393">
        <f t="shared" si="331"/>
        <v>237335.17500000002</v>
      </c>
      <c r="W222" s="395">
        <v>2.2069165555204592E-2</v>
      </c>
      <c r="X222" s="1"/>
      <c r="Y222" s="406">
        <f>Y221</f>
        <v>9.5</v>
      </c>
      <c r="Z222" s="406">
        <f>$Z$23</f>
        <v>1.1000000000000001</v>
      </c>
      <c r="AA222" s="406">
        <f>$AA$23</f>
        <v>1</v>
      </c>
      <c r="AB222" s="406">
        <f>$AB$186</f>
        <v>5362.5</v>
      </c>
      <c r="AC222" s="406">
        <f>$AC$186</f>
        <v>17349</v>
      </c>
      <c r="AD222" s="406">
        <f t="shared" si="332"/>
        <v>22711.5</v>
      </c>
      <c r="AE222" s="406">
        <f t="shared" si="333"/>
        <v>50943.75</v>
      </c>
      <c r="AF222" s="406">
        <f t="shared" si="334"/>
        <v>164815.5</v>
      </c>
      <c r="AG222" s="406">
        <f t="shared" si="335"/>
        <v>215759.25</v>
      </c>
      <c r="AH222" s="406">
        <f t="shared" si="336"/>
        <v>10.000000000000007</v>
      </c>
      <c r="AI222" s="327"/>
      <c r="AJ222" s="471"/>
      <c r="AK222" s="472"/>
      <c r="AL222" s="472"/>
      <c r="AM222" s="472"/>
      <c r="AN222" s="472"/>
      <c r="AO222" s="472"/>
      <c r="AP222" s="472"/>
      <c r="AQ222" s="472"/>
      <c r="AR222" s="472"/>
      <c r="AS222" s="472"/>
      <c r="AT222" s="472"/>
      <c r="AU222" s="472"/>
      <c r="AV222" s="472"/>
      <c r="AW222" s="472"/>
      <c r="AX222" s="472"/>
      <c r="AY222" s="472"/>
      <c r="AZ222" s="472"/>
      <c r="BA222" s="472"/>
      <c r="BB222" s="472"/>
      <c r="BC222" s="472"/>
      <c r="BD222" s="472"/>
      <c r="BE222" s="472"/>
      <c r="BF222" s="472"/>
      <c r="BG222" s="472"/>
      <c r="BH222" s="451"/>
    </row>
    <row r="223" spans="4:63" s="47" customFormat="1" ht="20" hidden="1" customHeight="1" x14ac:dyDescent="0.2">
      <c r="D223" s="914"/>
      <c r="E223" s="913"/>
      <c r="F223" s="915">
        <v>2</v>
      </c>
      <c r="G223" s="916" t="s">
        <v>222</v>
      </c>
      <c r="H223" s="916"/>
      <c r="I223" s="916"/>
      <c r="J223" s="917"/>
      <c r="K223" s="917"/>
      <c r="L223" s="917"/>
      <c r="M223" s="917"/>
      <c r="N223" s="916"/>
      <c r="O223" s="918"/>
      <c r="P223" s="911"/>
      <c r="Q223" s="912"/>
      <c r="R223" s="882"/>
      <c r="S223" s="883"/>
      <c r="T223" s="883"/>
      <c r="U223" s="884"/>
      <c r="V223" s="436"/>
      <c r="W223" s="400"/>
      <c r="Y223" s="882"/>
      <c r="Z223" s="882"/>
      <c r="AA223" s="882"/>
      <c r="AB223" s="882"/>
      <c r="AC223" s="882"/>
      <c r="AD223" s="882"/>
      <c r="AE223" s="882"/>
      <c r="AF223" s="882"/>
      <c r="AG223" s="882"/>
      <c r="AH223" s="882"/>
      <c r="AI223" s="327"/>
      <c r="AJ223" s="471"/>
      <c r="AK223" s="472"/>
      <c r="AL223" s="472"/>
      <c r="AM223" s="472"/>
      <c r="AN223" s="472"/>
      <c r="AO223" s="472"/>
      <c r="AP223" s="472"/>
      <c r="AQ223" s="472"/>
      <c r="AR223" s="472"/>
      <c r="AS223" s="472"/>
      <c r="AT223" s="472"/>
      <c r="AU223" s="472"/>
      <c r="AV223" s="472"/>
      <c r="AW223" s="472"/>
      <c r="AX223" s="472"/>
      <c r="AY223" s="472"/>
      <c r="AZ223" s="472"/>
      <c r="BA223" s="472"/>
      <c r="BB223" s="472"/>
      <c r="BC223" s="472"/>
      <c r="BD223" s="472"/>
      <c r="BE223" s="472"/>
      <c r="BF223" s="472"/>
      <c r="BG223" s="472"/>
      <c r="BH223" s="451"/>
    </row>
    <row r="224" spans="4:63" s="47" customFormat="1" ht="20" hidden="1" customHeight="1" x14ac:dyDescent="0.2">
      <c r="D224" s="914"/>
      <c r="E224" s="913"/>
      <c r="F224" s="915"/>
      <c r="G224" s="916" t="s">
        <v>22</v>
      </c>
      <c r="H224" s="916" t="s">
        <v>224</v>
      </c>
      <c r="I224" s="916"/>
      <c r="J224" s="917"/>
      <c r="K224" s="917"/>
      <c r="L224" s="917"/>
      <c r="M224" s="917"/>
      <c r="N224" s="916"/>
      <c r="O224" s="918"/>
      <c r="P224" s="911"/>
      <c r="Q224" s="912"/>
      <c r="R224" s="882"/>
      <c r="S224" s="883"/>
      <c r="T224" s="883"/>
      <c r="U224" s="884"/>
      <c r="V224" s="436"/>
      <c r="W224" s="400"/>
      <c r="Y224" s="882"/>
      <c r="Z224" s="882"/>
      <c r="AA224" s="882"/>
      <c r="AB224" s="882"/>
      <c r="AC224" s="882"/>
      <c r="AD224" s="882"/>
      <c r="AE224" s="882"/>
      <c r="AF224" s="882"/>
      <c r="AG224" s="882"/>
      <c r="AH224" s="882"/>
      <c r="AI224" s="327"/>
      <c r="AJ224" s="471"/>
      <c r="AK224" s="472"/>
      <c r="AL224" s="472"/>
      <c r="AM224" s="472"/>
      <c r="AN224" s="472"/>
      <c r="AO224" s="472"/>
      <c r="AP224" s="472"/>
      <c r="AQ224" s="472"/>
      <c r="AR224" s="472"/>
      <c r="AS224" s="472"/>
      <c r="AT224" s="472"/>
      <c r="AU224" s="472"/>
      <c r="AV224" s="472"/>
      <c r="AW224" s="472"/>
      <c r="AX224" s="472"/>
      <c r="AY224" s="472"/>
      <c r="AZ224" s="472"/>
      <c r="BA224" s="472"/>
      <c r="BB224" s="472"/>
      <c r="BC224" s="472"/>
      <c r="BD224" s="472"/>
      <c r="BE224" s="472"/>
      <c r="BF224" s="472"/>
      <c r="BG224" s="472"/>
      <c r="BH224" s="451"/>
    </row>
    <row r="225" spans="4:63" s="132" customFormat="1" ht="20" hidden="1" customHeight="1" x14ac:dyDescent="0.2">
      <c r="D225" s="921"/>
      <c r="E225" s="922"/>
      <c r="F225" s="923"/>
      <c r="G225" s="919"/>
      <c r="H225" s="919" t="s">
        <v>61</v>
      </c>
      <c r="I225" s="919"/>
      <c r="J225" s="924"/>
      <c r="K225" s="924"/>
      <c r="L225" s="924"/>
      <c r="M225" s="924"/>
      <c r="N225" s="919"/>
      <c r="O225" s="925"/>
      <c r="P225" s="911" t="s">
        <v>619</v>
      </c>
      <c r="Q225" s="912" t="s">
        <v>184</v>
      </c>
      <c r="R225" s="406">
        <f t="shared" ref="R225:S225" si="337">Y225*AA225</f>
        <v>9.5</v>
      </c>
      <c r="S225" s="847">
        <f t="shared" si="337"/>
        <v>28600.000000000004</v>
      </c>
      <c r="T225" s="847">
        <f t="shared" ref="T225" si="338">Z225*AC225</f>
        <v>16500</v>
      </c>
      <c r="U225" s="391">
        <f t="shared" ref="U225" si="339">S225+T225</f>
        <v>45100</v>
      </c>
      <c r="V225" s="393">
        <f t="shared" ref="V225" si="340">R225*U225</f>
        <v>428450</v>
      </c>
      <c r="W225" s="395">
        <v>3.9840423915786634E-2</v>
      </c>
      <c r="X225" s="1"/>
      <c r="Y225" s="406">
        <f>Y222</f>
        <v>9.5</v>
      </c>
      <c r="Z225" s="406">
        <f>$Z$23</f>
        <v>1.1000000000000001</v>
      </c>
      <c r="AA225" s="406">
        <f>$AA$23</f>
        <v>1</v>
      </c>
      <c r="AB225" s="406">
        <f>$AB$197</f>
        <v>26000</v>
      </c>
      <c r="AC225" s="406">
        <f>$AC$197</f>
        <v>15000</v>
      </c>
      <c r="AD225" s="406">
        <f t="shared" ref="AD225" si="341">AB225+AC225</f>
        <v>41000</v>
      </c>
      <c r="AE225" s="406">
        <f t="shared" ref="AE225" si="342">Y225*AB225</f>
        <v>247000</v>
      </c>
      <c r="AF225" s="406">
        <f t="shared" ref="AF225" si="343">Y225*AC225</f>
        <v>142500</v>
      </c>
      <c r="AG225" s="406">
        <f t="shared" ref="AG225" si="344">AE225+AF225</f>
        <v>389500</v>
      </c>
      <c r="AH225" s="406">
        <f t="shared" ref="AH225" si="345">(V225-AG225)/AG225*100</f>
        <v>10</v>
      </c>
      <c r="AI225" s="328"/>
      <c r="AJ225" s="471"/>
      <c r="AK225" s="472"/>
      <c r="AL225" s="472"/>
      <c r="AM225" s="472"/>
      <c r="AN225" s="472"/>
      <c r="AO225" s="472"/>
      <c r="AP225" s="472"/>
      <c r="AQ225" s="472"/>
      <c r="AR225" s="472"/>
      <c r="AS225" s="472"/>
      <c r="AT225" s="472"/>
      <c r="AU225" s="472"/>
      <c r="AV225" s="472"/>
      <c r="AW225" s="472"/>
      <c r="AX225" s="472"/>
      <c r="AY225" s="472"/>
      <c r="AZ225" s="472"/>
      <c r="BA225" s="472"/>
      <c r="BB225" s="472"/>
      <c r="BC225" s="472"/>
      <c r="BD225" s="472"/>
      <c r="BE225" s="472"/>
      <c r="BF225" s="472"/>
      <c r="BG225" s="472"/>
      <c r="BH225" s="452"/>
    </row>
    <row r="226" spans="4:63" ht="20" hidden="1" customHeight="1" x14ac:dyDescent="0.2">
      <c r="D226" s="848"/>
      <c r="E226" s="872"/>
      <c r="F226" s="863"/>
      <c r="G226" s="864"/>
      <c r="H226" s="864"/>
      <c r="I226" s="864"/>
      <c r="J226" s="843"/>
      <c r="K226" s="843"/>
      <c r="L226" s="843"/>
      <c r="M226" s="844"/>
      <c r="N226" s="873"/>
      <c r="O226" s="874"/>
      <c r="P226" s="833"/>
      <c r="Q226" s="834"/>
      <c r="R226" s="406"/>
      <c r="S226" s="847"/>
      <c r="T226" s="847"/>
      <c r="U226" s="391"/>
      <c r="V226" s="393"/>
      <c r="W226" s="395"/>
      <c r="Y226" s="406"/>
      <c r="Z226" s="406"/>
      <c r="AA226" s="406"/>
      <c r="AB226" s="406"/>
      <c r="AC226" s="406"/>
      <c r="AD226" s="406"/>
      <c r="AE226" s="406"/>
      <c r="AF226" s="406"/>
      <c r="AG226" s="406"/>
      <c r="AH226" s="406"/>
      <c r="AJ226" s="467"/>
      <c r="AK226" s="466"/>
      <c r="AL226" s="466"/>
      <c r="AM226" s="466"/>
      <c r="AN226" s="466"/>
      <c r="AO226" s="466"/>
      <c r="AP226" s="466"/>
      <c r="AQ226" s="466"/>
      <c r="AR226" s="466"/>
      <c r="AS226" s="466"/>
      <c r="AT226" s="466"/>
      <c r="AU226" s="466"/>
      <c r="AV226" s="466"/>
      <c r="AW226" s="466"/>
      <c r="AX226" s="466"/>
      <c r="AY226" s="466"/>
      <c r="AZ226" s="466"/>
      <c r="BA226" s="466"/>
      <c r="BB226" s="466"/>
      <c r="BC226" s="466"/>
      <c r="BD226" s="466"/>
      <c r="BE226" s="466"/>
      <c r="BF226" s="466"/>
      <c r="BG226" s="466"/>
      <c r="BH226" s="446"/>
    </row>
    <row r="227" spans="4:63" ht="20" hidden="1" customHeight="1" x14ac:dyDescent="0.2">
      <c r="D227" s="814"/>
      <c r="E227" s="815"/>
      <c r="F227" s="816"/>
      <c r="G227" s="817"/>
      <c r="H227" s="818"/>
      <c r="I227" s="816"/>
      <c r="J227" s="819"/>
      <c r="K227" s="819"/>
      <c r="L227" s="819"/>
      <c r="M227" s="820"/>
      <c r="N227" s="821"/>
      <c r="O227" s="818"/>
      <c r="P227" s="822"/>
      <c r="Q227" s="823"/>
      <c r="R227" s="838"/>
      <c r="S227" s="824"/>
      <c r="T227" s="824"/>
      <c r="U227" s="861" t="s">
        <v>182</v>
      </c>
      <c r="V227" s="1"/>
      <c r="W227" s="395"/>
      <c r="Y227" s="406"/>
      <c r="Z227" s="406"/>
      <c r="AA227" s="406"/>
      <c r="AB227" s="406"/>
      <c r="AC227" s="406"/>
      <c r="AD227" s="406"/>
      <c r="AE227" s="406"/>
      <c r="AF227" s="406"/>
      <c r="AG227" s="406"/>
      <c r="AH227" s="406"/>
      <c r="AJ227" s="467"/>
      <c r="AK227" s="466"/>
      <c r="AL227" s="466"/>
      <c r="AM227" s="466"/>
      <c r="AN227" s="466"/>
      <c r="AO227" s="466"/>
      <c r="AP227" s="466"/>
      <c r="AQ227" s="466"/>
      <c r="AR227" s="466"/>
      <c r="AS227" s="466"/>
      <c r="AT227" s="466"/>
      <c r="AU227" s="466"/>
      <c r="AV227" s="466"/>
      <c r="AW227" s="466"/>
      <c r="AX227" s="466"/>
      <c r="AY227" s="466"/>
      <c r="AZ227" s="466"/>
      <c r="BA227" s="466"/>
      <c r="BB227" s="466"/>
      <c r="BC227" s="466"/>
      <c r="BD227" s="466"/>
      <c r="BE227" s="466"/>
      <c r="BF227" s="466"/>
      <c r="BG227" s="466"/>
      <c r="BH227" s="446"/>
    </row>
    <row r="228" spans="4:63" s="40" customFormat="1" ht="20" customHeight="1" x14ac:dyDescent="0.2">
      <c r="D228" s="905"/>
      <c r="E228" s="913" t="s">
        <v>682</v>
      </c>
      <c r="F228" s="907"/>
      <c r="G228" s="908"/>
      <c r="H228" s="908"/>
      <c r="I228" s="908"/>
      <c r="J228" s="909"/>
      <c r="K228" s="909"/>
      <c r="L228" s="909"/>
      <c r="M228" s="909"/>
      <c r="N228" s="908"/>
      <c r="O228" s="910"/>
      <c r="P228" s="911"/>
      <c r="Q228" s="912"/>
      <c r="R228" s="407"/>
      <c r="S228" s="868"/>
      <c r="T228" s="868"/>
      <c r="U228" s="392"/>
      <c r="V228" s="432"/>
      <c r="W228" s="444"/>
      <c r="Y228" s="407"/>
      <c r="Z228" s="407"/>
      <c r="AA228" s="407"/>
      <c r="AB228" s="407"/>
      <c r="AC228" s="407"/>
      <c r="AD228" s="407"/>
      <c r="AE228" s="407"/>
      <c r="AF228" s="407"/>
      <c r="AG228" s="407"/>
      <c r="AH228" s="407"/>
      <c r="AI228" s="326"/>
      <c r="AJ228" s="470"/>
      <c r="AK228" s="465"/>
      <c r="AL228" s="465"/>
      <c r="AM228" s="465"/>
      <c r="AN228" s="465"/>
      <c r="AO228" s="465"/>
      <c r="AP228" s="465"/>
      <c r="AQ228" s="465"/>
      <c r="AR228" s="465"/>
      <c r="AS228" s="465"/>
      <c r="AT228" s="465"/>
      <c r="AU228" s="465"/>
      <c r="AV228" s="465"/>
      <c r="AW228" s="465"/>
      <c r="AX228" s="465"/>
      <c r="AY228" s="465"/>
      <c r="AZ228" s="465"/>
      <c r="BA228" s="465"/>
      <c r="BB228" s="465"/>
      <c r="BC228" s="465"/>
      <c r="BD228" s="465"/>
      <c r="BE228" s="465"/>
      <c r="BF228" s="465"/>
      <c r="BG228" s="465"/>
      <c r="BH228" s="450"/>
      <c r="BK228" s="463">
        <f>AZ522</f>
        <v>89.937292841116587</v>
      </c>
    </row>
    <row r="229" spans="4:63" s="47" customFormat="1" ht="20" customHeight="1" x14ac:dyDescent="0.2">
      <c r="D229" s="914"/>
      <c r="E229" s="913"/>
      <c r="F229" s="926" t="s">
        <v>302</v>
      </c>
      <c r="G229" s="916"/>
      <c r="H229" s="916"/>
      <c r="I229" s="916"/>
      <c r="J229" s="917"/>
      <c r="K229" s="917"/>
      <c r="L229" s="917"/>
      <c r="M229" s="917"/>
      <c r="N229" s="916"/>
      <c r="O229" s="918"/>
      <c r="P229" s="911"/>
      <c r="Q229" s="912"/>
      <c r="R229" s="882"/>
      <c r="S229" s="883"/>
      <c r="T229" s="883"/>
      <c r="U229" s="884"/>
      <c r="V229" s="432">
        <f>SUM(V230:V243)</f>
        <v>12226500</v>
      </c>
      <c r="W229" s="399">
        <v>1.1369096580846432</v>
      </c>
      <c r="Y229" s="882"/>
      <c r="Z229" s="882"/>
      <c r="AA229" s="882"/>
      <c r="AB229" s="882"/>
      <c r="AC229" s="882"/>
      <c r="AD229" s="882"/>
      <c r="AE229" s="882"/>
      <c r="AF229" s="882"/>
      <c r="AG229" s="882"/>
      <c r="AH229" s="882"/>
      <c r="AI229" s="327"/>
      <c r="AJ229" s="471"/>
      <c r="AK229" s="472"/>
      <c r="AL229" s="472"/>
      <c r="AM229" s="472"/>
      <c r="AN229" s="472"/>
      <c r="AO229" s="472"/>
      <c r="AP229" s="472"/>
      <c r="AQ229" s="472"/>
      <c r="AR229" s="472"/>
      <c r="AS229" s="472"/>
      <c r="AT229" s="464"/>
      <c r="AU229" s="459">
        <f>W229</f>
        <v>1.1369096580846432</v>
      </c>
      <c r="AV229" s="472"/>
      <c r="AW229" s="472"/>
      <c r="AX229" s="472"/>
      <c r="AY229" s="472"/>
      <c r="AZ229" s="472"/>
      <c r="BA229" s="472"/>
      <c r="BB229" s="472"/>
      <c r="BC229" s="472"/>
      <c r="BD229" s="472"/>
      <c r="BE229" s="472"/>
      <c r="BF229" s="472"/>
      <c r="BG229" s="472"/>
      <c r="BH229" s="451"/>
      <c r="BK229" s="464">
        <f>BA522</f>
        <v>92.60448217833131</v>
      </c>
    </row>
    <row r="230" spans="4:63" s="47" customFormat="1" ht="20" hidden="1" customHeight="1" x14ac:dyDescent="0.2">
      <c r="D230" s="914"/>
      <c r="E230" s="913"/>
      <c r="F230" s="915"/>
      <c r="G230" s="916" t="s">
        <v>22</v>
      </c>
      <c r="H230" s="916" t="s">
        <v>226</v>
      </c>
      <c r="I230" s="916"/>
      <c r="J230" s="917"/>
      <c r="K230" s="917"/>
      <c r="L230" s="917"/>
      <c r="M230" s="917"/>
      <c r="N230" s="916"/>
      <c r="O230" s="918"/>
      <c r="P230" s="911"/>
      <c r="Q230" s="912"/>
      <c r="R230" s="882"/>
      <c r="S230" s="883"/>
      <c r="T230" s="883"/>
      <c r="U230" s="884"/>
      <c r="V230" s="436"/>
      <c r="W230" s="400"/>
      <c r="Y230" s="882"/>
      <c r="Z230" s="882"/>
      <c r="AA230" s="882"/>
      <c r="AB230" s="882"/>
      <c r="AC230" s="882"/>
      <c r="AD230" s="882"/>
      <c r="AE230" s="882"/>
      <c r="AF230" s="882"/>
      <c r="AG230" s="882"/>
      <c r="AH230" s="882"/>
      <c r="AI230" s="327"/>
      <c r="AJ230" s="471"/>
      <c r="AK230" s="472"/>
      <c r="AL230" s="472"/>
      <c r="AM230" s="472"/>
      <c r="AN230" s="472"/>
      <c r="AO230" s="472"/>
      <c r="AP230" s="472"/>
      <c r="AQ230" s="472"/>
      <c r="AR230" s="472"/>
      <c r="AS230" s="472"/>
      <c r="AT230" s="464"/>
      <c r="AU230" s="472"/>
      <c r="AV230" s="472"/>
      <c r="AW230" s="472"/>
      <c r="AX230" s="472"/>
      <c r="AY230" s="472"/>
      <c r="AZ230" s="472"/>
      <c r="BA230" s="472"/>
      <c r="BB230" s="472"/>
      <c r="BC230" s="472"/>
      <c r="BD230" s="472"/>
      <c r="BE230" s="472"/>
      <c r="BF230" s="472"/>
      <c r="BG230" s="472"/>
      <c r="BH230" s="451"/>
    </row>
    <row r="231" spans="4:63" s="47" customFormat="1" ht="20" hidden="1" customHeight="1" x14ac:dyDescent="0.2">
      <c r="D231" s="914"/>
      <c r="E231" s="913"/>
      <c r="F231" s="915"/>
      <c r="G231" s="916"/>
      <c r="H231" s="916" t="s">
        <v>618</v>
      </c>
      <c r="I231" s="916"/>
      <c r="J231" s="917"/>
      <c r="K231" s="917"/>
      <c r="L231" s="917"/>
      <c r="M231" s="917"/>
      <c r="N231" s="916"/>
      <c r="O231" s="918"/>
      <c r="P231" s="911"/>
      <c r="Q231" s="912"/>
      <c r="R231" s="882"/>
      <c r="S231" s="883"/>
      <c r="T231" s="883"/>
      <c r="U231" s="884"/>
      <c r="V231" s="436"/>
      <c r="W231" s="400"/>
      <c r="Y231" s="882"/>
      <c r="Z231" s="882"/>
      <c r="AA231" s="882"/>
      <c r="AB231" s="882"/>
      <c r="AC231" s="882"/>
      <c r="AD231" s="882"/>
      <c r="AE231" s="882"/>
      <c r="AF231" s="882"/>
      <c r="AG231" s="882"/>
      <c r="AH231" s="882"/>
      <c r="AI231" s="327"/>
      <c r="AJ231" s="471"/>
      <c r="AK231" s="472"/>
      <c r="AL231" s="472"/>
      <c r="AM231" s="472"/>
      <c r="AN231" s="472"/>
      <c r="AO231" s="472"/>
      <c r="AP231" s="472"/>
      <c r="AQ231" s="472"/>
      <c r="AR231" s="472"/>
      <c r="AS231" s="472"/>
      <c r="AT231" s="464"/>
      <c r="AU231" s="472"/>
      <c r="AV231" s="472"/>
      <c r="AW231" s="472"/>
      <c r="AX231" s="472"/>
      <c r="AY231" s="472"/>
      <c r="AZ231" s="472"/>
      <c r="BA231" s="472"/>
      <c r="BB231" s="472"/>
      <c r="BC231" s="472"/>
      <c r="BD231" s="472"/>
      <c r="BE231" s="472"/>
      <c r="BF231" s="472"/>
      <c r="BG231" s="472"/>
      <c r="BH231" s="451"/>
    </row>
    <row r="232" spans="4:63" s="50" customFormat="1" ht="20" hidden="1" customHeight="1" x14ac:dyDescent="0.2">
      <c r="D232" s="927"/>
      <c r="E232" s="928"/>
      <c r="F232" s="929"/>
      <c r="G232" s="930"/>
      <c r="H232" s="930"/>
      <c r="I232" s="930" t="s">
        <v>233</v>
      </c>
      <c r="J232" s="931"/>
      <c r="K232" s="931"/>
      <c r="L232" s="931"/>
      <c r="M232" s="931"/>
      <c r="N232" s="932"/>
      <c r="O232" s="933"/>
      <c r="P232" s="911" t="s">
        <v>235</v>
      </c>
      <c r="Q232" s="912" t="s">
        <v>184</v>
      </c>
      <c r="R232" s="406">
        <f t="shared" ref="R232:S235" si="346">Y232*AA232</f>
        <v>15</v>
      </c>
      <c r="S232" s="847">
        <f t="shared" si="346"/>
        <v>50270.000000000007</v>
      </c>
      <c r="T232" s="847">
        <f t="shared" ref="T232:T235" si="347">Z232*AC232</f>
        <v>38500</v>
      </c>
      <c r="U232" s="391">
        <f t="shared" ref="U232:U235" si="348">S232+T232</f>
        <v>88770</v>
      </c>
      <c r="V232" s="393">
        <f t="shared" ref="V232:V235" si="349">R232*U232</f>
        <v>1331550</v>
      </c>
      <c r="W232" s="395">
        <v>0.12381728664970404</v>
      </c>
      <c r="X232" s="1"/>
      <c r="Y232" s="406">
        <v>15</v>
      </c>
      <c r="Z232" s="406">
        <f>$Z$23</f>
        <v>1.1000000000000001</v>
      </c>
      <c r="AA232" s="406">
        <f>$AA$23</f>
        <v>1</v>
      </c>
      <c r="AB232" s="406">
        <v>45700</v>
      </c>
      <c r="AC232" s="406">
        <v>35000</v>
      </c>
      <c r="AD232" s="406">
        <f t="shared" ref="AD232:AD235" si="350">AB232+AC232</f>
        <v>80700</v>
      </c>
      <c r="AE232" s="406">
        <f t="shared" ref="AE232:AE235" si="351">Y232*AB232</f>
        <v>685500</v>
      </c>
      <c r="AF232" s="406">
        <f t="shared" ref="AF232:AF235" si="352">Y232*AC232</f>
        <v>525000</v>
      </c>
      <c r="AG232" s="406">
        <f t="shared" ref="AG232:AG235" si="353">AE232+AF232</f>
        <v>1210500</v>
      </c>
      <c r="AH232" s="406">
        <f t="shared" ref="AH232:AH235" si="354">(V232-AG232)/AG232*100</f>
        <v>10</v>
      </c>
      <c r="AI232" s="329"/>
      <c r="AJ232" s="470"/>
      <c r="AK232" s="465"/>
      <c r="AL232" s="465"/>
      <c r="AM232" s="465"/>
      <c r="AN232" s="465"/>
      <c r="AO232" s="465"/>
      <c r="AP232" s="465"/>
      <c r="AQ232" s="465"/>
      <c r="AR232" s="465"/>
      <c r="AS232" s="465"/>
      <c r="AT232" s="461"/>
      <c r="AU232" s="465"/>
      <c r="AV232" s="465"/>
      <c r="AW232" s="465"/>
      <c r="AX232" s="465"/>
      <c r="AY232" s="465"/>
      <c r="AZ232" s="465"/>
      <c r="BA232" s="465"/>
      <c r="BB232" s="465"/>
      <c r="BC232" s="465"/>
      <c r="BD232" s="465"/>
      <c r="BE232" s="465"/>
      <c r="BF232" s="465"/>
      <c r="BG232" s="465"/>
      <c r="BH232" s="453"/>
    </row>
    <row r="233" spans="4:63" s="50" customFormat="1" ht="20" hidden="1" customHeight="1" x14ac:dyDescent="0.2">
      <c r="D233" s="927"/>
      <c r="E233" s="928"/>
      <c r="F233" s="929"/>
      <c r="G233" s="930"/>
      <c r="H233" s="930"/>
      <c r="I233" s="930" t="s">
        <v>234</v>
      </c>
      <c r="J233" s="931"/>
      <c r="K233" s="931"/>
      <c r="L233" s="931"/>
      <c r="M233" s="931"/>
      <c r="N233" s="932"/>
      <c r="O233" s="933"/>
      <c r="P233" s="911" t="s">
        <v>236</v>
      </c>
      <c r="Q233" s="912" t="s">
        <v>184</v>
      </c>
      <c r="R233" s="406">
        <f t="shared" si="346"/>
        <v>15</v>
      </c>
      <c r="S233" s="847">
        <f t="shared" si="346"/>
        <v>42570</v>
      </c>
      <c r="T233" s="847">
        <f t="shared" si="347"/>
        <v>22000</v>
      </c>
      <c r="U233" s="391">
        <f t="shared" si="348"/>
        <v>64570</v>
      </c>
      <c r="V233" s="393">
        <f t="shared" si="349"/>
        <v>968550</v>
      </c>
      <c r="W233" s="395">
        <v>9.0062883845571581E-2</v>
      </c>
      <c r="X233" s="1"/>
      <c r="Y233" s="406">
        <f>Y232</f>
        <v>15</v>
      </c>
      <c r="Z233" s="406">
        <f>$Z$23</f>
        <v>1.1000000000000001</v>
      </c>
      <c r="AA233" s="406">
        <f>$AA$23</f>
        <v>1</v>
      </c>
      <c r="AB233" s="406">
        <v>38700</v>
      </c>
      <c r="AC233" s="406">
        <v>20000</v>
      </c>
      <c r="AD233" s="406">
        <f t="shared" si="350"/>
        <v>58700</v>
      </c>
      <c r="AE233" s="406">
        <f t="shared" si="351"/>
        <v>580500</v>
      </c>
      <c r="AF233" s="406">
        <f t="shared" si="352"/>
        <v>300000</v>
      </c>
      <c r="AG233" s="406">
        <f t="shared" si="353"/>
        <v>880500</v>
      </c>
      <c r="AH233" s="406">
        <f t="shared" si="354"/>
        <v>10</v>
      </c>
      <c r="AI233" s="329"/>
      <c r="AJ233" s="470"/>
      <c r="AK233" s="465"/>
      <c r="AL233" s="465"/>
      <c r="AM233" s="465"/>
      <c r="AN233" s="465"/>
      <c r="AO233" s="465"/>
      <c r="AP233" s="465"/>
      <c r="AQ233" s="465"/>
      <c r="AR233" s="465"/>
      <c r="AS233" s="465"/>
      <c r="AT233" s="461"/>
      <c r="AU233" s="465"/>
      <c r="AV233" s="465"/>
      <c r="AW233" s="465"/>
      <c r="AX233" s="465"/>
      <c r="AY233" s="465"/>
      <c r="AZ233" s="465"/>
      <c r="BA233" s="465"/>
      <c r="BB233" s="465"/>
      <c r="BC233" s="465"/>
      <c r="BD233" s="465"/>
      <c r="BE233" s="465"/>
      <c r="BF233" s="465"/>
      <c r="BG233" s="465"/>
      <c r="BH233" s="453"/>
    </row>
    <row r="234" spans="4:63" s="50" customFormat="1" ht="20" hidden="1" customHeight="1" x14ac:dyDescent="0.2">
      <c r="D234" s="927"/>
      <c r="E234" s="928"/>
      <c r="F234" s="929"/>
      <c r="G234" s="930"/>
      <c r="H234" s="930"/>
      <c r="I234" s="930" t="s">
        <v>227</v>
      </c>
      <c r="J234" s="931"/>
      <c r="K234" s="931"/>
      <c r="L234" s="931"/>
      <c r="M234" s="931"/>
      <c r="N234" s="932"/>
      <c r="O234" s="933"/>
      <c r="P234" s="911" t="s">
        <v>62</v>
      </c>
      <c r="Q234" s="912" t="s">
        <v>237</v>
      </c>
      <c r="R234" s="406">
        <f t="shared" si="346"/>
        <v>21.5</v>
      </c>
      <c r="S234" s="847">
        <f t="shared" si="346"/>
        <v>19910</v>
      </c>
      <c r="T234" s="847">
        <f t="shared" si="347"/>
        <v>16500</v>
      </c>
      <c r="U234" s="391">
        <f t="shared" si="348"/>
        <v>36410</v>
      </c>
      <c r="V234" s="393">
        <f t="shared" si="349"/>
        <v>782815</v>
      </c>
      <c r="W234" s="395">
        <v>7.2791881077457155E-2</v>
      </c>
      <c r="X234" s="1"/>
      <c r="Y234" s="406">
        <v>21.5</v>
      </c>
      <c r="Z234" s="406">
        <f>$Z$23</f>
        <v>1.1000000000000001</v>
      </c>
      <c r="AA234" s="406">
        <f>$AA$23</f>
        <v>1</v>
      </c>
      <c r="AB234" s="406">
        <v>18100</v>
      </c>
      <c r="AC234" s="406">
        <v>15000</v>
      </c>
      <c r="AD234" s="406">
        <f t="shared" si="350"/>
        <v>33100</v>
      </c>
      <c r="AE234" s="406">
        <f t="shared" si="351"/>
        <v>389150</v>
      </c>
      <c r="AF234" s="406">
        <f t="shared" si="352"/>
        <v>322500</v>
      </c>
      <c r="AG234" s="406">
        <f t="shared" si="353"/>
        <v>711650</v>
      </c>
      <c r="AH234" s="406">
        <f t="shared" si="354"/>
        <v>10</v>
      </c>
      <c r="AI234" s="329"/>
      <c r="AJ234" s="470"/>
      <c r="AK234" s="465"/>
      <c r="AL234" s="465"/>
      <c r="AM234" s="465"/>
      <c r="AN234" s="465"/>
      <c r="AO234" s="465"/>
      <c r="AP234" s="465"/>
      <c r="AQ234" s="465"/>
      <c r="AR234" s="465"/>
      <c r="AS234" s="465"/>
      <c r="AT234" s="461"/>
      <c r="AU234" s="465"/>
      <c r="AV234" s="465"/>
      <c r="AW234" s="465"/>
      <c r="AX234" s="465"/>
      <c r="AY234" s="465"/>
      <c r="AZ234" s="465"/>
      <c r="BA234" s="465"/>
      <c r="BB234" s="465"/>
      <c r="BC234" s="465"/>
      <c r="BD234" s="465"/>
      <c r="BE234" s="465"/>
      <c r="BF234" s="465"/>
      <c r="BG234" s="465"/>
      <c r="BH234" s="453"/>
    </row>
    <row r="235" spans="4:63" s="50" customFormat="1" ht="20" hidden="1" customHeight="1" x14ac:dyDescent="0.2">
      <c r="D235" s="927"/>
      <c r="E235" s="928"/>
      <c r="F235" s="929"/>
      <c r="G235" s="930"/>
      <c r="H235" s="930"/>
      <c r="I235" s="930" t="s">
        <v>228</v>
      </c>
      <c r="J235" s="931"/>
      <c r="K235" s="931"/>
      <c r="L235" s="931"/>
      <c r="M235" s="931"/>
      <c r="N235" s="932"/>
      <c r="O235" s="933"/>
      <c r="P235" s="911" t="s">
        <v>229</v>
      </c>
      <c r="Q235" s="912" t="s">
        <v>237</v>
      </c>
      <c r="R235" s="406">
        <f t="shared" si="346"/>
        <v>21.5</v>
      </c>
      <c r="S235" s="847">
        <f t="shared" si="346"/>
        <v>13860.000000000002</v>
      </c>
      <c r="T235" s="847">
        <f t="shared" si="347"/>
        <v>5500</v>
      </c>
      <c r="U235" s="391">
        <f t="shared" si="348"/>
        <v>19360</v>
      </c>
      <c r="V235" s="393">
        <f t="shared" si="349"/>
        <v>416240</v>
      </c>
      <c r="W235" s="395">
        <v>3.8705048548738546E-2</v>
      </c>
      <c r="X235" s="1"/>
      <c r="Y235" s="406">
        <f>Y234</f>
        <v>21.5</v>
      </c>
      <c r="Z235" s="406">
        <f>$Z$23</f>
        <v>1.1000000000000001</v>
      </c>
      <c r="AA235" s="406">
        <f>$AA$23</f>
        <v>1</v>
      </c>
      <c r="AB235" s="406">
        <v>12600</v>
      </c>
      <c r="AC235" s="406">
        <v>5000</v>
      </c>
      <c r="AD235" s="406">
        <f t="shared" si="350"/>
        <v>17600</v>
      </c>
      <c r="AE235" s="406">
        <f t="shared" si="351"/>
        <v>270900</v>
      </c>
      <c r="AF235" s="406">
        <f t="shared" si="352"/>
        <v>107500</v>
      </c>
      <c r="AG235" s="406">
        <f t="shared" si="353"/>
        <v>378400</v>
      </c>
      <c r="AH235" s="406">
        <f t="shared" si="354"/>
        <v>10</v>
      </c>
      <c r="AI235" s="329"/>
      <c r="AJ235" s="470"/>
      <c r="AK235" s="465"/>
      <c r="AL235" s="465"/>
      <c r="AM235" s="465"/>
      <c r="AN235" s="465"/>
      <c r="AO235" s="465"/>
      <c r="AP235" s="465"/>
      <c r="AQ235" s="465"/>
      <c r="AR235" s="465"/>
      <c r="AS235" s="465"/>
      <c r="AT235" s="461"/>
      <c r="AU235" s="465"/>
      <c r="AV235" s="465"/>
      <c r="AW235" s="465"/>
      <c r="AX235" s="465"/>
      <c r="AY235" s="465"/>
      <c r="AZ235" s="465"/>
      <c r="BA235" s="465"/>
      <c r="BB235" s="465"/>
      <c r="BC235" s="465"/>
      <c r="BD235" s="465"/>
      <c r="BE235" s="465"/>
      <c r="BF235" s="465"/>
      <c r="BG235" s="465"/>
      <c r="BH235" s="453"/>
    </row>
    <row r="236" spans="4:63" s="47" customFormat="1" ht="20" hidden="1" customHeight="1" x14ac:dyDescent="0.2">
      <c r="D236" s="914"/>
      <c r="E236" s="913"/>
      <c r="F236" s="915"/>
      <c r="G236" s="916" t="s">
        <v>27</v>
      </c>
      <c r="H236" s="916" t="s">
        <v>238</v>
      </c>
      <c r="I236" s="916"/>
      <c r="J236" s="917"/>
      <c r="K236" s="917"/>
      <c r="L236" s="917"/>
      <c r="M236" s="917"/>
      <c r="N236" s="916"/>
      <c r="O236" s="918"/>
      <c r="P236" s="911"/>
      <c r="Q236" s="912"/>
      <c r="R236" s="882"/>
      <c r="S236" s="883"/>
      <c r="T236" s="883"/>
      <c r="U236" s="884"/>
      <c r="V236" s="436"/>
      <c r="W236" s="400"/>
      <c r="Y236" s="882"/>
      <c r="Z236" s="882"/>
      <c r="AA236" s="882"/>
      <c r="AB236" s="882"/>
      <c r="AC236" s="882"/>
      <c r="AD236" s="882"/>
      <c r="AE236" s="882"/>
      <c r="AF236" s="882"/>
      <c r="AG236" s="882"/>
      <c r="AH236" s="882"/>
      <c r="AI236" s="327"/>
      <c r="AJ236" s="471"/>
      <c r="AK236" s="472"/>
      <c r="AL236" s="472"/>
      <c r="AM236" s="472"/>
      <c r="AN236" s="472"/>
      <c r="AO236" s="472"/>
      <c r="AP236" s="472"/>
      <c r="AQ236" s="472"/>
      <c r="AR236" s="472"/>
      <c r="AS236" s="472"/>
      <c r="AT236" s="464"/>
      <c r="AU236" s="472"/>
      <c r="AV236" s="472"/>
      <c r="AW236" s="472"/>
      <c r="AX236" s="472"/>
      <c r="AY236" s="472"/>
      <c r="AZ236" s="472"/>
      <c r="BA236" s="472"/>
      <c r="BB236" s="472"/>
      <c r="BC236" s="472"/>
      <c r="BD236" s="472"/>
      <c r="BE236" s="472"/>
      <c r="BF236" s="472"/>
      <c r="BG236" s="472"/>
      <c r="BH236" s="451"/>
    </row>
    <row r="237" spans="4:63" s="47" customFormat="1" ht="20" hidden="1" customHeight="1" x14ac:dyDescent="0.2">
      <c r="D237" s="914"/>
      <c r="E237" s="913"/>
      <c r="F237" s="915"/>
      <c r="G237" s="916"/>
      <c r="H237" s="916" t="s">
        <v>683</v>
      </c>
      <c r="I237" s="916"/>
      <c r="J237" s="917"/>
      <c r="K237" s="917"/>
      <c r="L237" s="917"/>
      <c r="M237" s="917"/>
      <c r="N237" s="916"/>
      <c r="O237" s="918"/>
      <c r="P237" s="911"/>
      <c r="Q237" s="912"/>
      <c r="R237" s="882"/>
      <c r="S237" s="883"/>
      <c r="T237" s="883"/>
      <c r="U237" s="884"/>
      <c r="V237" s="436"/>
      <c r="W237" s="400"/>
      <c r="Y237" s="882"/>
      <c r="Z237" s="882"/>
      <c r="AA237" s="882"/>
      <c r="AB237" s="882"/>
      <c r="AC237" s="882"/>
      <c r="AD237" s="882"/>
      <c r="AE237" s="882"/>
      <c r="AF237" s="882"/>
      <c r="AG237" s="882"/>
      <c r="AH237" s="882"/>
      <c r="AI237" s="327"/>
      <c r="AJ237" s="471"/>
      <c r="AK237" s="472"/>
      <c r="AL237" s="472"/>
      <c r="AM237" s="472"/>
      <c r="AN237" s="472"/>
      <c r="AO237" s="472"/>
      <c r="AP237" s="472"/>
      <c r="AQ237" s="472"/>
      <c r="AR237" s="472"/>
      <c r="AS237" s="472"/>
      <c r="AT237" s="464"/>
      <c r="AU237" s="472"/>
      <c r="AV237" s="472"/>
      <c r="AW237" s="472"/>
      <c r="AX237" s="472"/>
      <c r="AY237" s="472"/>
      <c r="AZ237" s="472"/>
      <c r="BA237" s="472"/>
      <c r="BB237" s="472"/>
      <c r="BC237" s="472"/>
      <c r="BD237" s="472"/>
      <c r="BE237" s="472"/>
      <c r="BF237" s="472"/>
      <c r="BG237" s="472"/>
      <c r="BH237" s="451"/>
    </row>
    <row r="238" spans="4:63" s="50" customFormat="1" ht="20" hidden="1" customHeight="1" x14ac:dyDescent="0.2">
      <c r="D238" s="927"/>
      <c r="E238" s="928"/>
      <c r="F238" s="929"/>
      <c r="G238" s="930"/>
      <c r="H238" s="930"/>
      <c r="I238" s="930" t="s">
        <v>233</v>
      </c>
      <c r="J238" s="931"/>
      <c r="K238" s="931"/>
      <c r="L238" s="931"/>
      <c r="M238" s="931"/>
      <c r="N238" s="932"/>
      <c r="O238" s="933"/>
      <c r="P238" s="911" t="s">
        <v>235</v>
      </c>
      <c r="Q238" s="912" t="s">
        <v>184</v>
      </c>
      <c r="R238" s="406">
        <f t="shared" ref="R238:S240" si="355">Y238*AA238</f>
        <v>33.5</v>
      </c>
      <c r="S238" s="847">
        <f t="shared" si="355"/>
        <v>50270.000000000007</v>
      </c>
      <c r="T238" s="847">
        <f t="shared" ref="T238:T240" si="356">Z238*AC238</f>
        <v>38500</v>
      </c>
      <c r="U238" s="391">
        <f t="shared" ref="U238:U240" si="357">S238+T238</f>
        <v>88770</v>
      </c>
      <c r="V238" s="393">
        <f t="shared" ref="V238:V240" si="358">R238*U238</f>
        <v>2973795</v>
      </c>
      <c r="W238" s="395">
        <v>0.27652527351767237</v>
      </c>
      <c r="X238" s="1"/>
      <c r="Y238" s="406">
        <v>33.5</v>
      </c>
      <c r="Z238" s="406">
        <f>$Z$23</f>
        <v>1.1000000000000001</v>
      </c>
      <c r="AA238" s="406">
        <f>$AA$23</f>
        <v>1</v>
      </c>
      <c r="AB238" s="406">
        <f>AB232</f>
        <v>45700</v>
      </c>
      <c r="AC238" s="406">
        <f>AC232</f>
        <v>35000</v>
      </c>
      <c r="AD238" s="406">
        <f t="shared" ref="AD238:AD240" si="359">AB238+AC238</f>
        <v>80700</v>
      </c>
      <c r="AE238" s="406">
        <f t="shared" ref="AE238:AE240" si="360">Y238*AB238</f>
        <v>1530950</v>
      </c>
      <c r="AF238" s="406">
        <f t="shared" ref="AF238:AF240" si="361">Y238*AC238</f>
        <v>1172500</v>
      </c>
      <c r="AG238" s="406">
        <f t="shared" ref="AG238:AG240" si="362">AE238+AF238</f>
        <v>2703450</v>
      </c>
      <c r="AH238" s="406">
        <f t="shared" ref="AH238:AH240" si="363">(V238-AG238)/AG238*100</f>
        <v>10</v>
      </c>
      <c r="AI238" s="329"/>
      <c r="AJ238" s="470"/>
      <c r="AK238" s="465"/>
      <c r="AL238" s="465"/>
      <c r="AM238" s="465"/>
      <c r="AN238" s="465"/>
      <c r="AO238" s="465"/>
      <c r="AP238" s="465"/>
      <c r="AQ238" s="465"/>
      <c r="AR238" s="465"/>
      <c r="AS238" s="465"/>
      <c r="AT238" s="461"/>
      <c r="AU238" s="465"/>
      <c r="AV238" s="465"/>
      <c r="AW238" s="465"/>
      <c r="AX238" s="465"/>
      <c r="AY238" s="465"/>
      <c r="AZ238" s="465"/>
      <c r="BA238" s="465"/>
      <c r="BB238" s="465"/>
      <c r="BC238" s="465"/>
      <c r="BD238" s="465"/>
      <c r="BE238" s="465"/>
      <c r="BF238" s="465"/>
      <c r="BG238" s="465"/>
      <c r="BH238" s="453"/>
    </row>
    <row r="239" spans="4:63" s="50" customFormat="1" ht="20" hidden="1" customHeight="1" x14ac:dyDescent="0.2">
      <c r="D239" s="927"/>
      <c r="E239" s="928"/>
      <c r="F239" s="929"/>
      <c r="G239" s="930"/>
      <c r="H239" s="930"/>
      <c r="I239" s="930" t="s">
        <v>230</v>
      </c>
      <c r="J239" s="931"/>
      <c r="K239" s="931"/>
      <c r="L239" s="931"/>
      <c r="M239" s="931"/>
      <c r="N239" s="932"/>
      <c r="O239" s="933"/>
      <c r="P239" s="911"/>
      <c r="Q239" s="912" t="s">
        <v>184</v>
      </c>
      <c r="R239" s="406">
        <f t="shared" si="355"/>
        <v>33.5</v>
      </c>
      <c r="S239" s="847">
        <f t="shared" si="355"/>
        <v>66000</v>
      </c>
      <c r="T239" s="847">
        <f t="shared" si="356"/>
        <v>49500.000000000007</v>
      </c>
      <c r="U239" s="391">
        <f t="shared" si="357"/>
        <v>115500</v>
      </c>
      <c r="V239" s="393">
        <f t="shared" si="358"/>
        <v>3869250</v>
      </c>
      <c r="W239" s="395">
        <v>0.3597912480713209</v>
      </c>
      <c r="X239" s="1"/>
      <c r="Y239" s="406">
        <f>Y238</f>
        <v>33.5</v>
      </c>
      <c r="Z239" s="406">
        <f>$Z$23</f>
        <v>1.1000000000000001</v>
      </c>
      <c r="AA239" s="406">
        <f>$AA$23</f>
        <v>1</v>
      </c>
      <c r="AB239" s="406">
        <v>60000</v>
      </c>
      <c r="AC239" s="406">
        <v>45000</v>
      </c>
      <c r="AD239" s="406">
        <f t="shared" si="359"/>
        <v>105000</v>
      </c>
      <c r="AE239" s="406">
        <f t="shared" si="360"/>
        <v>2010000</v>
      </c>
      <c r="AF239" s="406">
        <f t="shared" si="361"/>
        <v>1507500</v>
      </c>
      <c r="AG239" s="406">
        <f t="shared" si="362"/>
        <v>3517500</v>
      </c>
      <c r="AH239" s="406">
        <f t="shared" si="363"/>
        <v>10</v>
      </c>
      <c r="AI239" s="329"/>
      <c r="AJ239" s="470"/>
      <c r="AK239" s="465"/>
      <c r="AL239" s="465"/>
      <c r="AM239" s="465"/>
      <c r="AN239" s="465"/>
      <c r="AO239" s="465"/>
      <c r="AP239" s="465"/>
      <c r="AQ239" s="465"/>
      <c r="AR239" s="465"/>
      <c r="AS239" s="465"/>
      <c r="AT239" s="461"/>
      <c r="AU239" s="465"/>
      <c r="AV239" s="465"/>
      <c r="AW239" s="465"/>
      <c r="AX239" s="465"/>
      <c r="AY239" s="465"/>
      <c r="AZ239" s="465"/>
      <c r="BA239" s="465"/>
      <c r="BB239" s="465"/>
      <c r="BC239" s="465"/>
      <c r="BD239" s="465"/>
      <c r="BE239" s="465"/>
      <c r="BF239" s="465"/>
      <c r="BG239" s="465"/>
      <c r="BH239" s="453"/>
    </row>
    <row r="240" spans="4:63" s="50" customFormat="1" ht="20" hidden="1" customHeight="1" x14ac:dyDescent="0.2">
      <c r="D240" s="927"/>
      <c r="E240" s="928"/>
      <c r="F240" s="929"/>
      <c r="G240" s="930"/>
      <c r="H240" s="930"/>
      <c r="I240" s="930" t="s">
        <v>231</v>
      </c>
      <c r="J240" s="931"/>
      <c r="K240" s="931"/>
      <c r="L240" s="931"/>
      <c r="M240" s="931"/>
      <c r="N240" s="932"/>
      <c r="O240" s="933"/>
      <c r="P240" s="911" t="s">
        <v>232</v>
      </c>
      <c r="Q240" s="912" t="s">
        <v>237</v>
      </c>
      <c r="R240" s="406">
        <f t="shared" si="355"/>
        <v>24</v>
      </c>
      <c r="S240" s="847">
        <f t="shared" si="355"/>
        <v>26950.000000000004</v>
      </c>
      <c r="T240" s="847">
        <f t="shared" si="356"/>
        <v>5500</v>
      </c>
      <c r="U240" s="391">
        <f t="shared" si="357"/>
        <v>32450.000000000004</v>
      </c>
      <c r="V240" s="393">
        <f t="shared" si="358"/>
        <v>778800.00000000012</v>
      </c>
      <c r="W240" s="395">
        <v>7.2418536925229635E-2</v>
      </c>
      <c r="X240" s="1"/>
      <c r="Y240" s="406">
        <v>24</v>
      </c>
      <c r="Z240" s="406">
        <f>$Z$23</f>
        <v>1.1000000000000001</v>
      </c>
      <c r="AA240" s="406">
        <f>$AA$23</f>
        <v>1</v>
      </c>
      <c r="AB240" s="406">
        <v>24500</v>
      </c>
      <c r="AC240" s="406">
        <v>5000</v>
      </c>
      <c r="AD240" s="406">
        <f t="shared" si="359"/>
        <v>29500</v>
      </c>
      <c r="AE240" s="406">
        <f t="shared" si="360"/>
        <v>588000</v>
      </c>
      <c r="AF240" s="406">
        <f t="shared" si="361"/>
        <v>120000</v>
      </c>
      <c r="AG240" s="406">
        <f t="shared" si="362"/>
        <v>708000</v>
      </c>
      <c r="AH240" s="406">
        <f t="shared" si="363"/>
        <v>10.000000000000016</v>
      </c>
      <c r="AI240" s="329"/>
      <c r="AJ240" s="470"/>
      <c r="AK240" s="465"/>
      <c r="AL240" s="465"/>
      <c r="AM240" s="465"/>
      <c r="AN240" s="465"/>
      <c r="AO240" s="465"/>
      <c r="AP240" s="465"/>
      <c r="AQ240" s="465"/>
      <c r="AR240" s="465"/>
      <c r="AS240" s="465"/>
      <c r="AT240" s="461"/>
      <c r="AU240" s="465"/>
      <c r="AV240" s="465"/>
      <c r="AW240" s="465"/>
      <c r="AX240" s="465"/>
      <c r="AY240" s="465"/>
      <c r="AZ240" s="465"/>
      <c r="BA240" s="465"/>
      <c r="BB240" s="465"/>
      <c r="BC240" s="465"/>
      <c r="BD240" s="465"/>
      <c r="BE240" s="465"/>
      <c r="BF240" s="465"/>
      <c r="BG240" s="465"/>
      <c r="BH240" s="453"/>
    </row>
    <row r="241" spans="4:63" s="47" customFormat="1" ht="20" hidden="1" customHeight="1" x14ac:dyDescent="0.2">
      <c r="D241" s="934"/>
      <c r="E241" s="935"/>
      <c r="F241" s="936"/>
      <c r="G241" s="936" t="s">
        <v>28</v>
      </c>
      <c r="H241" s="937" t="s">
        <v>239</v>
      </c>
      <c r="I241" s="916"/>
      <c r="J241" s="917"/>
      <c r="K241" s="917"/>
      <c r="L241" s="917"/>
      <c r="M241" s="917"/>
      <c r="N241" s="938"/>
      <c r="O241" s="939"/>
      <c r="P241" s="911"/>
      <c r="Q241" s="912"/>
      <c r="R241" s="882"/>
      <c r="S241" s="883"/>
      <c r="T241" s="883"/>
      <c r="U241" s="884"/>
      <c r="V241" s="436"/>
      <c r="W241" s="400"/>
      <c r="Y241" s="882"/>
      <c r="Z241" s="882"/>
      <c r="AA241" s="882"/>
      <c r="AB241" s="882"/>
      <c r="AC241" s="882"/>
      <c r="AD241" s="882"/>
      <c r="AE241" s="882"/>
      <c r="AF241" s="882"/>
      <c r="AG241" s="882"/>
      <c r="AH241" s="882"/>
      <c r="AI241" s="327"/>
      <c r="AJ241" s="471"/>
      <c r="AK241" s="472"/>
      <c r="AL241" s="472"/>
      <c r="AM241" s="472"/>
      <c r="AN241" s="472"/>
      <c r="AO241" s="472"/>
      <c r="AP241" s="472"/>
      <c r="AQ241" s="472"/>
      <c r="AR241" s="472"/>
      <c r="AS241" s="472"/>
      <c r="AT241" s="464"/>
      <c r="AU241" s="472"/>
      <c r="AV241" s="472"/>
      <c r="AW241" s="472"/>
      <c r="AX241" s="472"/>
      <c r="AY241" s="472"/>
      <c r="AZ241" s="472"/>
      <c r="BA241" s="472"/>
      <c r="BB241" s="472"/>
      <c r="BC241" s="472"/>
      <c r="BD241" s="472"/>
      <c r="BE241" s="472"/>
      <c r="BF241" s="472"/>
      <c r="BG241" s="472"/>
      <c r="BH241" s="451"/>
    </row>
    <row r="242" spans="4:63" s="50" customFormat="1" ht="20" hidden="1" customHeight="1" x14ac:dyDescent="0.2">
      <c r="D242" s="927"/>
      <c r="E242" s="928"/>
      <c r="F242" s="929"/>
      <c r="G242" s="929"/>
      <c r="H242" s="930" t="s">
        <v>63</v>
      </c>
      <c r="I242" s="940"/>
      <c r="J242" s="931"/>
      <c r="K242" s="931"/>
      <c r="L242" s="931"/>
      <c r="M242" s="931"/>
      <c r="N242" s="932"/>
      <c r="O242" s="933"/>
      <c r="P242" s="911"/>
      <c r="Q242" s="912"/>
      <c r="R242" s="406">
        <f t="shared" ref="R242:S242" si="364">Y242*AA242</f>
        <v>15</v>
      </c>
      <c r="S242" s="847">
        <f t="shared" si="364"/>
        <v>46200.000000000007</v>
      </c>
      <c r="T242" s="847">
        <f t="shared" ref="T242" si="365">Z242*AC242</f>
        <v>27500.000000000004</v>
      </c>
      <c r="U242" s="391">
        <f t="shared" ref="U242" si="366">S242+T242</f>
        <v>73700.000000000015</v>
      </c>
      <c r="V242" s="393">
        <f t="shared" ref="V242" si="367">R242*U242</f>
        <v>1105500.0000000002</v>
      </c>
      <c r="W242" s="395">
        <v>0.10279749944894885</v>
      </c>
      <c r="X242" s="1"/>
      <c r="Y242" s="406">
        <f>Y232</f>
        <v>15</v>
      </c>
      <c r="Z242" s="406">
        <f>$Z$23</f>
        <v>1.1000000000000001</v>
      </c>
      <c r="AA242" s="406">
        <f>$AA$23</f>
        <v>1</v>
      </c>
      <c r="AB242" s="406">
        <v>42000</v>
      </c>
      <c r="AC242" s="406">
        <v>25000</v>
      </c>
      <c r="AD242" s="406">
        <f t="shared" ref="AD242" si="368">AB242+AC242</f>
        <v>67000</v>
      </c>
      <c r="AE242" s="406">
        <f t="shared" ref="AE242" si="369">Y242*AB242</f>
        <v>630000</v>
      </c>
      <c r="AF242" s="406">
        <f t="shared" ref="AF242" si="370">Y242*AC242</f>
        <v>375000</v>
      </c>
      <c r="AG242" s="406">
        <f t="shared" ref="AG242" si="371">AE242+AF242</f>
        <v>1005000</v>
      </c>
      <c r="AH242" s="406">
        <f t="shared" ref="AH242" si="372">(V242-AG242)/AG242*100</f>
        <v>10.000000000000023</v>
      </c>
      <c r="AI242" s="329"/>
      <c r="AJ242" s="470"/>
      <c r="AK242" s="465"/>
      <c r="AL242" s="465"/>
      <c r="AM242" s="465"/>
      <c r="AN242" s="465"/>
      <c r="AO242" s="465"/>
      <c r="AP242" s="465"/>
      <c r="AQ242" s="465"/>
      <c r="AR242" s="465"/>
      <c r="AS242" s="465"/>
      <c r="AT242" s="461"/>
      <c r="AU242" s="465"/>
      <c r="AV242" s="465"/>
      <c r="AW242" s="465"/>
      <c r="AX242" s="465"/>
      <c r="AY242" s="465"/>
      <c r="AZ242" s="465"/>
      <c r="BA242" s="465"/>
      <c r="BB242" s="465"/>
      <c r="BC242" s="465"/>
      <c r="BD242" s="465"/>
      <c r="BE242" s="465"/>
      <c r="BF242" s="465"/>
      <c r="BG242" s="465"/>
      <c r="BH242" s="453"/>
    </row>
    <row r="243" spans="4:63" s="50" customFormat="1" ht="20" hidden="1" customHeight="1" x14ac:dyDescent="0.2">
      <c r="D243" s="927"/>
      <c r="E243" s="928"/>
      <c r="F243" s="929"/>
      <c r="G243" s="930"/>
      <c r="H243" s="940"/>
      <c r="I243" s="940"/>
      <c r="J243" s="931"/>
      <c r="K243" s="931"/>
      <c r="L243" s="931"/>
      <c r="M243" s="931"/>
      <c r="N243" s="932"/>
      <c r="O243" s="933"/>
      <c r="P243" s="911"/>
      <c r="Q243" s="912"/>
      <c r="R243" s="406"/>
      <c r="S243" s="847"/>
      <c r="T243" s="847"/>
      <c r="U243" s="391"/>
      <c r="V243" s="393"/>
      <c r="W243" s="401"/>
      <c r="Y243" s="406"/>
      <c r="Z243" s="406"/>
      <c r="AA243" s="406"/>
      <c r="AB243" s="406"/>
      <c r="AC243" s="406"/>
      <c r="AD243" s="406"/>
      <c r="AE243" s="406"/>
      <c r="AF243" s="406"/>
      <c r="AG243" s="406"/>
      <c r="AH243" s="406"/>
      <c r="AI243" s="329"/>
      <c r="AJ243" s="470"/>
      <c r="AK243" s="465"/>
      <c r="AL243" s="465"/>
      <c r="AM243" s="465"/>
      <c r="AN243" s="465"/>
      <c r="AO243" s="465"/>
      <c r="AP243" s="465"/>
      <c r="AQ243" s="465"/>
      <c r="AR243" s="465"/>
      <c r="AS243" s="465"/>
      <c r="AT243" s="461"/>
      <c r="AU243" s="465"/>
      <c r="AV243" s="465"/>
      <c r="AW243" s="465"/>
      <c r="AX243" s="465"/>
      <c r="AY243" s="465"/>
      <c r="AZ243" s="465"/>
      <c r="BA243" s="465"/>
      <c r="BB243" s="465"/>
      <c r="BC243" s="465"/>
      <c r="BD243" s="465"/>
      <c r="BE243" s="465"/>
      <c r="BF243" s="465"/>
      <c r="BG243" s="465"/>
      <c r="BH243" s="453"/>
    </row>
    <row r="244" spans="4:63" ht="20" hidden="1" customHeight="1" x14ac:dyDescent="0.2">
      <c r="D244" s="814"/>
      <c r="E244" s="815"/>
      <c r="F244" s="816"/>
      <c r="G244" s="817"/>
      <c r="H244" s="818"/>
      <c r="I244" s="816"/>
      <c r="J244" s="819"/>
      <c r="K244" s="819"/>
      <c r="L244" s="819"/>
      <c r="M244" s="820"/>
      <c r="N244" s="821"/>
      <c r="O244" s="818"/>
      <c r="P244" s="822"/>
      <c r="Q244" s="823"/>
      <c r="R244" s="838"/>
      <c r="S244" s="824"/>
      <c r="T244" s="824"/>
      <c r="U244" s="861" t="s">
        <v>182</v>
      </c>
      <c r="V244" s="1"/>
      <c r="W244" s="395"/>
      <c r="Y244" s="406"/>
      <c r="Z244" s="406"/>
      <c r="AA244" s="406"/>
      <c r="AB244" s="406"/>
      <c r="AC244" s="406"/>
      <c r="AD244" s="406"/>
      <c r="AE244" s="406"/>
      <c r="AF244" s="406"/>
      <c r="AG244" s="406"/>
      <c r="AH244" s="406"/>
      <c r="AJ244" s="467"/>
      <c r="AK244" s="466"/>
      <c r="AL244" s="466"/>
      <c r="AM244" s="466"/>
      <c r="AN244" s="466"/>
      <c r="AO244" s="466"/>
      <c r="AP244" s="466"/>
      <c r="AQ244" s="466"/>
      <c r="AR244" s="466"/>
      <c r="AS244" s="466"/>
      <c r="AT244" s="75"/>
      <c r="AU244" s="466"/>
      <c r="AV244" s="466"/>
      <c r="AW244" s="466"/>
      <c r="AX244" s="466"/>
      <c r="AY244" s="466"/>
      <c r="AZ244" s="466"/>
      <c r="BA244" s="466"/>
      <c r="BB244" s="466"/>
      <c r="BC244" s="466"/>
      <c r="BD244" s="466"/>
      <c r="BE244" s="466"/>
      <c r="BF244" s="466"/>
      <c r="BG244" s="466"/>
      <c r="BH244" s="446"/>
    </row>
    <row r="245" spans="4:63" s="50" customFormat="1" ht="20" customHeight="1" x14ac:dyDescent="0.2">
      <c r="D245" s="927"/>
      <c r="E245" s="928"/>
      <c r="F245" s="926" t="s">
        <v>240</v>
      </c>
      <c r="G245" s="941"/>
      <c r="H245" s="940"/>
      <c r="I245" s="940"/>
      <c r="J245" s="931"/>
      <c r="K245" s="931"/>
      <c r="L245" s="931"/>
      <c r="M245" s="931"/>
      <c r="N245" s="932"/>
      <c r="O245" s="933"/>
      <c r="P245" s="911"/>
      <c r="Q245" s="912"/>
      <c r="R245" s="406"/>
      <c r="S245" s="847"/>
      <c r="T245" s="847"/>
      <c r="U245" s="391"/>
      <c r="V245" s="432">
        <f>SUM(V246:V264)</f>
        <v>62863944</v>
      </c>
      <c r="W245" s="399">
        <v>5.8455506546347804</v>
      </c>
      <c r="Y245" s="406"/>
      <c r="Z245" s="406"/>
      <c r="AA245" s="406"/>
      <c r="AB245" s="406"/>
      <c r="AC245" s="406"/>
      <c r="AD245" s="406"/>
      <c r="AE245" s="406"/>
      <c r="AF245" s="406"/>
      <c r="AG245" s="406"/>
      <c r="AH245" s="406"/>
      <c r="AI245" s="329"/>
      <c r="AJ245" s="470"/>
      <c r="AK245" s="465"/>
      <c r="AL245" s="465"/>
      <c r="AM245" s="465"/>
      <c r="AN245" s="465"/>
      <c r="AO245" s="465"/>
      <c r="AP245" s="465"/>
      <c r="AQ245" s="465"/>
      <c r="AR245" s="465"/>
      <c r="AS245" s="465"/>
      <c r="AT245" s="461"/>
      <c r="AU245" s="458">
        <f>W245/3</f>
        <v>1.9485168848782601</v>
      </c>
      <c r="AV245" s="458">
        <f>AU245</f>
        <v>1.9485168848782601</v>
      </c>
      <c r="AW245" s="458">
        <f>AV245</f>
        <v>1.9485168848782601</v>
      </c>
      <c r="AX245" s="465"/>
      <c r="AY245" s="465"/>
      <c r="AZ245" s="465"/>
      <c r="BA245" s="465"/>
      <c r="BB245" s="465"/>
      <c r="BC245" s="465"/>
      <c r="BD245" s="465"/>
      <c r="BE245" s="465"/>
      <c r="BF245" s="465"/>
      <c r="BG245" s="465"/>
      <c r="BH245" s="453"/>
      <c r="BK245" s="461">
        <f>BB522</f>
        <v>94.178796010210419</v>
      </c>
    </row>
    <row r="246" spans="4:63" s="47" customFormat="1" ht="20" hidden="1" customHeight="1" x14ac:dyDescent="0.2">
      <c r="D246" s="914"/>
      <c r="E246" s="913"/>
      <c r="F246" s="915"/>
      <c r="G246" s="916" t="s">
        <v>22</v>
      </c>
      <c r="H246" s="916" t="s">
        <v>226</v>
      </c>
      <c r="I246" s="916"/>
      <c r="J246" s="917"/>
      <c r="K246" s="917"/>
      <c r="L246" s="917"/>
      <c r="M246" s="917"/>
      <c r="N246" s="916"/>
      <c r="O246" s="918"/>
      <c r="P246" s="911"/>
      <c r="Q246" s="912"/>
      <c r="R246" s="882"/>
      <c r="S246" s="883"/>
      <c r="T246" s="883"/>
      <c r="U246" s="884"/>
      <c r="V246" s="436"/>
      <c r="W246" s="400"/>
      <c r="Y246" s="882"/>
      <c r="Z246" s="882"/>
      <c r="AA246" s="882"/>
      <c r="AB246" s="882"/>
      <c r="AC246" s="882"/>
      <c r="AD246" s="882"/>
      <c r="AE246" s="882"/>
      <c r="AF246" s="882"/>
      <c r="AG246" s="882"/>
      <c r="AH246" s="882"/>
      <c r="AI246" s="327"/>
      <c r="AJ246" s="471"/>
      <c r="AK246" s="472"/>
      <c r="AL246" s="472"/>
      <c r="AM246" s="472"/>
      <c r="AN246" s="472"/>
      <c r="AO246" s="472"/>
      <c r="AP246" s="472"/>
      <c r="AQ246" s="472"/>
      <c r="AR246" s="472"/>
      <c r="AS246" s="472"/>
      <c r="AT246" s="472"/>
      <c r="AU246" s="472"/>
      <c r="AV246" s="472"/>
      <c r="AW246" s="472"/>
      <c r="AX246" s="472"/>
      <c r="AY246" s="472"/>
      <c r="AZ246" s="472"/>
      <c r="BA246" s="472"/>
      <c r="BB246" s="472"/>
      <c r="BC246" s="472"/>
      <c r="BD246" s="472"/>
      <c r="BE246" s="472"/>
      <c r="BF246" s="472"/>
      <c r="BG246" s="472"/>
      <c r="BH246" s="451"/>
    </row>
    <row r="247" spans="4:63" s="50" customFormat="1" ht="20" hidden="1" customHeight="1" x14ac:dyDescent="0.2">
      <c r="D247" s="927"/>
      <c r="E247" s="928"/>
      <c r="F247" s="929"/>
      <c r="G247" s="930"/>
      <c r="H247" s="930" t="s">
        <v>233</v>
      </c>
      <c r="I247" s="940"/>
      <c r="J247" s="931"/>
      <c r="K247" s="931"/>
      <c r="L247" s="931"/>
      <c r="M247" s="931"/>
      <c r="N247" s="932"/>
      <c r="O247" s="933"/>
      <c r="P247" s="911" t="s">
        <v>235</v>
      </c>
      <c r="Q247" s="912" t="s">
        <v>184</v>
      </c>
      <c r="R247" s="406">
        <f t="shared" ref="R247:S250" si="373">Y247*AA247</f>
        <v>135</v>
      </c>
      <c r="S247" s="847">
        <f t="shared" si="373"/>
        <v>50270.000000000007</v>
      </c>
      <c r="T247" s="847">
        <f t="shared" ref="T247:T250" si="374">Z247*AC247</f>
        <v>38500</v>
      </c>
      <c r="U247" s="391">
        <f t="shared" ref="U247:U250" si="375">S247+T247</f>
        <v>88770</v>
      </c>
      <c r="V247" s="393">
        <f t="shared" ref="V247:V250" si="376">R247*U247</f>
        <v>11983950</v>
      </c>
      <c r="W247" s="395">
        <v>1.1143555798473364</v>
      </c>
      <c r="X247" s="1"/>
      <c r="Y247" s="406">
        <v>135</v>
      </c>
      <c r="Z247" s="406">
        <f>$Z$23</f>
        <v>1.1000000000000001</v>
      </c>
      <c r="AA247" s="406">
        <f>$AA$23</f>
        <v>1</v>
      </c>
      <c r="AB247" s="406">
        <f>AB232</f>
        <v>45700</v>
      </c>
      <c r="AC247" s="406">
        <f>AC232</f>
        <v>35000</v>
      </c>
      <c r="AD247" s="406">
        <f t="shared" ref="AD247:AD250" si="377">AB247+AC247</f>
        <v>80700</v>
      </c>
      <c r="AE247" s="406">
        <f t="shared" ref="AE247:AE250" si="378">Y247*AB247</f>
        <v>6169500</v>
      </c>
      <c r="AF247" s="406">
        <f t="shared" ref="AF247:AF250" si="379">Y247*AC247</f>
        <v>4725000</v>
      </c>
      <c r="AG247" s="406">
        <f t="shared" ref="AG247:AG250" si="380">AE247+AF247</f>
        <v>10894500</v>
      </c>
      <c r="AH247" s="406">
        <f t="shared" ref="AH247:AH250" si="381">(V247-AG247)/AG247*100</f>
        <v>10</v>
      </c>
      <c r="AI247" s="329"/>
      <c r="AJ247" s="470"/>
      <c r="AK247" s="465"/>
      <c r="AL247" s="465"/>
      <c r="AM247" s="465"/>
      <c r="AN247" s="465"/>
      <c r="AO247" s="465"/>
      <c r="AP247" s="465"/>
      <c r="AQ247" s="465"/>
      <c r="AR247" s="465"/>
      <c r="AS247" s="465"/>
      <c r="AT247" s="465"/>
      <c r="AU247" s="465"/>
      <c r="AV247" s="465"/>
      <c r="AW247" s="465"/>
      <c r="AX247" s="465"/>
      <c r="AY247" s="465"/>
      <c r="AZ247" s="465"/>
      <c r="BA247" s="465"/>
      <c r="BB247" s="465"/>
      <c r="BC247" s="465"/>
      <c r="BD247" s="465"/>
      <c r="BE247" s="465"/>
      <c r="BF247" s="465"/>
      <c r="BG247" s="465"/>
      <c r="BH247" s="453"/>
    </row>
    <row r="248" spans="4:63" s="50" customFormat="1" ht="20" hidden="1" customHeight="1" x14ac:dyDescent="0.2">
      <c r="D248" s="927"/>
      <c r="E248" s="928"/>
      <c r="F248" s="929"/>
      <c r="G248" s="930"/>
      <c r="H248" s="930" t="s">
        <v>689</v>
      </c>
      <c r="I248" s="940"/>
      <c r="J248" s="931"/>
      <c r="K248" s="931"/>
      <c r="L248" s="931"/>
      <c r="M248" s="931"/>
      <c r="N248" s="932"/>
      <c r="O248" s="933"/>
      <c r="P248" s="911" t="s">
        <v>236</v>
      </c>
      <c r="Q248" s="912" t="s">
        <v>184</v>
      </c>
      <c r="R248" s="406">
        <f t="shared" si="373"/>
        <v>135</v>
      </c>
      <c r="S248" s="847">
        <f t="shared" si="373"/>
        <v>42570</v>
      </c>
      <c r="T248" s="847">
        <f t="shared" si="374"/>
        <v>22000</v>
      </c>
      <c r="U248" s="391">
        <f t="shared" si="375"/>
        <v>64570</v>
      </c>
      <c r="V248" s="393">
        <f t="shared" si="376"/>
        <v>8716950</v>
      </c>
      <c r="W248" s="395">
        <v>0.81056595461014425</v>
      </c>
      <c r="X248" s="1"/>
      <c r="Y248" s="406">
        <f>Y247</f>
        <v>135</v>
      </c>
      <c r="Z248" s="406">
        <f>$Z$23</f>
        <v>1.1000000000000001</v>
      </c>
      <c r="AA248" s="406">
        <f>$AA$23</f>
        <v>1</v>
      </c>
      <c r="AB248" s="406">
        <f>AB233</f>
        <v>38700</v>
      </c>
      <c r="AC248" s="406">
        <f>AC233</f>
        <v>20000</v>
      </c>
      <c r="AD248" s="406">
        <f t="shared" si="377"/>
        <v>58700</v>
      </c>
      <c r="AE248" s="406">
        <f t="shared" si="378"/>
        <v>5224500</v>
      </c>
      <c r="AF248" s="406">
        <f t="shared" si="379"/>
        <v>2700000</v>
      </c>
      <c r="AG248" s="406">
        <f t="shared" si="380"/>
        <v>7924500</v>
      </c>
      <c r="AH248" s="406">
        <f t="shared" si="381"/>
        <v>10</v>
      </c>
      <c r="AI248" s="329"/>
      <c r="AJ248" s="470"/>
      <c r="AK248" s="465"/>
      <c r="AL248" s="465"/>
      <c r="AM248" s="465"/>
      <c r="AN248" s="465"/>
      <c r="AO248" s="465"/>
      <c r="AP248" s="465"/>
      <c r="AQ248" s="465"/>
      <c r="AR248" s="465"/>
      <c r="AS248" s="465"/>
      <c r="AT248" s="465"/>
      <c r="AU248" s="465"/>
      <c r="AV248" s="465"/>
      <c r="AW248" s="465"/>
      <c r="AX248" s="465"/>
      <c r="AY248" s="465"/>
      <c r="AZ248" s="465"/>
      <c r="BA248" s="465"/>
      <c r="BB248" s="465"/>
      <c r="BC248" s="465"/>
      <c r="BD248" s="465"/>
      <c r="BE248" s="465"/>
      <c r="BF248" s="465"/>
      <c r="BG248" s="465"/>
      <c r="BH248" s="453"/>
    </row>
    <row r="249" spans="4:63" s="50" customFormat="1" ht="20" hidden="1" customHeight="1" x14ac:dyDescent="0.2">
      <c r="D249" s="927"/>
      <c r="E249" s="928"/>
      <c r="F249" s="929"/>
      <c r="G249" s="930"/>
      <c r="H249" s="930" t="s">
        <v>227</v>
      </c>
      <c r="I249" s="940"/>
      <c r="J249" s="931"/>
      <c r="K249" s="931"/>
      <c r="L249" s="931"/>
      <c r="M249" s="931"/>
      <c r="N249" s="932"/>
      <c r="O249" s="933"/>
      <c r="P249" s="911" t="s">
        <v>62</v>
      </c>
      <c r="Q249" s="912" t="s">
        <v>237</v>
      </c>
      <c r="R249" s="406">
        <f t="shared" si="373"/>
        <v>97.2</v>
      </c>
      <c r="S249" s="847">
        <f t="shared" si="373"/>
        <v>19910</v>
      </c>
      <c r="T249" s="847">
        <f t="shared" si="374"/>
        <v>16500</v>
      </c>
      <c r="U249" s="391">
        <f t="shared" si="375"/>
        <v>36410</v>
      </c>
      <c r="V249" s="393">
        <f t="shared" si="376"/>
        <v>3539052</v>
      </c>
      <c r="W249" s="395">
        <v>0.32908701584785283</v>
      </c>
      <c r="X249" s="1"/>
      <c r="Y249" s="406">
        <f>48.2+40+9</f>
        <v>97.2</v>
      </c>
      <c r="Z249" s="406">
        <f>$Z$23</f>
        <v>1.1000000000000001</v>
      </c>
      <c r="AA249" s="406">
        <f>$AA$23</f>
        <v>1</v>
      </c>
      <c r="AB249" s="406">
        <v>18100</v>
      </c>
      <c r="AC249" s="406">
        <v>15000</v>
      </c>
      <c r="AD249" s="406">
        <f t="shared" si="377"/>
        <v>33100</v>
      </c>
      <c r="AE249" s="406">
        <f t="shared" si="378"/>
        <v>1759320</v>
      </c>
      <c r="AF249" s="406">
        <f t="shared" si="379"/>
        <v>1458000</v>
      </c>
      <c r="AG249" s="406">
        <f t="shared" si="380"/>
        <v>3217320</v>
      </c>
      <c r="AH249" s="406">
        <f t="shared" si="381"/>
        <v>10</v>
      </c>
      <c r="AI249" s="329"/>
      <c r="AJ249" s="470"/>
      <c r="AK249" s="465"/>
      <c r="AL249" s="465"/>
      <c r="AM249" s="465"/>
      <c r="AN249" s="465"/>
      <c r="AO249" s="465"/>
      <c r="AP249" s="465"/>
      <c r="AQ249" s="465"/>
      <c r="AR249" s="465"/>
      <c r="AS249" s="465"/>
      <c r="AT249" s="465"/>
      <c r="AU249" s="465"/>
      <c r="AV249" s="465"/>
      <c r="AW249" s="465"/>
      <c r="AX249" s="465"/>
      <c r="AY249" s="465"/>
      <c r="AZ249" s="465"/>
      <c r="BA249" s="465"/>
      <c r="BB249" s="465"/>
      <c r="BC249" s="465"/>
      <c r="BD249" s="465"/>
      <c r="BE249" s="465"/>
      <c r="BF249" s="465"/>
      <c r="BG249" s="465"/>
      <c r="BH249" s="453"/>
    </row>
    <row r="250" spans="4:63" s="50" customFormat="1" ht="20" hidden="1" customHeight="1" x14ac:dyDescent="0.2">
      <c r="D250" s="927"/>
      <c r="E250" s="928"/>
      <c r="F250" s="929"/>
      <c r="G250" s="930"/>
      <c r="H250" s="930" t="s">
        <v>228</v>
      </c>
      <c r="I250" s="940"/>
      <c r="J250" s="931"/>
      <c r="K250" s="931"/>
      <c r="L250" s="931"/>
      <c r="M250" s="931"/>
      <c r="N250" s="932"/>
      <c r="O250" s="933"/>
      <c r="P250" s="911" t="s">
        <v>229</v>
      </c>
      <c r="Q250" s="912" t="s">
        <v>237</v>
      </c>
      <c r="R250" s="406">
        <f t="shared" si="373"/>
        <v>97.2</v>
      </c>
      <c r="S250" s="847">
        <f t="shared" si="373"/>
        <v>13860.000000000002</v>
      </c>
      <c r="T250" s="847">
        <f t="shared" si="374"/>
        <v>5500</v>
      </c>
      <c r="U250" s="391">
        <f t="shared" si="375"/>
        <v>19360</v>
      </c>
      <c r="V250" s="393">
        <f t="shared" si="376"/>
        <v>1881792</v>
      </c>
      <c r="W250" s="395">
        <v>0.17498282413662261</v>
      </c>
      <c r="X250" s="1"/>
      <c r="Y250" s="406">
        <f>Y249</f>
        <v>97.2</v>
      </c>
      <c r="Z250" s="406">
        <f>$Z$23</f>
        <v>1.1000000000000001</v>
      </c>
      <c r="AA250" s="406">
        <f>$AA$23</f>
        <v>1</v>
      </c>
      <c r="AB250" s="406">
        <v>12600</v>
      </c>
      <c r="AC250" s="406">
        <v>5000</v>
      </c>
      <c r="AD250" s="406">
        <f t="shared" si="377"/>
        <v>17600</v>
      </c>
      <c r="AE250" s="406">
        <f t="shared" si="378"/>
        <v>1224720</v>
      </c>
      <c r="AF250" s="406">
        <f t="shared" si="379"/>
        <v>486000</v>
      </c>
      <c r="AG250" s="406">
        <f t="shared" si="380"/>
        <v>1710720</v>
      </c>
      <c r="AH250" s="406">
        <f t="shared" si="381"/>
        <v>10</v>
      </c>
      <c r="AI250" s="329"/>
      <c r="AJ250" s="470"/>
      <c r="AK250" s="465"/>
      <c r="AL250" s="465"/>
      <c r="AM250" s="465"/>
      <c r="AN250" s="465"/>
      <c r="AO250" s="465"/>
      <c r="AP250" s="465"/>
      <c r="AQ250" s="465"/>
      <c r="AR250" s="465"/>
      <c r="AS250" s="465"/>
      <c r="AT250" s="465"/>
      <c r="AU250" s="465"/>
      <c r="AV250" s="465"/>
      <c r="AW250" s="465"/>
      <c r="AX250" s="465"/>
      <c r="AY250" s="465"/>
      <c r="AZ250" s="465"/>
      <c r="BA250" s="465"/>
      <c r="BB250" s="465"/>
      <c r="BC250" s="465"/>
      <c r="BD250" s="465"/>
      <c r="BE250" s="465"/>
      <c r="BF250" s="465"/>
      <c r="BG250" s="465"/>
      <c r="BH250" s="453"/>
    </row>
    <row r="251" spans="4:63" s="50" customFormat="1" ht="20" hidden="1" customHeight="1" x14ac:dyDescent="0.2">
      <c r="D251" s="927"/>
      <c r="E251" s="928"/>
      <c r="F251" s="929"/>
      <c r="G251" s="930"/>
      <c r="H251" s="930"/>
      <c r="I251" s="940"/>
      <c r="J251" s="931"/>
      <c r="K251" s="931"/>
      <c r="L251" s="931"/>
      <c r="M251" s="931"/>
      <c r="N251" s="932"/>
      <c r="O251" s="933"/>
      <c r="P251" s="911"/>
      <c r="Q251" s="912"/>
      <c r="R251" s="406"/>
      <c r="S251" s="847"/>
      <c r="T251" s="847"/>
      <c r="U251" s="391"/>
      <c r="V251" s="393"/>
      <c r="W251" s="395"/>
      <c r="X251" s="1"/>
      <c r="Y251" s="406"/>
      <c r="Z251" s="406"/>
      <c r="AA251" s="406"/>
      <c r="AB251" s="406"/>
      <c r="AC251" s="406"/>
      <c r="AD251" s="406"/>
      <c r="AE251" s="406"/>
      <c r="AF251" s="406"/>
      <c r="AG251" s="406"/>
      <c r="AH251" s="406"/>
      <c r="AI251" s="329"/>
      <c r="AJ251" s="470"/>
      <c r="AK251" s="465"/>
      <c r="AL251" s="465"/>
      <c r="AM251" s="465"/>
      <c r="AN251" s="465"/>
      <c r="AO251" s="465"/>
      <c r="AP251" s="465"/>
      <c r="AQ251" s="465"/>
      <c r="AR251" s="465"/>
      <c r="AS251" s="465"/>
      <c r="AT251" s="465"/>
      <c r="AU251" s="465"/>
      <c r="AV251" s="465"/>
      <c r="AW251" s="465"/>
      <c r="AX251" s="465"/>
      <c r="AY251" s="465"/>
      <c r="AZ251" s="465"/>
      <c r="BA251" s="465"/>
      <c r="BB251" s="465"/>
      <c r="BC251" s="465"/>
      <c r="BD251" s="465"/>
      <c r="BE251" s="465"/>
      <c r="BF251" s="465"/>
      <c r="BG251" s="465"/>
      <c r="BH251" s="453"/>
    </row>
    <row r="252" spans="4:63" s="50" customFormat="1" ht="20" hidden="1" customHeight="1" x14ac:dyDescent="0.2">
      <c r="D252" s="927"/>
      <c r="E252" s="928"/>
      <c r="F252" s="929"/>
      <c r="G252" s="930"/>
      <c r="H252" s="930" t="s">
        <v>690</v>
      </c>
      <c r="I252" s="940"/>
      <c r="J252" s="931"/>
      <c r="K252" s="931"/>
      <c r="L252" s="931"/>
      <c r="M252" s="931"/>
      <c r="N252" s="932"/>
      <c r="O252" s="933"/>
      <c r="P252" s="911" t="s">
        <v>687</v>
      </c>
      <c r="Q252" s="912" t="s">
        <v>184</v>
      </c>
      <c r="R252" s="406">
        <f t="shared" ref="R252:S255" si="382">Y252*AA252</f>
        <v>14</v>
      </c>
      <c r="S252" s="847">
        <f t="shared" si="382"/>
        <v>74800</v>
      </c>
      <c r="T252" s="847">
        <f t="shared" ref="T252:T255" si="383">Z252*AC252</f>
        <v>49500.000000000007</v>
      </c>
      <c r="U252" s="391">
        <f t="shared" ref="U252:U255" si="384">S252+T252</f>
        <v>124300</v>
      </c>
      <c r="V252" s="393">
        <f t="shared" ref="V252:V255" si="385">R252*U252</f>
        <v>1740200</v>
      </c>
      <c r="W252" s="395">
        <v>0.16181656132162892</v>
      </c>
      <c r="X252" s="1"/>
      <c r="Y252" s="406">
        <v>14</v>
      </c>
      <c r="Z252" s="406">
        <f>$Z$23</f>
        <v>1.1000000000000001</v>
      </c>
      <c r="AA252" s="406">
        <f>$AA$23</f>
        <v>1</v>
      </c>
      <c r="AB252" s="406">
        <v>68000</v>
      </c>
      <c r="AC252" s="406">
        <v>45000</v>
      </c>
      <c r="AD252" s="406">
        <f t="shared" ref="AD252:AD255" si="386">AB252+AC252</f>
        <v>113000</v>
      </c>
      <c r="AE252" s="406">
        <f t="shared" ref="AE252:AE255" si="387">Y252*AB252</f>
        <v>952000</v>
      </c>
      <c r="AF252" s="406">
        <f t="shared" ref="AF252:AF255" si="388">Y252*AC252</f>
        <v>630000</v>
      </c>
      <c r="AG252" s="406">
        <f t="shared" ref="AG252:AG255" si="389">AE252+AF252</f>
        <v>1582000</v>
      </c>
      <c r="AH252" s="406">
        <f t="shared" ref="AH252:AH255" si="390">(V252-AG252)/AG252*100</f>
        <v>10</v>
      </c>
      <c r="AI252" s="329"/>
      <c r="AJ252" s="470"/>
      <c r="AK252" s="465"/>
      <c r="AL252" s="465"/>
      <c r="AM252" s="465"/>
      <c r="AN252" s="465"/>
      <c r="AO252" s="465"/>
      <c r="AP252" s="465"/>
      <c r="AQ252" s="465"/>
      <c r="AR252" s="465"/>
      <c r="AS252" s="465"/>
      <c r="AT252" s="465"/>
      <c r="AU252" s="465"/>
      <c r="AV252" s="465"/>
      <c r="AW252" s="465"/>
      <c r="AX252" s="465"/>
      <c r="AY252" s="465"/>
      <c r="AZ252" s="465"/>
      <c r="BA252" s="465"/>
      <c r="BB252" s="465"/>
      <c r="BC252" s="465"/>
      <c r="BD252" s="465"/>
      <c r="BE252" s="465"/>
      <c r="BF252" s="465"/>
      <c r="BG252" s="465"/>
      <c r="BH252" s="453"/>
    </row>
    <row r="253" spans="4:63" s="50" customFormat="1" ht="20" hidden="1" customHeight="1" x14ac:dyDescent="0.2">
      <c r="D253" s="927"/>
      <c r="E253" s="928"/>
      <c r="F253" s="929"/>
      <c r="G253" s="930"/>
      <c r="H253" s="930" t="s">
        <v>684</v>
      </c>
      <c r="I253" s="940"/>
      <c r="J253" s="931"/>
      <c r="K253" s="931"/>
      <c r="L253" s="931"/>
      <c r="M253" s="931"/>
      <c r="N253" s="932"/>
      <c r="O253" s="933"/>
      <c r="P253" s="911" t="s">
        <v>235</v>
      </c>
      <c r="Q253" s="912" t="s">
        <v>184</v>
      </c>
      <c r="R253" s="406">
        <f t="shared" si="382"/>
        <v>14</v>
      </c>
      <c r="S253" s="847">
        <f t="shared" si="382"/>
        <v>50270.000000000007</v>
      </c>
      <c r="T253" s="847">
        <f t="shared" si="383"/>
        <v>38500</v>
      </c>
      <c r="U253" s="391">
        <f t="shared" si="384"/>
        <v>88770</v>
      </c>
      <c r="V253" s="393">
        <f t="shared" si="385"/>
        <v>1242780</v>
      </c>
      <c r="W253" s="395">
        <v>0.11556280087305711</v>
      </c>
      <c r="X253" s="1"/>
      <c r="Y253" s="406">
        <f>Y252</f>
        <v>14</v>
      </c>
      <c r="Z253" s="406">
        <f>$Z$23</f>
        <v>1.1000000000000001</v>
      </c>
      <c r="AA253" s="406">
        <f>$AA$23</f>
        <v>1</v>
      </c>
      <c r="AB253" s="406">
        <f>AB247</f>
        <v>45700</v>
      </c>
      <c r="AC253" s="406">
        <f>AC247</f>
        <v>35000</v>
      </c>
      <c r="AD253" s="406">
        <f t="shared" si="386"/>
        <v>80700</v>
      </c>
      <c r="AE253" s="406">
        <f t="shared" si="387"/>
        <v>639800</v>
      </c>
      <c r="AF253" s="406">
        <f t="shared" si="388"/>
        <v>490000</v>
      </c>
      <c r="AG253" s="406">
        <f t="shared" si="389"/>
        <v>1129800</v>
      </c>
      <c r="AH253" s="406">
        <f t="shared" si="390"/>
        <v>10</v>
      </c>
      <c r="AI253" s="329"/>
      <c r="AJ253" s="470"/>
      <c r="AK253" s="465"/>
      <c r="AL253" s="465"/>
      <c r="AM253" s="465"/>
      <c r="AN253" s="465"/>
      <c r="AO253" s="465"/>
      <c r="AP253" s="465"/>
      <c r="AQ253" s="465"/>
      <c r="AR253" s="465"/>
      <c r="AS253" s="465"/>
      <c r="AT253" s="465"/>
      <c r="AU253" s="465"/>
      <c r="AV253" s="465"/>
      <c r="AW253" s="465"/>
      <c r="AX253" s="465"/>
      <c r="AY253" s="465"/>
      <c r="AZ253" s="465"/>
      <c r="BA253" s="465"/>
      <c r="BB253" s="465"/>
      <c r="BC253" s="465"/>
      <c r="BD253" s="465"/>
      <c r="BE253" s="465"/>
      <c r="BF253" s="465"/>
      <c r="BG253" s="465"/>
      <c r="BH253" s="453"/>
    </row>
    <row r="254" spans="4:63" s="50" customFormat="1" ht="20" hidden="1" customHeight="1" x14ac:dyDescent="0.2">
      <c r="D254" s="927"/>
      <c r="E254" s="928"/>
      <c r="F254" s="929"/>
      <c r="G254" s="930"/>
      <c r="H254" s="930" t="s">
        <v>685</v>
      </c>
      <c r="I254" s="940"/>
      <c r="J254" s="931"/>
      <c r="K254" s="931"/>
      <c r="L254" s="931"/>
      <c r="M254" s="931"/>
      <c r="N254" s="932"/>
      <c r="O254" s="933"/>
      <c r="P254" s="911" t="s">
        <v>686</v>
      </c>
      <c r="Q254" s="912" t="s">
        <v>237</v>
      </c>
      <c r="R254" s="406">
        <f t="shared" si="382"/>
        <v>30</v>
      </c>
      <c r="S254" s="847">
        <f t="shared" si="382"/>
        <v>31020.000000000004</v>
      </c>
      <c r="T254" s="847">
        <f t="shared" si="383"/>
        <v>16500</v>
      </c>
      <c r="U254" s="391">
        <f t="shared" si="384"/>
        <v>47520</v>
      </c>
      <c r="V254" s="393">
        <f t="shared" si="385"/>
        <v>1425600</v>
      </c>
      <c r="W254" s="395">
        <v>0.13256274555804745</v>
      </c>
      <c r="X254" s="1"/>
      <c r="Y254" s="406">
        <v>30</v>
      </c>
      <c r="Z254" s="406">
        <f>$Z$23</f>
        <v>1.1000000000000001</v>
      </c>
      <c r="AA254" s="406">
        <f>$AA$23</f>
        <v>1</v>
      </c>
      <c r="AB254" s="406">
        <v>28200</v>
      </c>
      <c r="AC254" s="406">
        <v>15000</v>
      </c>
      <c r="AD254" s="406">
        <f t="shared" si="386"/>
        <v>43200</v>
      </c>
      <c r="AE254" s="406">
        <f t="shared" si="387"/>
        <v>846000</v>
      </c>
      <c r="AF254" s="406">
        <f t="shared" si="388"/>
        <v>450000</v>
      </c>
      <c r="AG254" s="406">
        <f t="shared" si="389"/>
        <v>1296000</v>
      </c>
      <c r="AH254" s="406">
        <f t="shared" si="390"/>
        <v>10</v>
      </c>
      <c r="AI254" s="329"/>
      <c r="AJ254" s="470"/>
      <c r="AK254" s="465"/>
      <c r="AL254" s="465"/>
      <c r="AM254" s="465"/>
      <c r="AN254" s="465"/>
      <c r="AO254" s="465"/>
      <c r="AP254" s="465"/>
      <c r="AQ254" s="465"/>
      <c r="AR254" s="465"/>
      <c r="AS254" s="465"/>
      <c r="AT254" s="465"/>
      <c r="AU254" s="465"/>
      <c r="AV254" s="465"/>
      <c r="AW254" s="465"/>
      <c r="AX254" s="465"/>
      <c r="AY254" s="465"/>
      <c r="AZ254" s="465"/>
      <c r="BA254" s="465"/>
      <c r="BB254" s="465"/>
      <c r="BC254" s="465"/>
      <c r="BD254" s="465"/>
      <c r="BE254" s="465"/>
      <c r="BF254" s="465"/>
      <c r="BG254" s="465"/>
      <c r="BH254" s="453"/>
    </row>
    <row r="255" spans="4:63" s="50" customFormat="1" ht="20" hidden="1" customHeight="1" x14ac:dyDescent="0.2">
      <c r="D255" s="927"/>
      <c r="E255" s="928"/>
      <c r="F255" s="929"/>
      <c r="G255" s="930"/>
      <c r="H255" s="930" t="s">
        <v>228</v>
      </c>
      <c r="I255" s="940"/>
      <c r="J255" s="931"/>
      <c r="K255" s="931"/>
      <c r="L255" s="931"/>
      <c r="M255" s="931"/>
      <c r="N255" s="932"/>
      <c r="O255" s="933"/>
      <c r="P255" s="911" t="s">
        <v>229</v>
      </c>
      <c r="Q255" s="912" t="s">
        <v>237</v>
      </c>
      <c r="R255" s="406">
        <f t="shared" si="382"/>
        <v>30</v>
      </c>
      <c r="S255" s="847">
        <f t="shared" si="382"/>
        <v>13860.000000000002</v>
      </c>
      <c r="T255" s="847">
        <f t="shared" si="383"/>
        <v>5500</v>
      </c>
      <c r="U255" s="391">
        <f t="shared" si="384"/>
        <v>19360</v>
      </c>
      <c r="V255" s="393">
        <f t="shared" si="385"/>
        <v>580800</v>
      </c>
      <c r="W255" s="395">
        <v>5.4007044486611921E-2</v>
      </c>
      <c r="X255" s="1"/>
      <c r="Y255" s="406">
        <f>Y254</f>
        <v>30</v>
      </c>
      <c r="Z255" s="406">
        <f>$Z$23</f>
        <v>1.1000000000000001</v>
      </c>
      <c r="AA255" s="406">
        <f>$AA$23</f>
        <v>1</v>
      </c>
      <c r="AB255" s="406">
        <v>12600</v>
      </c>
      <c r="AC255" s="406">
        <v>5000</v>
      </c>
      <c r="AD255" s="406">
        <f t="shared" si="386"/>
        <v>17600</v>
      </c>
      <c r="AE255" s="406">
        <f t="shared" si="387"/>
        <v>378000</v>
      </c>
      <c r="AF255" s="406">
        <f t="shared" si="388"/>
        <v>150000</v>
      </c>
      <c r="AG255" s="406">
        <f t="shared" si="389"/>
        <v>528000</v>
      </c>
      <c r="AH255" s="406">
        <f t="shared" si="390"/>
        <v>10</v>
      </c>
      <c r="AI255" s="329"/>
      <c r="AJ255" s="470"/>
      <c r="AK255" s="465"/>
      <c r="AL255" s="465"/>
      <c r="AM255" s="465"/>
      <c r="AN255" s="465"/>
      <c r="AO255" s="465"/>
      <c r="AP255" s="465"/>
      <c r="AQ255" s="465"/>
      <c r="AR255" s="465"/>
      <c r="AS255" s="465"/>
      <c r="AT255" s="465"/>
      <c r="AU255" s="465"/>
      <c r="AV255" s="465"/>
      <c r="AW255" s="465"/>
      <c r="AX255" s="465"/>
      <c r="AY255" s="465"/>
      <c r="AZ255" s="465"/>
      <c r="BA255" s="465"/>
      <c r="BB255" s="465"/>
      <c r="BC255" s="465"/>
      <c r="BD255" s="465"/>
      <c r="BE255" s="465"/>
      <c r="BF255" s="465"/>
      <c r="BG255" s="465"/>
      <c r="BH255" s="453"/>
    </row>
    <row r="256" spans="4:63" s="50" customFormat="1" ht="20" hidden="1" customHeight="1" x14ac:dyDescent="0.2">
      <c r="D256" s="927"/>
      <c r="E256" s="928"/>
      <c r="F256" s="929"/>
      <c r="G256" s="930"/>
      <c r="H256" s="930"/>
      <c r="I256" s="940"/>
      <c r="J256" s="931"/>
      <c r="K256" s="931"/>
      <c r="L256" s="931"/>
      <c r="M256" s="931"/>
      <c r="N256" s="932"/>
      <c r="O256" s="933"/>
      <c r="P256" s="911"/>
      <c r="Q256" s="912"/>
      <c r="R256" s="406"/>
      <c r="S256" s="847"/>
      <c r="T256" s="847"/>
      <c r="U256" s="391"/>
      <c r="V256" s="393"/>
      <c r="W256" s="395"/>
      <c r="X256" s="1"/>
      <c r="Y256" s="406"/>
      <c r="Z256" s="406"/>
      <c r="AA256" s="406"/>
      <c r="AB256" s="406"/>
      <c r="AC256" s="406"/>
      <c r="AD256" s="406"/>
      <c r="AE256" s="406"/>
      <c r="AF256" s="406"/>
      <c r="AG256" s="406"/>
      <c r="AH256" s="406"/>
      <c r="AI256" s="329"/>
      <c r="AJ256" s="470"/>
      <c r="AK256" s="465"/>
      <c r="AL256" s="465"/>
      <c r="AM256" s="465"/>
      <c r="AN256" s="465"/>
      <c r="AO256" s="465"/>
      <c r="AP256" s="465"/>
      <c r="AQ256" s="465"/>
      <c r="AR256" s="465"/>
      <c r="AS256" s="465"/>
      <c r="AT256" s="465"/>
      <c r="AU256" s="465"/>
      <c r="AV256" s="465"/>
      <c r="AW256" s="465"/>
      <c r="AX256" s="465"/>
      <c r="AY256" s="465"/>
      <c r="AZ256" s="465"/>
      <c r="BA256" s="465"/>
      <c r="BB256" s="465"/>
      <c r="BC256" s="465"/>
      <c r="BD256" s="465"/>
      <c r="BE256" s="465"/>
      <c r="BF256" s="465"/>
      <c r="BG256" s="465"/>
      <c r="BH256" s="453"/>
    </row>
    <row r="257" spans="4:63" s="47" customFormat="1" ht="20" hidden="1" customHeight="1" x14ac:dyDescent="0.2">
      <c r="D257" s="914"/>
      <c r="E257" s="913"/>
      <c r="F257" s="915"/>
      <c r="G257" s="916" t="s">
        <v>27</v>
      </c>
      <c r="H257" s="916" t="s">
        <v>238</v>
      </c>
      <c r="I257" s="916"/>
      <c r="J257" s="917"/>
      <c r="K257" s="917"/>
      <c r="L257" s="917"/>
      <c r="M257" s="917"/>
      <c r="N257" s="916"/>
      <c r="O257" s="918"/>
      <c r="P257" s="911"/>
      <c r="Q257" s="912"/>
      <c r="R257" s="882"/>
      <c r="S257" s="883"/>
      <c r="T257" s="883"/>
      <c r="U257" s="884"/>
      <c r="V257" s="436"/>
      <c r="W257" s="400"/>
      <c r="Y257" s="882"/>
      <c r="Z257" s="882"/>
      <c r="AA257" s="882"/>
      <c r="AB257" s="882"/>
      <c r="AC257" s="882"/>
      <c r="AD257" s="882"/>
      <c r="AE257" s="882"/>
      <c r="AF257" s="882"/>
      <c r="AG257" s="882"/>
      <c r="AH257" s="882"/>
      <c r="AI257" s="327"/>
      <c r="AJ257" s="471"/>
      <c r="AK257" s="472"/>
      <c r="AL257" s="472"/>
      <c r="AM257" s="472"/>
      <c r="AN257" s="472"/>
      <c r="AO257" s="472"/>
      <c r="AP257" s="472"/>
      <c r="AQ257" s="472"/>
      <c r="AR257" s="472"/>
      <c r="AS257" s="472"/>
      <c r="AT257" s="472"/>
      <c r="AU257" s="472"/>
      <c r="AV257" s="472"/>
      <c r="AW257" s="472"/>
      <c r="AX257" s="472"/>
      <c r="AY257" s="472"/>
      <c r="AZ257" s="472"/>
      <c r="BA257" s="472"/>
      <c r="BB257" s="472"/>
      <c r="BC257" s="472"/>
      <c r="BD257" s="472"/>
      <c r="BE257" s="472"/>
      <c r="BF257" s="472"/>
      <c r="BG257" s="472"/>
      <c r="BH257" s="451"/>
    </row>
    <row r="258" spans="4:63" s="50" customFormat="1" ht="20" hidden="1" customHeight="1" x14ac:dyDescent="0.2">
      <c r="D258" s="927"/>
      <c r="E258" s="928"/>
      <c r="F258" s="929"/>
      <c r="G258" s="930"/>
      <c r="H258" s="930" t="s">
        <v>233</v>
      </c>
      <c r="I258" s="940"/>
      <c r="J258" s="931"/>
      <c r="K258" s="931"/>
      <c r="L258" s="931"/>
      <c r="M258" s="931"/>
      <c r="N258" s="932"/>
      <c r="O258" s="933"/>
      <c r="P258" s="911" t="s">
        <v>235</v>
      </c>
      <c r="Q258" s="912" t="s">
        <v>184</v>
      </c>
      <c r="R258" s="406">
        <f t="shared" ref="R258:S261" si="391">Y258*AA258</f>
        <v>41.55</v>
      </c>
      <c r="S258" s="847">
        <f t="shared" si="391"/>
        <v>66000</v>
      </c>
      <c r="T258" s="847">
        <f t="shared" ref="T258:T261" si="392">Z258*AC258</f>
        <v>49500.000000000007</v>
      </c>
      <c r="U258" s="391">
        <f t="shared" ref="U258:U261" si="393">S258+T258</f>
        <v>115500</v>
      </c>
      <c r="V258" s="393">
        <f t="shared" ref="V258:V261" si="394">R258*U258</f>
        <v>4799025</v>
      </c>
      <c r="W258" s="395">
        <v>0.44624854798099656</v>
      </c>
      <c r="X258" s="1"/>
      <c r="Y258" s="406">
        <f>3+13.25+13.5+11.8</f>
        <v>41.55</v>
      </c>
      <c r="Z258" s="406">
        <f>$Z$23</f>
        <v>1.1000000000000001</v>
      </c>
      <c r="AA258" s="406">
        <f>$AA$23</f>
        <v>1</v>
      </c>
      <c r="AB258" s="406">
        <v>60000</v>
      </c>
      <c r="AC258" s="406">
        <v>45000</v>
      </c>
      <c r="AD258" s="406">
        <f t="shared" ref="AD258:AD261" si="395">AB258+AC258</f>
        <v>105000</v>
      </c>
      <c r="AE258" s="406">
        <f t="shared" ref="AE258:AE261" si="396">Y258*AB258</f>
        <v>2493000</v>
      </c>
      <c r="AF258" s="406">
        <f t="shared" ref="AF258:AF261" si="397">Y258*AC258</f>
        <v>1869749.9999999998</v>
      </c>
      <c r="AG258" s="406">
        <f t="shared" ref="AG258:AG261" si="398">AE258+AF258</f>
        <v>4362750</v>
      </c>
      <c r="AH258" s="406">
        <f t="shared" ref="AH258:AH261" si="399">(V258-AG258)/AG258*100</f>
        <v>10</v>
      </c>
      <c r="AI258" s="329"/>
      <c r="AJ258" s="470"/>
      <c r="AK258" s="465"/>
      <c r="AL258" s="465"/>
      <c r="AM258" s="465"/>
      <c r="AN258" s="465"/>
      <c r="AO258" s="465"/>
      <c r="AP258" s="465"/>
      <c r="AQ258" s="465"/>
      <c r="AR258" s="465"/>
      <c r="AS258" s="465"/>
      <c r="AT258" s="465"/>
      <c r="AU258" s="465"/>
      <c r="AV258" s="465"/>
      <c r="AW258" s="465"/>
      <c r="AX258" s="465"/>
      <c r="AY258" s="465"/>
      <c r="AZ258" s="465"/>
      <c r="BA258" s="465"/>
      <c r="BB258" s="465"/>
      <c r="BC258" s="465"/>
      <c r="BD258" s="465"/>
      <c r="BE258" s="465"/>
      <c r="BF258" s="465"/>
      <c r="BG258" s="465"/>
      <c r="BH258" s="453"/>
    </row>
    <row r="259" spans="4:63" s="50" customFormat="1" ht="20" hidden="1" customHeight="1" x14ac:dyDescent="0.2">
      <c r="D259" s="927"/>
      <c r="E259" s="928"/>
      <c r="F259" s="929"/>
      <c r="G259" s="930"/>
      <c r="H259" s="930" t="s">
        <v>230</v>
      </c>
      <c r="I259" s="940"/>
      <c r="J259" s="931"/>
      <c r="K259" s="931"/>
      <c r="L259" s="931"/>
      <c r="M259" s="931"/>
      <c r="N259" s="932"/>
      <c r="O259" s="933"/>
      <c r="P259" s="911" t="s">
        <v>688</v>
      </c>
      <c r="Q259" s="912" t="s">
        <v>184</v>
      </c>
      <c r="R259" s="406">
        <f t="shared" si="391"/>
        <v>41.55</v>
      </c>
      <c r="S259" s="847">
        <f t="shared" si="391"/>
        <v>137500</v>
      </c>
      <c r="T259" s="847">
        <f t="shared" si="392"/>
        <v>49500.000000000007</v>
      </c>
      <c r="U259" s="391">
        <f t="shared" si="393"/>
        <v>187000</v>
      </c>
      <c r="V259" s="393">
        <f t="shared" si="394"/>
        <v>7769849.9999999991</v>
      </c>
      <c r="W259" s="395">
        <v>0.72249764911208947</v>
      </c>
      <c r="X259" s="1"/>
      <c r="Y259" s="406">
        <f>Y258</f>
        <v>41.55</v>
      </c>
      <c r="Z259" s="406">
        <f>$Z$23</f>
        <v>1.1000000000000001</v>
      </c>
      <c r="AA259" s="406">
        <f>$AA$23</f>
        <v>1</v>
      </c>
      <c r="AB259" s="406">
        <v>125000</v>
      </c>
      <c r="AC259" s="406">
        <v>45000</v>
      </c>
      <c r="AD259" s="406">
        <f t="shared" si="395"/>
        <v>170000</v>
      </c>
      <c r="AE259" s="406">
        <f t="shared" si="396"/>
        <v>5193750</v>
      </c>
      <c r="AF259" s="406">
        <f t="shared" si="397"/>
        <v>1869749.9999999998</v>
      </c>
      <c r="AG259" s="406">
        <f t="shared" si="398"/>
        <v>7063500</v>
      </c>
      <c r="AH259" s="406">
        <f t="shared" si="399"/>
        <v>9.9999999999999858</v>
      </c>
      <c r="AI259" s="329"/>
      <c r="AJ259" s="470"/>
      <c r="AK259" s="465"/>
      <c r="AL259" s="465"/>
      <c r="AM259" s="465"/>
      <c r="AN259" s="465"/>
      <c r="AO259" s="465"/>
      <c r="AP259" s="465"/>
      <c r="AQ259" s="465"/>
      <c r="AR259" s="465"/>
      <c r="AS259" s="465"/>
      <c r="AT259" s="465"/>
      <c r="AU259" s="465"/>
      <c r="AV259" s="465"/>
      <c r="AW259" s="465"/>
      <c r="AX259" s="465"/>
      <c r="AY259" s="465"/>
      <c r="AZ259" s="465"/>
      <c r="BA259" s="465"/>
      <c r="BB259" s="465"/>
      <c r="BC259" s="465"/>
      <c r="BD259" s="465"/>
      <c r="BE259" s="465"/>
      <c r="BF259" s="465"/>
      <c r="BG259" s="465"/>
      <c r="BH259" s="453"/>
    </row>
    <row r="260" spans="4:63" s="50" customFormat="1" ht="20" hidden="1" customHeight="1" x14ac:dyDescent="0.2">
      <c r="D260" s="927"/>
      <c r="E260" s="928"/>
      <c r="F260" s="929"/>
      <c r="G260" s="930"/>
      <c r="H260" s="930" t="s">
        <v>228</v>
      </c>
      <c r="I260" s="940"/>
      <c r="J260" s="931"/>
      <c r="K260" s="931"/>
      <c r="L260" s="931"/>
      <c r="M260" s="931"/>
      <c r="N260" s="932"/>
      <c r="O260" s="933"/>
      <c r="P260" s="911" t="s">
        <v>229</v>
      </c>
      <c r="Q260" s="912" t="s">
        <v>237</v>
      </c>
      <c r="R260" s="406">
        <f t="shared" si="391"/>
        <v>109.5</v>
      </c>
      <c r="S260" s="847">
        <f t="shared" si="391"/>
        <v>13860.000000000002</v>
      </c>
      <c r="T260" s="847">
        <f t="shared" si="392"/>
        <v>5500</v>
      </c>
      <c r="U260" s="391">
        <f t="shared" si="393"/>
        <v>19360</v>
      </c>
      <c r="V260" s="393">
        <f t="shared" si="394"/>
        <v>2119920</v>
      </c>
      <c r="W260" s="395">
        <v>0.19712571237613352</v>
      </c>
      <c r="X260" s="1"/>
      <c r="Y260" s="406">
        <f>14.5+31+31+33</f>
        <v>109.5</v>
      </c>
      <c r="Z260" s="406">
        <f>$Z$23</f>
        <v>1.1000000000000001</v>
      </c>
      <c r="AA260" s="406">
        <f>$AA$23</f>
        <v>1</v>
      </c>
      <c r="AB260" s="406">
        <v>12600</v>
      </c>
      <c r="AC260" s="406">
        <v>5000</v>
      </c>
      <c r="AD260" s="406">
        <f t="shared" si="395"/>
        <v>17600</v>
      </c>
      <c r="AE260" s="406">
        <f t="shared" si="396"/>
        <v>1379700</v>
      </c>
      <c r="AF260" s="406">
        <f t="shared" si="397"/>
        <v>547500</v>
      </c>
      <c r="AG260" s="406">
        <f t="shared" si="398"/>
        <v>1927200</v>
      </c>
      <c r="AH260" s="406">
        <f t="shared" si="399"/>
        <v>10</v>
      </c>
      <c r="AI260" s="329"/>
      <c r="AJ260" s="470"/>
      <c r="AK260" s="465"/>
      <c r="AL260" s="465"/>
      <c r="AM260" s="465"/>
      <c r="AN260" s="465"/>
      <c r="AO260" s="465"/>
      <c r="AP260" s="465"/>
      <c r="AQ260" s="465"/>
      <c r="AR260" s="465"/>
      <c r="AS260" s="465"/>
      <c r="AT260" s="465"/>
      <c r="AU260" s="465"/>
      <c r="AV260" s="465"/>
      <c r="AW260" s="465"/>
      <c r="AX260" s="465"/>
      <c r="AY260" s="465"/>
      <c r="AZ260" s="465"/>
      <c r="BA260" s="465"/>
      <c r="BB260" s="465"/>
      <c r="BC260" s="465"/>
      <c r="BD260" s="465"/>
      <c r="BE260" s="465"/>
      <c r="BF260" s="465"/>
      <c r="BG260" s="465"/>
      <c r="BH260" s="453"/>
    </row>
    <row r="261" spans="4:63" s="50" customFormat="1" ht="20" hidden="1" customHeight="1" x14ac:dyDescent="0.2">
      <c r="D261" s="927"/>
      <c r="E261" s="928"/>
      <c r="F261" s="929"/>
      <c r="G261" s="930"/>
      <c r="H261" s="930" t="s">
        <v>231</v>
      </c>
      <c r="I261" s="940"/>
      <c r="J261" s="931"/>
      <c r="K261" s="931"/>
      <c r="L261" s="931"/>
      <c r="M261" s="931"/>
      <c r="N261" s="932"/>
      <c r="O261" s="933"/>
      <c r="P261" s="911" t="s">
        <v>232</v>
      </c>
      <c r="Q261" s="912" t="s">
        <v>237</v>
      </c>
      <c r="R261" s="406">
        <f t="shared" si="391"/>
        <v>109.5</v>
      </c>
      <c r="S261" s="847">
        <f t="shared" si="391"/>
        <v>39050</v>
      </c>
      <c r="T261" s="847">
        <f t="shared" si="392"/>
        <v>16500</v>
      </c>
      <c r="U261" s="391">
        <f t="shared" si="393"/>
        <v>55550</v>
      </c>
      <c r="V261" s="393">
        <f t="shared" si="394"/>
        <v>6082725</v>
      </c>
      <c r="W261" s="395">
        <v>0.56561639062470126</v>
      </c>
      <c r="X261" s="1"/>
      <c r="Y261" s="406">
        <f>Y260</f>
        <v>109.5</v>
      </c>
      <c r="Z261" s="406">
        <f>$Z$23</f>
        <v>1.1000000000000001</v>
      </c>
      <c r="AA261" s="406">
        <f>$AA$23</f>
        <v>1</v>
      </c>
      <c r="AB261" s="406">
        <v>35500</v>
      </c>
      <c r="AC261" s="406">
        <v>15000</v>
      </c>
      <c r="AD261" s="406">
        <f t="shared" si="395"/>
        <v>50500</v>
      </c>
      <c r="AE261" s="406">
        <f t="shared" si="396"/>
        <v>3887250</v>
      </c>
      <c r="AF261" s="406">
        <f t="shared" si="397"/>
        <v>1642500</v>
      </c>
      <c r="AG261" s="406">
        <f t="shared" si="398"/>
        <v>5529750</v>
      </c>
      <c r="AH261" s="406">
        <f t="shared" si="399"/>
        <v>10</v>
      </c>
      <c r="AI261" s="329"/>
      <c r="AJ261" s="470"/>
      <c r="AK261" s="465"/>
      <c r="AL261" s="465"/>
      <c r="AM261" s="465"/>
      <c r="AN261" s="465"/>
      <c r="AO261" s="465"/>
      <c r="AP261" s="465"/>
      <c r="AQ261" s="465"/>
      <c r="AR261" s="465"/>
      <c r="AS261" s="465"/>
      <c r="AT261" s="465"/>
      <c r="AU261" s="465"/>
      <c r="AV261" s="465"/>
      <c r="AW261" s="465"/>
      <c r="AX261" s="465"/>
      <c r="AY261" s="465"/>
      <c r="AZ261" s="465"/>
      <c r="BA261" s="465"/>
      <c r="BB261" s="465"/>
      <c r="BC261" s="465"/>
      <c r="BD261" s="465"/>
      <c r="BE261" s="465"/>
      <c r="BF261" s="465"/>
      <c r="BG261" s="465"/>
      <c r="BH261" s="453"/>
    </row>
    <row r="262" spans="4:63" s="47" customFormat="1" ht="20" hidden="1" customHeight="1" x14ac:dyDescent="0.2">
      <c r="D262" s="934"/>
      <c r="E262" s="935"/>
      <c r="F262" s="936"/>
      <c r="G262" s="936" t="s">
        <v>28</v>
      </c>
      <c r="H262" s="937" t="s">
        <v>239</v>
      </c>
      <c r="I262" s="916"/>
      <c r="J262" s="917"/>
      <c r="K262" s="917"/>
      <c r="L262" s="917"/>
      <c r="M262" s="917"/>
      <c r="N262" s="938"/>
      <c r="O262" s="939"/>
      <c r="P262" s="911"/>
      <c r="Q262" s="912"/>
      <c r="R262" s="882"/>
      <c r="S262" s="883"/>
      <c r="T262" s="883"/>
      <c r="U262" s="884"/>
      <c r="V262" s="436"/>
      <c r="W262" s="400"/>
      <c r="Y262" s="882"/>
      <c r="Z262" s="882"/>
      <c r="AA262" s="882"/>
      <c r="AB262" s="882"/>
      <c r="AC262" s="882"/>
      <c r="AD262" s="882"/>
      <c r="AE262" s="882"/>
      <c r="AF262" s="882"/>
      <c r="AG262" s="882"/>
      <c r="AH262" s="882"/>
      <c r="AI262" s="327"/>
      <c r="AJ262" s="471"/>
      <c r="AK262" s="472"/>
      <c r="AL262" s="472"/>
      <c r="AM262" s="472"/>
      <c r="AN262" s="472"/>
      <c r="AO262" s="472"/>
      <c r="AP262" s="472"/>
      <c r="AQ262" s="472"/>
      <c r="AR262" s="472"/>
      <c r="AS262" s="472"/>
      <c r="AT262" s="472"/>
      <c r="AU262" s="472"/>
      <c r="AV262" s="472"/>
      <c r="AW262" s="472"/>
      <c r="AX262" s="472"/>
      <c r="AY262" s="472"/>
      <c r="AZ262" s="472"/>
      <c r="BA262" s="472"/>
      <c r="BB262" s="472"/>
      <c r="BC262" s="472"/>
      <c r="BD262" s="472"/>
      <c r="BE262" s="472"/>
      <c r="BF262" s="472"/>
      <c r="BG262" s="472"/>
      <c r="BH262" s="451"/>
    </row>
    <row r="263" spans="4:63" s="50" customFormat="1" ht="20" hidden="1" customHeight="1" x14ac:dyDescent="0.2">
      <c r="D263" s="927"/>
      <c r="E263" s="928"/>
      <c r="F263" s="929"/>
      <c r="G263" s="929"/>
      <c r="H263" s="930" t="s">
        <v>63</v>
      </c>
      <c r="I263" s="940"/>
      <c r="J263" s="931"/>
      <c r="K263" s="931"/>
      <c r="L263" s="931"/>
      <c r="M263" s="931"/>
      <c r="N263" s="932"/>
      <c r="O263" s="933"/>
      <c r="P263" s="911"/>
      <c r="Q263" s="912" t="s">
        <v>184</v>
      </c>
      <c r="R263" s="406">
        <f t="shared" ref="R263:S263" si="400">Y263*AA263</f>
        <v>149</v>
      </c>
      <c r="S263" s="847">
        <f t="shared" si="400"/>
        <v>46200.000000000007</v>
      </c>
      <c r="T263" s="847">
        <f t="shared" ref="T263" si="401">Z263*AC263</f>
        <v>27500.000000000004</v>
      </c>
      <c r="U263" s="391">
        <f t="shared" ref="U263" si="402">S263+T263</f>
        <v>73700.000000000015</v>
      </c>
      <c r="V263" s="393">
        <f t="shared" ref="V263" si="403">R263*U263</f>
        <v>10981300.000000002</v>
      </c>
      <c r="W263" s="395">
        <v>1.0211218278595586</v>
      </c>
      <c r="X263" s="1"/>
      <c r="Y263" s="406">
        <f>Y247+Y252</f>
        <v>149</v>
      </c>
      <c r="Z263" s="406">
        <f>$Z$23</f>
        <v>1.1000000000000001</v>
      </c>
      <c r="AA263" s="406">
        <f>$AA$23</f>
        <v>1</v>
      </c>
      <c r="AB263" s="406">
        <f>AB242</f>
        <v>42000</v>
      </c>
      <c r="AC263" s="406">
        <v>25000</v>
      </c>
      <c r="AD263" s="406">
        <f t="shared" ref="AD263" si="404">AB263+AC263</f>
        <v>67000</v>
      </c>
      <c r="AE263" s="406">
        <f t="shared" ref="AE263" si="405">Y263*AB263</f>
        <v>6258000</v>
      </c>
      <c r="AF263" s="406">
        <f t="shared" ref="AF263" si="406">Y263*AC263</f>
        <v>3725000</v>
      </c>
      <c r="AG263" s="406">
        <f t="shared" ref="AG263" si="407">AE263+AF263</f>
        <v>9983000</v>
      </c>
      <c r="AH263" s="406">
        <f t="shared" ref="AH263" si="408">(V263-AG263)/AG263*100</f>
        <v>10.000000000000018</v>
      </c>
      <c r="AI263" s="329"/>
      <c r="AJ263" s="470"/>
      <c r="AK263" s="465"/>
      <c r="AL263" s="465"/>
      <c r="AM263" s="465"/>
      <c r="AN263" s="465"/>
      <c r="AO263" s="465"/>
      <c r="AP263" s="465"/>
      <c r="AQ263" s="465"/>
      <c r="AR263" s="465"/>
      <c r="AS263" s="465"/>
      <c r="AT263" s="465"/>
      <c r="AU263" s="465"/>
      <c r="AV263" s="465"/>
      <c r="AW263" s="465"/>
      <c r="AX263" s="465"/>
      <c r="AY263" s="465"/>
      <c r="AZ263" s="465"/>
      <c r="BA263" s="465"/>
      <c r="BB263" s="465"/>
      <c r="BC263" s="465"/>
      <c r="BD263" s="465"/>
      <c r="BE263" s="465"/>
      <c r="BF263" s="465"/>
      <c r="BG263" s="465"/>
      <c r="BH263" s="453"/>
    </row>
    <row r="264" spans="4:63" s="50" customFormat="1" ht="20" hidden="1" customHeight="1" x14ac:dyDescent="0.2">
      <c r="D264" s="927"/>
      <c r="E264" s="928"/>
      <c r="F264" s="929"/>
      <c r="G264" s="930"/>
      <c r="H264" s="940"/>
      <c r="I264" s="940"/>
      <c r="J264" s="931"/>
      <c r="K264" s="931"/>
      <c r="L264" s="931"/>
      <c r="M264" s="931"/>
      <c r="N264" s="932"/>
      <c r="O264" s="933"/>
      <c r="P264" s="911"/>
      <c r="Q264" s="912"/>
      <c r="R264" s="406"/>
      <c r="S264" s="847"/>
      <c r="T264" s="847"/>
      <c r="U264" s="391"/>
      <c r="V264" s="393"/>
      <c r="W264" s="401"/>
      <c r="Y264" s="406"/>
      <c r="Z264" s="406"/>
      <c r="AA264" s="406"/>
      <c r="AB264" s="406"/>
      <c r="AC264" s="406"/>
      <c r="AD264" s="406"/>
      <c r="AE264" s="406"/>
      <c r="AF264" s="406"/>
      <c r="AG264" s="406"/>
      <c r="AH264" s="406"/>
      <c r="AI264" s="329"/>
      <c r="AJ264" s="470"/>
      <c r="AK264" s="465"/>
      <c r="AL264" s="465"/>
      <c r="AM264" s="465"/>
      <c r="AN264" s="465"/>
      <c r="AO264" s="465"/>
      <c r="AP264" s="465"/>
      <c r="AQ264" s="465"/>
      <c r="AR264" s="465"/>
      <c r="AS264" s="465"/>
      <c r="AT264" s="465"/>
      <c r="AU264" s="465"/>
      <c r="AV264" s="465"/>
      <c r="AW264" s="465"/>
      <c r="AX264" s="465"/>
      <c r="AY264" s="465"/>
      <c r="AZ264" s="465"/>
      <c r="BA264" s="465"/>
      <c r="BB264" s="465"/>
      <c r="BC264" s="465"/>
      <c r="BD264" s="465"/>
      <c r="BE264" s="465"/>
      <c r="BF264" s="465"/>
      <c r="BG264" s="465"/>
      <c r="BH264" s="453"/>
    </row>
    <row r="265" spans="4:63" ht="20" hidden="1" customHeight="1" x14ac:dyDescent="0.2">
      <c r="D265" s="814"/>
      <c r="E265" s="815"/>
      <c r="F265" s="816"/>
      <c r="G265" s="817"/>
      <c r="H265" s="818"/>
      <c r="I265" s="816"/>
      <c r="J265" s="819"/>
      <c r="K265" s="819"/>
      <c r="L265" s="819"/>
      <c r="M265" s="820"/>
      <c r="N265" s="821"/>
      <c r="O265" s="818"/>
      <c r="P265" s="822"/>
      <c r="Q265" s="823"/>
      <c r="R265" s="838"/>
      <c r="S265" s="824"/>
      <c r="T265" s="824"/>
      <c r="U265" s="861" t="s">
        <v>182</v>
      </c>
      <c r="V265" s="1"/>
      <c r="W265" s="395"/>
      <c r="Y265" s="406"/>
      <c r="Z265" s="406"/>
      <c r="AA265" s="406"/>
      <c r="AB265" s="406"/>
      <c r="AC265" s="406"/>
      <c r="AD265" s="406"/>
      <c r="AE265" s="406"/>
      <c r="AF265" s="406"/>
      <c r="AG265" s="406"/>
      <c r="AH265" s="406"/>
      <c r="AJ265" s="467"/>
      <c r="AK265" s="466"/>
      <c r="AL265" s="466"/>
      <c r="AM265" s="466"/>
      <c r="AN265" s="466"/>
      <c r="AO265" s="466"/>
      <c r="AP265" s="466"/>
      <c r="AQ265" s="466"/>
      <c r="AR265" s="466"/>
      <c r="AS265" s="466"/>
      <c r="AT265" s="466"/>
      <c r="AU265" s="466"/>
      <c r="AV265" s="466"/>
      <c r="AW265" s="466"/>
      <c r="AX265" s="466"/>
      <c r="AY265" s="466"/>
      <c r="AZ265" s="466"/>
      <c r="BA265" s="466"/>
      <c r="BB265" s="466"/>
      <c r="BC265" s="466"/>
      <c r="BD265" s="466"/>
      <c r="BE265" s="466"/>
      <c r="BF265" s="466"/>
      <c r="BG265" s="466"/>
      <c r="BH265" s="446"/>
    </row>
    <row r="266" spans="4:63" s="40" customFormat="1" ht="20" customHeight="1" x14ac:dyDescent="0.2">
      <c r="D266" s="905"/>
      <c r="E266" s="913" t="s">
        <v>745</v>
      </c>
      <c r="F266" s="907"/>
      <c r="G266" s="908"/>
      <c r="H266" s="908"/>
      <c r="I266" s="908"/>
      <c r="J266" s="909"/>
      <c r="K266" s="909"/>
      <c r="L266" s="909"/>
      <c r="M266" s="909"/>
      <c r="N266" s="908"/>
      <c r="O266" s="910"/>
      <c r="P266" s="911"/>
      <c r="Q266" s="912"/>
      <c r="R266" s="407"/>
      <c r="S266" s="868"/>
      <c r="T266" s="868"/>
      <c r="U266" s="392"/>
      <c r="V266" s="432"/>
      <c r="W266" s="399"/>
      <c r="Y266" s="407"/>
      <c r="Z266" s="407"/>
      <c r="AA266" s="407"/>
      <c r="AB266" s="407"/>
      <c r="AC266" s="407"/>
      <c r="AD266" s="407"/>
      <c r="AE266" s="407"/>
      <c r="AF266" s="407"/>
      <c r="AG266" s="407"/>
      <c r="AH266" s="407"/>
      <c r="AI266" s="326"/>
      <c r="AJ266" s="470"/>
      <c r="AK266" s="465"/>
      <c r="AL266" s="465"/>
      <c r="AM266" s="465"/>
      <c r="AN266" s="465"/>
      <c r="AO266" s="465"/>
      <c r="AP266" s="465"/>
      <c r="AQ266" s="465"/>
      <c r="AR266" s="465"/>
      <c r="AS266" s="465"/>
      <c r="AT266" s="465"/>
      <c r="AU266" s="465"/>
      <c r="AV266" s="465"/>
      <c r="AW266" s="465"/>
      <c r="AX266" s="465"/>
      <c r="AY266" s="465"/>
      <c r="AZ266" s="465"/>
      <c r="BA266" s="465"/>
      <c r="BB266" s="465"/>
      <c r="BC266" s="465"/>
      <c r="BD266" s="465"/>
      <c r="BE266" s="465"/>
      <c r="BF266" s="465"/>
      <c r="BG266" s="465"/>
      <c r="BH266" s="450"/>
      <c r="BK266" s="463">
        <f>BC522</f>
        <v>95.418455395500374</v>
      </c>
    </row>
    <row r="267" spans="4:63" s="50" customFormat="1" ht="20" customHeight="1" x14ac:dyDescent="0.2">
      <c r="D267" s="927"/>
      <c r="E267" s="928"/>
      <c r="F267" s="926" t="s">
        <v>303</v>
      </c>
      <c r="G267" s="941"/>
      <c r="H267" s="940"/>
      <c r="I267" s="940"/>
      <c r="J267" s="931"/>
      <c r="K267" s="931"/>
      <c r="L267" s="931"/>
      <c r="M267" s="931"/>
      <c r="N267" s="932"/>
      <c r="O267" s="933"/>
      <c r="P267" s="911"/>
      <c r="Q267" s="912"/>
      <c r="R267" s="406"/>
      <c r="S267" s="847"/>
      <c r="T267" s="847"/>
      <c r="U267" s="391"/>
      <c r="V267" s="432">
        <f>SUM(V268:V286)</f>
        <v>47740990</v>
      </c>
      <c r="W267" s="399">
        <v>4.4393074565511288</v>
      </c>
      <c r="Y267" s="406"/>
      <c r="Z267" s="406"/>
      <c r="AA267" s="406"/>
      <c r="AB267" s="406"/>
      <c r="AC267" s="406"/>
      <c r="AD267" s="406"/>
      <c r="AE267" s="406"/>
      <c r="AF267" s="406"/>
      <c r="AG267" s="406"/>
      <c r="AH267" s="406"/>
      <c r="AI267" s="329"/>
      <c r="AJ267" s="470"/>
      <c r="AK267" s="465"/>
      <c r="AL267" s="465"/>
      <c r="AM267" s="465"/>
      <c r="AN267" s="465"/>
      <c r="AO267" s="465"/>
      <c r="AP267" s="465"/>
      <c r="AQ267" s="465"/>
      <c r="AR267" s="465"/>
      <c r="AS267" s="465"/>
      <c r="AT267" s="465"/>
      <c r="AU267" s="465"/>
      <c r="AV267" s="458">
        <f>W267/2</f>
        <v>2.2196537282755644</v>
      </c>
      <c r="AW267" s="458">
        <f>AV267</f>
        <v>2.2196537282755644</v>
      </c>
      <c r="AX267" s="465"/>
      <c r="AY267" s="465"/>
      <c r="AZ267" s="465"/>
      <c r="BA267" s="465"/>
      <c r="BB267" s="465"/>
      <c r="BC267" s="465"/>
      <c r="BD267" s="465"/>
      <c r="BE267" s="465"/>
      <c r="BF267" s="465"/>
      <c r="BG267" s="465"/>
      <c r="BH267" s="453"/>
      <c r="BK267" s="461">
        <f>BD522</f>
        <v>97.668360189968553</v>
      </c>
    </row>
    <row r="268" spans="4:63" s="47" customFormat="1" ht="20" hidden="1" customHeight="1" x14ac:dyDescent="0.2">
      <c r="D268" s="914"/>
      <c r="E268" s="913"/>
      <c r="F268" s="915"/>
      <c r="G268" s="916" t="s">
        <v>22</v>
      </c>
      <c r="H268" s="916" t="s">
        <v>243</v>
      </c>
      <c r="I268" s="916"/>
      <c r="J268" s="917"/>
      <c r="K268" s="917"/>
      <c r="L268" s="917"/>
      <c r="M268" s="917"/>
      <c r="N268" s="916"/>
      <c r="O268" s="918"/>
      <c r="P268" s="911"/>
      <c r="Q268" s="912"/>
      <c r="R268" s="882"/>
      <c r="S268" s="883"/>
      <c r="T268" s="883"/>
      <c r="U268" s="884"/>
      <c r="V268" s="436"/>
      <c r="W268" s="400"/>
      <c r="Y268" s="882"/>
      <c r="Z268" s="882"/>
      <c r="AA268" s="882"/>
      <c r="AB268" s="882"/>
      <c r="AC268" s="882"/>
      <c r="AD268" s="882"/>
      <c r="AE268" s="882"/>
      <c r="AF268" s="882"/>
      <c r="AG268" s="882"/>
      <c r="AH268" s="882"/>
      <c r="AI268" s="327"/>
      <c r="AJ268" s="471"/>
      <c r="AK268" s="472"/>
      <c r="AL268" s="472"/>
      <c r="AM268" s="472"/>
      <c r="AN268" s="472"/>
      <c r="AO268" s="472"/>
      <c r="AP268" s="472"/>
      <c r="AQ268" s="472"/>
      <c r="AR268" s="472"/>
      <c r="AS268" s="472"/>
      <c r="AT268" s="472"/>
      <c r="AU268" s="472"/>
      <c r="AV268" s="472"/>
      <c r="AW268" s="472"/>
      <c r="AX268" s="472"/>
      <c r="AY268" s="472"/>
      <c r="AZ268" s="472"/>
      <c r="BA268" s="472"/>
      <c r="BB268" s="472"/>
      <c r="BC268" s="472"/>
      <c r="BD268" s="472"/>
      <c r="BE268" s="472"/>
      <c r="BF268" s="472"/>
      <c r="BG268" s="472"/>
      <c r="BH268" s="451"/>
    </row>
    <row r="269" spans="4:63" s="50" customFormat="1" ht="20" hidden="1" customHeight="1" x14ac:dyDescent="0.2">
      <c r="D269" s="927"/>
      <c r="E269" s="928"/>
      <c r="F269" s="929"/>
      <c r="G269" s="930"/>
      <c r="H269" s="942" t="s">
        <v>241</v>
      </c>
      <c r="I269" s="940" t="s">
        <v>244</v>
      </c>
      <c r="J269" s="931"/>
      <c r="K269" s="931"/>
      <c r="L269" s="931"/>
      <c r="M269" s="931"/>
      <c r="N269" s="932"/>
      <c r="O269" s="933"/>
      <c r="P269" s="943" t="s">
        <v>704</v>
      </c>
      <c r="Q269" s="912" t="s">
        <v>184</v>
      </c>
      <c r="R269" s="406">
        <f t="shared" ref="R269:S275" si="409">Y269*AA269</f>
        <v>28</v>
      </c>
      <c r="S269" s="847">
        <f t="shared" si="409"/>
        <v>181500.00000000003</v>
      </c>
      <c r="T269" s="847">
        <f t="shared" ref="T269:T275" si="410">Z269*AC269</f>
        <v>55000.000000000007</v>
      </c>
      <c r="U269" s="391">
        <f t="shared" ref="U269:U275" si="411">S269+T269</f>
        <v>236500.00000000003</v>
      </c>
      <c r="V269" s="393">
        <f t="shared" ref="V269:V275" si="412">R269*U269</f>
        <v>6622000.0000000009</v>
      </c>
      <c r="W269" s="396">
        <v>0.61576213600265883</v>
      </c>
      <c r="X269" s="1"/>
      <c r="Y269" s="406">
        <v>28</v>
      </c>
      <c r="Z269" s="406">
        <f t="shared" ref="Z269:Z275" si="413">$Z$23</f>
        <v>1.1000000000000001</v>
      </c>
      <c r="AA269" s="406">
        <f t="shared" ref="AA269:AA275" si="414">$AA$23</f>
        <v>1</v>
      </c>
      <c r="AB269" s="406">
        <v>165000</v>
      </c>
      <c r="AC269" s="406">
        <v>50000</v>
      </c>
      <c r="AD269" s="406">
        <f t="shared" ref="AD269:AD275" si="415">AB269+AC269</f>
        <v>215000</v>
      </c>
      <c r="AE269" s="406">
        <f t="shared" ref="AE269:AE275" si="416">Y269*AB269</f>
        <v>4620000</v>
      </c>
      <c r="AF269" s="406">
        <f t="shared" ref="AF269:AF275" si="417">Y269*AC269</f>
        <v>1400000</v>
      </c>
      <c r="AG269" s="406">
        <f t="shared" ref="AG269:AG275" si="418">AE269+AF269</f>
        <v>6020000</v>
      </c>
      <c r="AH269" s="406">
        <f t="shared" ref="AH269:AH275" si="419">(V269-AG269)/AG269*100</f>
        <v>10.000000000000016</v>
      </c>
      <c r="AI269" s="329"/>
      <c r="AJ269" s="470"/>
      <c r="AK269" s="465"/>
      <c r="AL269" s="465"/>
      <c r="AM269" s="465"/>
      <c r="AN269" s="465"/>
      <c r="AO269" s="465"/>
      <c r="AP269" s="465"/>
      <c r="AQ269" s="465"/>
      <c r="AR269" s="465"/>
      <c r="AS269" s="465"/>
      <c r="AT269" s="465"/>
      <c r="AU269" s="465"/>
      <c r="AV269" s="465"/>
      <c r="AW269" s="465"/>
      <c r="AX269" s="465"/>
      <c r="AY269" s="465"/>
      <c r="AZ269" s="465"/>
      <c r="BA269" s="465"/>
      <c r="BB269" s="465"/>
      <c r="BC269" s="465"/>
      <c r="BD269" s="465"/>
      <c r="BE269" s="465"/>
      <c r="BF269" s="465"/>
      <c r="BG269" s="465"/>
      <c r="BH269" s="453"/>
    </row>
    <row r="270" spans="4:63" s="50" customFormat="1" ht="20" hidden="1" customHeight="1" x14ac:dyDescent="0.2">
      <c r="D270" s="927"/>
      <c r="E270" s="928"/>
      <c r="F270" s="929"/>
      <c r="G270" s="930"/>
      <c r="H270" s="942" t="s">
        <v>241</v>
      </c>
      <c r="I270" s="940" t="s">
        <v>245</v>
      </c>
      <c r="J270" s="931"/>
      <c r="K270" s="931"/>
      <c r="L270" s="931"/>
      <c r="M270" s="931"/>
      <c r="N270" s="932"/>
      <c r="O270" s="933"/>
      <c r="P270" s="943" t="s">
        <v>705</v>
      </c>
      <c r="Q270" s="912" t="s">
        <v>184</v>
      </c>
      <c r="R270" s="406">
        <f t="shared" si="409"/>
        <v>2.5</v>
      </c>
      <c r="S270" s="847">
        <f t="shared" si="409"/>
        <v>93500.000000000015</v>
      </c>
      <c r="T270" s="847">
        <f t="shared" si="410"/>
        <v>44000</v>
      </c>
      <c r="U270" s="391">
        <f t="shared" si="411"/>
        <v>137500</v>
      </c>
      <c r="V270" s="393">
        <f t="shared" si="412"/>
        <v>343750</v>
      </c>
      <c r="W270" s="396">
        <v>3.1964396594822399E-2</v>
      </c>
      <c r="X270" s="1"/>
      <c r="Y270" s="406">
        <v>2.5</v>
      </c>
      <c r="Z270" s="406">
        <f t="shared" si="413"/>
        <v>1.1000000000000001</v>
      </c>
      <c r="AA270" s="406">
        <f t="shared" si="414"/>
        <v>1</v>
      </c>
      <c r="AB270" s="406">
        <v>85000</v>
      </c>
      <c r="AC270" s="406">
        <v>40000</v>
      </c>
      <c r="AD270" s="406">
        <f t="shared" si="415"/>
        <v>125000</v>
      </c>
      <c r="AE270" s="406">
        <f t="shared" si="416"/>
        <v>212500</v>
      </c>
      <c r="AF270" s="406">
        <f t="shared" si="417"/>
        <v>100000</v>
      </c>
      <c r="AG270" s="406">
        <f t="shared" si="418"/>
        <v>312500</v>
      </c>
      <c r="AH270" s="406">
        <f t="shared" si="419"/>
        <v>10</v>
      </c>
      <c r="AI270" s="329"/>
      <c r="AJ270" s="470"/>
      <c r="AK270" s="465"/>
      <c r="AL270" s="465"/>
      <c r="AM270" s="465"/>
      <c r="AN270" s="465"/>
      <c r="AO270" s="465"/>
      <c r="AP270" s="465"/>
      <c r="AQ270" s="465"/>
      <c r="AR270" s="465"/>
      <c r="AS270" s="465"/>
      <c r="AT270" s="465"/>
      <c r="AU270" s="465"/>
      <c r="AV270" s="465"/>
      <c r="AW270" s="465"/>
      <c r="AX270" s="465"/>
      <c r="AY270" s="465"/>
      <c r="AZ270" s="465"/>
      <c r="BA270" s="465"/>
      <c r="BB270" s="465"/>
      <c r="BC270" s="465"/>
      <c r="BD270" s="465"/>
      <c r="BE270" s="465"/>
      <c r="BF270" s="465"/>
      <c r="BG270" s="465"/>
      <c r="BH270" s="453"/>
    </row>
    <row r="271" spans="4:63" s="50" customFormat="1" ht="20" hidden="1" customHeight="1" x14ac:dyDescent="0.2">
      <c r="D271" s="927"/>
      <c r="E271" s="928"/>
      <c r="F271" s="929"/>
      <c r="G271" s="930"/>
      <c r="H271" s="942" t="s">
        <v>241</v>
      </c>
      <c r="I271" s="940" t="s">
        <v>693</v>
      </c>
      <c r="J271" s="931"/>
      <c r="K271" s="931"/>
      <c r="L271" s="931"/>
      <c r="M271" s="931"/>
      <c r="N271" s="932"/>
      <c r="O271" s="933"/>
      <c r="P271" s="943" t="s">
        <v>706</v>
      </c>
      <c r="Q271" s="912" t="s">
        <v>184</v>
      </c>
      <c r="R271" s="406">
        <f t="shared" si="409"/>
        <v>7</v>
      </c>
      <c r="S271" s="847">
        <f t="shared" si="409"/>
        <v>107800.00000000001</v>
      </c>
      <c r="T271" s="847">
        <f t="shared" si="410"/>
        <v>44000</v>
      </c>
      <c r="U271" s="391">
        <f t="shared" si="411"/>
        <v>151800</v>
      </c>
      <c r="V271" s="393">
        <f t="shared" si="412"/>
        <v>1062600</v>
      </c>
      <c r="W271" s="396">
        <v>9.8808342753914993E-2</v>
      </c>
      <c r="X271" s="1"/>
      <c r="Y271" s="406">
        <v>7</v>
      </c>
      <c r="Z271" s="406">
        <f t="shared" si="413"/>
        <v>1.1000000000000001</v>
      </c>
      <c r="AA271" s="406">
        <f t="shared" si="414"/>
        <v>1</v>
      </c>
      <c r="AB271" s="406">
        <v>98000</v>
      </c>
      <c r="AC271" s="406">
        <v>40000</v>
      </c>
      <c r="AD271" s="406">
        <f t="shared" si="415"/>
        <v>138000</v>
      </c>
      <c r="AE271" s="406">
        <f t="shared" si="416"/>
        <v>686000</v>
      </c>
      <c r="AF271" s="406">
        <f t="shared" si="417"/>
        <v>280000</v>
      </c>
      <c r="AG271" s="406">
        <f t="shared" si="418"/>
        <v>966000</v>
      </c>
      <c r="AH271" s="406">
        <f t="shared" si="419"/>
        <v>10</v>
      </c>
      <c r="AI271" s="329"/>
      <c r="AJ271" s="470"/>
      <c r="AK271" s="465"/>
      <c r="AL271" s="465"/>
      <c r="AM271" s="465"/>
      <c r="AN271" s="465"/>
      <c r="AO271" s="465"/>
      <c r="AP271" s="465"/>
      <c r="AQ271" s="465"/>
      <c r="AR271" s="465"/>
      <c r="AS271" s="465"/>
      <c r="AT271" s="465"/>
      <c r="AU271" s="465"/>
      <c r="AV271" s="465"/>
      <c r="AW271" s="465"/>
      <c r="AX271" s="465"/>
      <c r="AY271" s="465"/>
      <c r="AZ271" s="465"/>
      <c r="BA271" s="465"/>
      <c r="BB271" s="465"/>
      <c r="BC271" s="465"/>
      <c r="BD271" s="465"/>
      <c r="BE271" s="465"/>
      <c r="BF271" s="465"/>
      <c r="BG271" s="465"/>
      <c r="BH271" s="453"/>
    </row>
    <row r="272" spans="4:63" s="50" customFormat="1" ht="20" hidden="1" customHeight="1" x14ac:dyDescent="0.2">
      <c r="D272" s="927"/>
      <c r="E272" s="928"/>
      <c r="F272" s="929"/>
      <c r="G272" s="930"/>
      <c r="H272" s="942" t="s">
        <v>241</v>
      </c>
      <c r="I272" s="940" t="s">
        <v>246</v>
      </c>
      <c r="J272" s="931"/>
      <c r="K272" s="931"/>
      <c r="L272" s="931"/>
      <c r="M272" s="931"/>
      <c r="N272" s="932"/>
      <c r="O272" s="933"/>
      <c r="P272" s="943" t="s">
        <v>707</v>
      </c>
      <c r="Q272" s="912" t="s">
        <v>184</v>
      </c>
      <c r="R272" s="406">
        <f t="shared" si="409"/>
        <v>27</v>
      </c>
      <c r="S272" s="847">
        <f t="shared" si="409"/>
        <v>126500.00000000001</v>
      </c>
      <c r="T272" s="847">
        <f t="shared" si="410"/>
        <v>495000.00000000006</v>
      </c>
      <c r="U272" s="391">
        <f t="shared" si="411"/>
        <v>621500.00000000012</v>
      </c>
      <c r="V272" s="393">
        <f t="shared" si="412"/>
        <v>16780500.000000004</v>
      </c>
      <c r="W272" s="396">
        <v>1.5603739841728506</v>
      </c>
      <c r="X272" s="1"/>
      <c r="Y272" s="406">
        <v>27</v>
      </c>
      <c r="Z272" s="406">
        <f t="shared" si="413"/>
        <v>1.1000000000000001</v>
      </c>
      <c r="AA272" s="406">
        <f t="shared" si="414"/>
        <v>1</v>
      </c>
      <c r="AB272" s="406">
        <v>115000</v>
      </c>
      <c r="AC272" s="406">
        <v>450000</v>
      </c>
      <c r="AD272" s="406">
        <f t="shared" si="415"/>
        <v>565000</v>
      </c>
      <c r="AE272" s="406">
        <f t="shared" si="416"/>
        <v>3105000</v>
      </c>
      <c r="AF272" s="406">
        <f t="shared" si="417"/>
        <v>12150000</v>
      </c>
      <c r="AG272" s="406">
        <f t="shared" si="418"/>
        <v>15255000</v>
      </c>
      <c r="AH272" s="406">
        <f t="shared" si="419"/>
        <v>10.000000000000025</v>
      </c>
      <c r="AI272" s="329"/>
      <c r="AJ272" s="470"/>
      <c r="AK272" s="465"/>
      <c r="AL272" s="465"/>
      <c r="AM272" s="465"/>
      <c r="AN272" s="465"/>
      <c r="AO272" s="465"/>
      <c r="AP272" s="465"/>
      <c r="AQ272" s="465"/>
      <c r="AR272" s="465"/>
      <c r="AS272" s="465"/>
      <c r="AT272" s="465"/>
      <c r="AU272" s="465"/>
      <c r="AV272" s="465"/>
      <c r="AW272" s="465"/>
      <c r="AX272" s="465"/>
      <c r="AY272" s="465"/>
      <c r="AZ272" s="465"/>
      <c r="BA272" s="465"/>
      <c r="BB272" s="465"/>
      <c r="BC272" s="465"/>
      <c r="BD272" s="465"/>
      <c r="BE272" s="465"/>
      <c r="BF272" s="465"/>
      <c r="BG272" s="465"/>
      <c r="BH272" s="453"/>
    </row>
    <row r="273" spans="4:63" s="50" customFormat="1" ht="20" hidden="1" customHeight="1" x14ac:dyDescent="0.2">
      <c r="D273" s="927"/>
      <c r="E273" s="928"/>
      <c r="F273" s="929"/>
      <c r="G273" s="930"/>
      <c r="H273" s="942" t="s">
        <v>241</v>
      </c>
      <c r="I273" s="940" t="s">
        <v>692</v>
      </c>
      <c r="J273" s="931"/>
      <c r="K273" s="931"/>
      <c r="L273" s="931"/>
      <c r="M273" s="931"/>
      <c r="N273" s="932"/>
      <c r="O273" s="933"/>
      <c r="P273" s="943" t="s">
        <v>708</v>
      </c>
      <c r="Q273" s="912" t="s">
        <v>184</v>
      </c>
      <c r="R273" s="406">
        <f t="shared" si="409"/>
        <v>93</v>
      </c>
      <c r="S273" s="847">
        <f t="shared" si="409"/>
        <v>74800</v>
      </c>
      <c r="T273" s="847">
        <f t="shared" si="410"/>
        <v>44000</v>
      </c>
      <c r="U273" s="391">
        <f t="shared" si="411"/>
        <v>118800</v>
      </c>
      <c r="V273" s="393">
        <f t="shared" si="412"/>
        <v>11048400</v>
      </c>
      <c r="W273" s="396">
        <v>1.0273612780748678</v>
      </c>
      <c r="X273" s="1"/>
      <c r="Y273" s="406">
        <v>93</v>
      </c>
      <c r="Z273" s="406">
        <f t="shared" si="413"/>
        <v>1.1000000000000001</v>
      </c>
      <c r="AA273" s="406">
        <f t="shared" si="414"/>
        <v>1</v>
      </c>
      <c r="AB273" s="406">
        <v>68000</v>
      </c>
      <c r="AC273" s="406">
        <v>40000</v>
      </c>
      <c r="AD273" s="406">
        <f t="shared" si="415"/>
        <v>108000</v>
      </c>
      <c r="AE273" s="406">
        <f t="shared" si="416"/>
        <v>6324000</v>
      </c>
      <c r="AF273" s="406">
        <f t="shared" si="417"/>
        <v>3720000</v>
      </c>
      <c r="AG273" s="406">
        <f t="shared" si="418"/>
        <v>10044000</v>
      </c>
      <c r="AH273" s="406">
        <f t="shared" si="419"/>
        <v>10</v>
      </c>
      <c r="AI273" s="329"/>
      <c r="AJ273" s="470"/>
      <c r="AK273" s="465"/>
      <c r="AL273" s="465"/>
      <c r="AM273" s="465"/>
      <c r="AN273" s="465"/>
      <c r="AO273" s="465"/>
      <c r="AP273" s="465"/>
      <c r="AQ273" s="465"/>
      <c r="AR273" s="465"/>
      <c r="AS273" s="465"/>
      <c r="AT273" s="465"/>
      <c r="AU273" s="465"/>
      <c r="AV273" s="465"/>
      <c r="AW273" s="465"/>
      <c r="AX273" s="465"/>
      <c r="AY273" s="465"/>
      <c r="AZ273" s="465"/>
      <c r="BA273" s="465"/>
      <c r="BB273" s="465"/>
      <c r="BC273" s="465"/>
      <c r="BD273" s="465"/>
      <c r="BE273" s="465"/>
      <c r="BF273" s="465"/>
      <c r="BG273" s="465"/>
      <c r="BH273" s="453"/>
    </row>
    <row r="274" spans="4:63" s="50" customFormat="1" ht="20" hidden="1" customHeight="1" x14ac:dyDescent="0.2">
      <c r="D274" s="927"/>
      <c r="E274" s="928"/>
      <c r="F274" s="929"/>
      <c r="G274" s="930"/>
      <c r="H274" s="942" t="s">
        <v>241</v>
      </c>
      <c r="I274" s="940" t="s">
        <v>694</v>
      </c>
      <c r="J274" s="931"/>
      <c r="K274" s="931"/>
      <c r="L274" s="931"/>
      <c r="M274" s="931"/>
      <c r="N274" s="932"/>
      <c r="O274" s="933"/>
      <c r="P274" s="943" t="str">
        <f>P271</f>
        <v>Kemarik kasar 30 x 30 - cream</v>
      </c>
      <c r="Q274" s="912" t="s">
        <v>184</v>
      </c>
      <c r="R274" s="406">
        <f t="shared" si="409"/>
        <v>20</v>
      </c>
      <c r="S274" s="847">
        <f t="shared" si="409"/>
        <v>107800.00000000001</v>
      </c>
      <c r="T274" s="847">
        <f t="shared" si="410"/>
        <v>44000</v>
      </c>
      <c r="U274" s="391">
        <f t="shared" si="411"/>
        <v>151800</v>
      </c>
      <c r="V274" s="393">
        <f t="shared" si="412"/>
        <v>3036000</v>
      </c>
      <c r="W274" s="396">
        <v>0.28230955072547143</v>
      </c>
      <c r="X274" s="1"/>
      <c r="Y274" s="406">
        <v>20</v>
      </c>
      <c r="Z274" s="406">
        <f t="shared" si="413"/>
        <v>1.1000000000000001</v>
      </c>
      <c r="AA274" s="406">
        <f t="shared" si="414"/>
        <v>1</v>
      </c>
      <c r="AB274" s="406">
        <f>AB271</f>
        <v>98000</v>
      </c>
      <c r="AC274" s="406">
        <f>AC271</f>
        <v>40000</v>
      </c>
      <c r="AD274" s="406">
        <f t="shared" si="415"/>
        <v>138000</v>
      </c>
      <c r="AE274" s="406">
        <f t="shared" si="416"/>
        <v>1960000</v>
      </c>
      <c r="AF274" s="406">
        <f t="shared" si="417"/>
        <v>800000</v>
      </c>
      <c r="AG274" s="406">
        <f t="shared" si="418"/>
        <v>2760000</v>
      </c>
      <c r="AH274" s="406">
        <f t="shared" si="419"/>
        <v>10</v>
      </c>
      <c r="AI274" s="329"/>
      <c r="AJ274" s="470"/>
      <c r="AK274" s="465"/>
      <c r="AL274" s="465"/>
      <c r="AM274" s="465"/>
      <c r="AN274" s="465"/>
      <c r="AO274" s="465"/>
      <c r="AP274" s="465"/>
      <c r="AQ274" s="465"/>
      <c r="AR274" s="465"/>
      <c r="AS274" s="465"/>
      <c r="AT274" s="465"/>
      <c r="AU274" s="465"/>
      <c r="AV274" s="465"/>
      <c r="AW274" s="465"/>
      <c r="AX274" s="465"/>
      <c r="AY274" s="465"/>
      <c r="AZ274" s="465"/>
      <c r="BA274" s="465"/>
      <c r="BB274" s="465"/>
      <c r="BC274" s="465"/>
      <c r="BD274" s="465"/>
      <c r="BE274" s="465"/>
      <c r="BF274" s="465"/>
      <c r="BG274" s="465"/>
      <c r="BH274" s="453"/>
    </row>
    <row r="275" spans="4:63" s="50" customFormat="1" ht="20" hidden="1" customHeight="1" x14ac:dyDescent="0.2">
      <c r="D275" s="927"/>
      <c r="E275" s="928"/>
      <c r="F275" s="929"/>
      <c r="G275" s="930"/>
      <c r="H275" s="942" t="s">
        <v>241</v>
      </c>
      <c r="I275" s="940" t="s">
        <v>691</v>
      </c>
      <c r="J275" s="931"/>
      <c r="K275" s="931"/>
      <c r="L275" s="931"/>
      <c r="M275" s="931"/>
      <c r="N275" s="932"/>
      <c r="O275" s="933"/>
      <c r="P275" s="943" t="s">
        <v>709</v>
      </c>
      <c r="Q275" s="912" t="s">
        <v>184</v>
      </c>
      <c r="R275" s="406">
        <f t="shared" si="409"/>
        <v>2</v>
      </c>
      <c r="S275" s="847">
        <f t="shared" si="409"/>
        <v>126500.00000000001</v>
      </c>
      <c r="T275" s="847">
        <f t="shared" si="410"/>
        <v>55000.000000000007</v>
      </c>
      <c r="U275" s="391">
        <f t="shared" si="411"/>
        <v>181500.00000000003</v>
      </c>
      <c r="V275" s="393">
        <f t="shared" si="412"/>
        <v>363000.00000000006</v>
      </c>
      <c r="W275" s="396">
        <v>3.3754402804132458E-2</v>
      </c>
      <c r="X275" s="1"/>
      <c r="Y275" s="406">
        <v>2</v>
      </c>
      <c r="Z275" s="406">
        <f t="shared" si="413"/>
        <v>1.1000000000000001</v>
      </c>
      <c r="AA275" s="406">
        <f t="shared" si="414"/>
        <v>1</v>
      </c>
      <c r="AB275" s="406">
        <v>115000</v>
      </c>
      <c r="AC275" s="406">
        <v>50000</v>
      </c>
      <c r="AD275" s="406">
        <f t="shared" si="415"/>
        <v>165000</v>
      </c>
      <c r="AE275" s="406">
        <f t="shared" si="416"/>
        <v>230000</v>
      </c>
      <c r="AF275" s="406">
        <f t="shared" si="417"/>
        <v>100000</v>
      </c>
      <c r="AG275" s="406">
        <f t="shared" si="418"/>
        <v>330000</v>
      </c>
      <c r="AH275" s="406">
        <f t="shared" si="419"/>
        <v>10.000000000000018</v>
      </c>
      <c r="AI275" s="329"/>
      <c r="AJ275" s="470"/>
      <c r="AK275" s="465"/>
      <c r="AL275" s="465"/>
      <c r="AM275" s="465"/>
      <c r="AN275" s="465"/>
      <c r="AO275" s="465"/>
      <c r="AP275" s="465"/>
      <c r="AQ275" s="465"/>
      <c r="AR275" s="465"/>
      <c r="AS275" s="465"/>
      <c r="AT275" s="465"/>
      <c r="AU275" s="465"/>
      <c r="AV275" s="465"/>
      <c r="AW275" s="465"/>
      <c r="AX275" s="465"/>
      <c r="AY275" s="465"/>
      <c r="AZ275" s="465"/>
      <c r="BA275" s="465"/>
      <c r="BB275" s="465"/>
      <c r="BC275" s="465"/>
      <c r="BD275" s="465"/>
      <c r="BE275" s="465"/>
      <c r="BF275" s="465"/>
      <c r="BG275" s="465"/>
      <c r="BH275" s="453"/>
    </row>
    <row r="276" spans="4:63" s="50" customFormat="1" ht="20" hidden="1" customHeight="1" x14ac:dyDescent="0.2">
      <c r="D276" s="927"/>
      <c r="E276" s="928"/>
      <c r="F276" s="929"/>
      <c r="G276" s="930"/>
      <c r="H276" s="942" t="s">
        <v>241</v>
      </c>
      <c r="I276" s="940" t="s">
        <v>254</v>
      </c>
      <c r="J276" s="931"/>
      <c r="K276" s="931"/>
      <c r="L276" s="931"/>
      <c r="M276" s="931"/>
      <c r="N276" s="932"/>
      <c r="O276" s="933"/>
      <c r="P276" s="943"/>
      <c r="Q276" s="912"/>
      <c r="R276" s="406"/>
      <c r="S276" s="847"/>
      <c r="T276" s="847"/>
      <c r="U276" s="393"/>
      <c r="V276" s="393"/>
      <c r="W276" s="431"/>
      <c r="X276" s="62"/>
      <c r="Y276" s="406"/>
      <c r="Z276" s="406"/>
      <c r="AA276" s="406"/>
      <c r="AB276" s="406"/>
      <c r="AC276" s="406"/>
      <c r="AD276" s="406"/>
      <c r="AE276" s="406"/>
      <c r="AF276" s="406"/>
      <c r="AG276" s="406"/>
      <c r="AH276" s="406"/>
      <c r="AI276" s="329"/>
      <c r="AJ276" s="470"/>
      <c r="AK276" s="465"/>
      <c r="AL276" s="465"/>
      <c r="AM276" s="465"/>
      <c r="AN276" s="465"/>
      <c r="AO276" s="465"/>
      <c r="AP276" s="465"/>
      <c r="AQ276" s="465"/>
      <c r="AR276" s="465"/>
      <c r="AS276" s="465"/>
      <c r="AT276" s="465"/>
      <c r="AU276" s="465"/>
      <c r="AV276" s="465"/>
      <c r="AW276" s="465"/>
      <c r="AX276" s="465"/>
      <c r="AY276" s="465"/>
      <c r="AZ276" s="465"/>
      <c r="BA276" s="465"/>
      <c r="BB276" s="465"/>
      <c r="BC276" s="465"/>
      <c r="BD276" s="465"/>
      <c r="BE276" s="465"/>
      <c r="BF276" s="465"/>
      <c r="BG276" s="465"/>
      <c r="BH276" s="453"/>
    </row>
    <row r="277" spans="4:63" s="50" customFormat="1" ht="20" hidden="1" customHeight="1" x14ac:dyDescent="0.2">
      <c r="D277" s="927"/>
      <c r="E277" s="928"/>
      <c r="F277" s="929"/>
      <c r="G277" s="930"/>
      <c r="H277" s="930"/>
      <c r="I277" s="944" t="s">
        <v>241</v>
      </c>
      <c r="J277" s="931" t="s">
        <v>248</v>
      </c>
      <c r="K277" s="931"/>
      <c r="L277" s="931"/>
      <c r="M277" s="931"/>
      <c r="N277" s="932"/>
      <c r="O277" s="933"/>
      <c r="P277" s="943" t="s">
        <v>710</v>
      </c>
      <c r="Q277" s="912" t="s">
        <v>184</v>
      </c>
      <c r="R277" s="406">
        <f t="shared" ref="R277:S279" si="420">Y277*AA277</f>
        <v>5.3999999999999995</v>
      </c>
      <c r="S277" s="847">
        <f t="shared" si="420"/>
        <v>181500.00000000003</v>
      </c>
      <c r="T277" s="847">
        <f t="shared" ref="T277:T279" si="421">Z277*AC277</f>
        <v>71500</v>
      </c>
      <c r="U277" s="391">
        <f t="shared" ref="U277:U279" si="422">S277+T277</f>
        <v>253000.00000000003</v>
      </c>
      <c r="V277" s="393">
        <f t="shared" ref="V277:V279" si="423">R277*U277</f>
        <v>1366200</v>
      </c>
      <c r="W277" s="396">
        <v>0.12703929782646214</v>
      </c>
      <c r="X277" s="1"/>
      <c r="Y277" s="406">
        <f>0.3*18</f>
        <v>5.3999999999999995</v>
      </c>
      <c r="Z277" s="406">
        <f>$Z$23</f>
        <v>1.1000000000000001</v>
      </c>
      <c r="AA277" s="406">
        <f>$AA$23</f>
        <v>1</v>
      </c>
      <c r="AB277" s="406">
        <f>AB269</f>
        <v>165000</v>
      </c>
      <c r="AC277" s="406">
        <v>65000</v>
      </c>
      <c r="AD277" s="406">
        <f t="shared" ref="AD277:AD279" si="424">AB277+AC277</f>
        <v>230000</v>
      </c>
      <c r="AE277" s="406">
        <f t="shared" ref="AE277:AE279" si="425">Y277*AB277</f>
        <v>890999.99999999988</v>
      </c>
      <c r="AF277" s="406">
        <f t="shared" ref="AF277:AF279" si="426">Y277*AC277</f>
        <v>350999.99999999994</v>
      </c>
      <c r="AG277" s="406">
        <f t="shared" ref="AG277:AG279" si="427">AE277+AF277</f>
        <v>1241999.9999999998</v>
      </c>
      <c r="AH277" s="406">
        <f t="shared" ref="AH277:AH279" si="428">(V277-AG277)/AG277*100</f>
        <v>10.00000000000002</v>
      </c>
      <c r="AI277" s="329"/>
      <c r="AJ277" s="470"/>
      <c r="AK277" s="465"/>
      <c r="AL277" s="465"/>
      <c r="AM277" s="465"/>
      <c r="AN277" s="465"/>
      <c r="AO277" s="465"/>
      <c r="AP277" s="465"/>
      <c r="AQ277" s="465"/>
      <c r="AR277" s="465"/>
      <c r="AS277" s="465"/>
      <c r="AT277" s="465"/>
      <c r="AU277" s="465"/>
      <c r="AV277" s="465"/>
      <c r="AW277" s="465"/>
      <c r="AX277" s="465"/>
      <c r="AY277" s="465"/>
      <c r="AZ277" s="465"/>
      <c r="BA277" s="465"/>
      <c r="BB277" s="465"/>
      <c r="BC277" s="465"/>
      <c r="BD277" s="465"/>
      <c r="BE277" s="465"/>
      <c r="BF277" s="465"/>
      <c r="BG277" s="465"/>
      <c r="BH277" s="453"/>
    </row>
    <row r="278" spans="4:63" s="50" customFormat="1" ht="20" hidden="1" customHeight="1" x14ac:dyDescent="0.2">
      <c r="D278" s="927"/>
      <c r="E278" s="928"/>
      <c r="F278" s="929"/>
      <c r="G278" s="930"/>
      <c r="H278" s="930"/>
      <c r="I278" s="944" t="s">
        <v>241</v>
      </c>
      <c r="J278" s="931" t="s">
        <v>249</v>
      </c>
      <c r="K278" s="931"/>
      <c r="L278" s="931"/>
      <c r="M278" s="931"/>
      <c r="N278" s="932"/>
      <c r="O278" s="933"/>
      <c r="P278" s="943" t="s">
        <v>710</v>
      </c>
      <c r="Q278" s="912" t="s">
        <v>184</v>
      </c>
      <c r="R278" s="406">
        <f t="shared" si="420"/>
        <v>3.6</v>
      </c>
      <c r="S278" s="847">
        <f t="shared" si="420"/>
        <v>181500.00000000003</v>
      </c>
      <c r="T278" s="847">
        <f t="shared" si="421"/>
        <v>71500</v>
      </c>
      <c r="U278" s="391">
        <f t="shared" si="422"/>
        <v>253000.00000000003</v>
      </c>
      <c r="V278" s="393">
        <f t="shared" si="423"/>
        <v>910800.00000000012</v>
      </c>
      <c r="W278" s="396">
        <v>8.4692865217641439E-2</v>
      </c>
      <c r="X278" s="1"/>
      <c r="Y278" s="406">
        <f>0.2*18</f>
        <v>3.6</v>
      </c>
      <c r="Z278" s="406">
        <f>$Z$23</f>
        <v>1.1000000000000001</v>
      </c>
      <c r="AA278" s="406">
        <f>$AA$23</f>
        <v>1</v>
      </c>
      <c r="AB278" s="406">
        <f>AB277</f>
        <v>165000</v>
      </c>
      <c r="AC278" s="406">
        <v>65000</v>
      </c>
      <c r="AD278" s="406">
        <f t="shared" si="424"/>
        <v>230000</v>
      </c>
      <c r="AE278" s="406">
        <f t="shared" si="425"/>
        <v>594000</v>
      </c>
      <c r="AF278" s="406">
        <f t="shared" si="426"/>
        <v>234000</v>
      </c>
      <c r="AG278" s="406">
        <f t="shared" si="427"/>
        <v>828000</v>
      </c>
      <c r="AH278" s="406">
        <f t="shared" si="428"/>
        <v>10.000000000000014</v>
      </c>
      <c r="AI278" s="329"/>
      <c r="AJ278" s="470"/>
      <c r="AK278" s="465"/>
      <c r="AL278" s="465"/>
      <c r="AM278" s="465"/>
      <c r="AN278" s="465"/>
      <c r="AO278" s="465"/>
      <c r="AP278" s="465"/>
      <c r="AQ278" s="465"/>
      <c r="AR278" s="465"/>
      <c r="AS278" s="465"/>
      <c r="AT278" s="465"/>
      <c r="AU278" s="465"/>
      <c r="AV278" s="465"/>
      <c r="AW278" s="465"/>
      <c r="AX278" s="465"/>
      <c r="AY278" s="465"/>
      <c r="AZ278" s="465"/>
      <c r="BA278" s="465"/>
      <c r="BB278" s="465"/>
      <c r="BC278" s="465"/>
      <c r="BD278" s="465"/>
      <c r="BE278" s="465"/>
      <c r="BF278" s="465"/>
      <c r="BG278" s="465"/>
      <c r="BH278" s="453"/>
    </row>
    <row r="279" spans="4:63" s="50" customFormat="1" ht="20" hidden="1" customHeight="1" x14ac:dyDescent="0.2">
      <c r="D279" s="927"/>
      <c r="E279" s="928"/>
      <c r="F279" s="929"/>
      <c r="G279" s="930"/>
      <c r="H279" s="930"/>
      <c r="I279" s="944" t="s">
        <v>241</v>
      </c>
      <c r="J279" s="931" t="s">
        <v>250</v>
      </c>
      <c r="K279" s="931"/>
      <c r="L279" s="931"/>
      <c r="M279" s="931"/>
      <c r="N279" s="932"/>
      <c r="O279" s="933"/>
      <c r="P279" s="943" t="s">
        <v>710</v>
      </c>
      <c r="Q279" s="912" t="s">
        <v>184</v>
      </c>
      <c r="R279" s="406">
        <f t="shared" si="420"/>
        <v>2.6</v>
      </c>
      <c r="S279" s="847">
        <f t="shared" si="420"/>
        <v>181500.00000000003</v>
      </c>
      <c r="T279" s="847">
        <f t="shared" si="421"/>
        <v>71500</v>
      </c>
      <c r="U279" s="391">
        <f t="shared" si="422"/>
        <v>253000.00000000003</v>
      </c>
      <c r="V279" s="393">
        <f t="shared" si="423"/>
        <v>657800.00000000012</v>
      </c>
      <c r="W279" s="396">
        <v>6.1167069323852151E-2</v>
      </c>
      <c r="X279" s="1"/>
      <c r="Y279" s="406">
        <v>2.6</v>
      </c>
      <c r="Z279" s="406">
        <f>$Z$23</f>
        <v>1.1000000000000001</v>
      </c>
      <c r="AA279" s="406">
        <f>$AA$23</f>
        <v>1</v>
      </c>
      <c r="AB279" s="406">
        <f>AB278</f>
        <v>165000</v>
      </c>
      <c r="AC279" s="406">
        <v>65000</v>
      </c>
      <c r="AD279" s="406">
        <f t="shared" si="424"/>
        <v>230000</v>
      </c>
      <c r="AE279" s="406">
        <f t="shared" si="425"/>
        <v>429000</v>
      </c>
      <c r="AF279" s="406">
        <f t="shared" si="426"/>
        <v>169000</v>
      </c>
      <c r="AG279" s="406">
        <f t="shared" si="427"/>
        <v>598000</v>
      </c>
      <c r="AH279" s="406">
        <f t="shared" si="428"/>
        <v>10.00000000000002</v>
      </c>
      <c r="AI279" s="329"/>
      <c r="AJ279" s="470"/>
      <c r="AK279" s="465"/>
      <c r="AL279" s="465"/>
      <c r="AM279" s="465"/>
      <c r="AN279" s="465"/>
      <c r="AO279" s="465"/>
      <c r="AP279" s="465"/>
      <c r="AQ279" s="465"/>
      <c r="AR279" s="465"/>
      <c r="AS279" s="465"/>
      <c r="AT279" s="465"/>
      <c r="AU279" s="465"/>
      <c r="AV279" s="465"/>
      <c r="AW279" s="465"/>
      <c r="AX279" s="465"/>
      <c r="AY279" s="465"/>
      <c r="AZ279" s="465"/>
      <c r="BA279" s="465"/>
      <c r="BB279" s="465"/>
      <c r="BC279" s="465"/>
      <c r="BD279" s="465"/>
      <c r="BE279" s="465"/>
      <c r="BF279" s="465"/>
      <c r="BG279" s="465"/>
      <c r="BH279" s="453"/>
    </row>
    <row r="280" spans="4:63" s="47" customFormat="1" ht="20" hidden="1" customHeight="1" x14ac:dyDescent="0.2">
      <c r="D280" s="914"/>
      <c r="E280" s="913"/>
      <c r="F280" s="915"/>
      <c r="G280" s="916" t="s">
        <v>27</v>
      </c>
      <c r="H280" s="916" t="s">
        <v>251</v>
      </c>
      <c r="I280" s="916"/>
      <c r="J280" s="917"/>
      <c r="K280" s="917"/>
      <c r="L280" s="917"/>
      <c r="M280" s="917"/>
      <c r="N280" s="916"/>
      <c r="O280" s="918"/>
      <c r="P280" s="911"/>
      <c r="Q280" s="912"/>
      <c r="R280" s="882"/>
      <c r="S280" s="883"/>
      <c r="T280" s="883"/>
      <c r="U280" s="884"/>
      <c r="V280" s="436"/>
      <c r="W280" s="400"/>
      <c r="Y280" s="882"/>
      <c r="Z280" s="882"/>
      <c r="AA280" s="882"/>
      <c r="AB280" s="882"/>
      <c r="AC280" s="882"/>
      <c r="AD280" s="882"/>
      <c r="AE280" s="882"/>
      <c r="AF280" s="882"/>
      <c r="AG280" s="882"/>
      <c r="AH280" s="882"/>
      <c r="AI280" s="327"/>
      <c r="AJ280" s="471"/>
      <c r="AK280" s="472"/>
      <c r="AL280" s="472"/>
      <c r="AM280" s="472"/>
      <c r="AN280" s="472"/>
      <c r="AO280" s="472"/>
      <c r="AP280" s="472"/>
      <c r="AQ280" s="472"/>
      <c r="AR280" s="472"/>
      <c r="AS280" s="472"/>
      <c r="AT280" s="472"/>
      <c r="AU280" s="472"/>
      <c r="AV280" s="472"/>
      <c r="AW280" s="472"/>
      <c r="AX280" s="472"/>
      <c r="AY280" s="472"/>
      <c r="AZ280" s="472"/>
      <c r="BA280" s="472"/>
      <c r="BB280" s="472"/>
      <c r="BC280" s="472"/>
      <c r="BD280" s="472"/>
      <c r="BE280" s="472"/>
      <c r="BF280" s="472"/>
      <c r="BG280" s="472"/>
      <c r="BH280" s="451"/>
    </row>
    <row r="281" spans="4:63" s="50" customFormat="1" ht="20" hidden="1" customHeight="1" x14ac:dyDescent="0.2">
      <c r="D281" s="927"/>
      <c r="E281" s="928"/>
      <c r="F281" s="929"/>
      <c r="G281" s="941"/>
      <c r="H281" s="942" t="s">
        <v>241</v>
      </c>
      <c r="I281" s="941" t="s">
        <v>251</v>
      </c>
      <c r="J281" s="931"/>
      <c r="K281" s="931"/>
      <c r="L281" s="931"/>
      <c r="M281" s="931"/>
      <c r="N281" s="932"/>
      <c r="O281" s="933"/>
      <c r="P281" s="943" t="s">
        <v>64</v>
      </c>
      <c r="Q281" s="912" t="s">
        <v>237</v>
      </c>
      <c r="R281" s="406">
        <f t="shared" ref="R281:S282" si="429">Y281*AA281</f>
        <v>76.7</v>
      </c>
      <c r="S281" s="847">
        <f t="shared" si="429"/>
        <v>16500</v>
      </c>
      <c r="T281" s="847">
        <f t="shared" ref="T281:T282" si="430">Z281*AC281</f>
        <v>11000</v>
      </c>
      <c r="U281" s="391">
        <f t="shared" ref="U281:U282" si="431">S281+T281</f>
        <v>27500</v>
      </c>
      <c r="V281" s="393">
        <f t="shared" ref="V281:V282" si="432">R281*U281</f>
        <v>2109250</v>
      </c>
      <c r="W281" s="396">
        <v>0.19613353750583024</v>
      </c>
      <c r="X281" s="1"/>
      <c r="Y281" s="406">
        <f>30+40+6.7</f>
        <v>76.7</v>
      </c>
      <c r="Z281" s="406">
        <f>$Z$23</f>
        <v>1.1000000000000001</v>
      </c>
      <c r="AA281" s="406">
        <f>$AA$23</f>
        <v>1</v>
      </c>
      <c r="AB281" s="406">
        <v>15000</v>
      </c>
      <c r="AC281" s="406">
        <v>10000</v>
      </c>
      <c r="AD281" s="406">
        <f t="shared" ref="AD281:AD282" si="433">AB281+AC281</f>
        <v>25000</v>
      </c>
      <c r="AE281" s="406">
        <f t="shared" ref="AE281:AE282" si="434">Y281*AB281</f>
        <v>1150500</v>
      </c>
      <c r="AF281" s="406">
        <f t="shared" ref="AF281:AF282" si="435">Y281*AC281</f>
        <v>767000</v>
      </c>
      <c r="AG281" s="406">
        <f t="shared" ref="AG281:AG282" si="436">AE281+AF281</f>
        <v>1917500</v>
      </c>
      <c r="AH281" s="406">
        <f t="shared" ref="AH281:AH282" si="437">(V281-AG281)/AG281*100</f>
        <v>10</v>
      </c>
      <c r="AI281" s="329"/>
      <c r="AJ281" s="470"/>
      <c r="AK281" s="465"/>
      <c r="AL281" s="465"/>
      <c r="AM281" s="465"/>
      <c r="AN281" s="465"/>
      <c r="AO281" s="465"/>
      <c r="AP281" s="465"/>
      <c r="AQ281" s="465"/>
      <c r="AR281" s="465"/>
      <c r="AS281" s="465"/>
      <c r="AT281" s="465"/>
      <c r="AU281" s="465"/>
      <c r="AV281" s="465"/>
      <c r="AW281" s="465"/>
      <c r="AX281" s="465"/>
      <c r="AY281" s="465"/>
      <c r="AZ281" s="465"/>
      <c r="BA281" s="465"/>
      <c r="BB281" s="465"/>
      <c r="BC281" s="465"/>
      <c r="BD281" s="465"/>
      <c r="BE281" s="465"/>
      <c r="BF281" s="465"/>
      <c r="BG281" s="465"/>
      <c r="BH281" s="453"/>
    </row>
    <row r="282" spans="4:63" s="50" customFormat="1" ht="20" hidden="1" customHeight="1" x14ac:dyDescent="0.2">
      <c r="D282" s="927"/>
      <c r="E282" s="928"/>
      <c r="F282" s="929"/>
      <c r="G282" s="941"/>
      <c r="H282" s="942" t="s">
        <v>241</v>
      </c>
      <c r="I282" s="941" t="s">
        <v>252</v>
      </c>
      <c r="J282" s="931"/>
      <c r="K282" s="931"/>
      <c r="L282" s="931"/>
      <c r="M282" s="931"/>
      <c r="N282" s="932"/>
      <c r="O282" s="933"/>
      <c r="P282" s="943" t="s">
        <v>64</v>
      </c>
      <c r="Q282" s="912" t="s">
        <v>237</v>
      </c>
      <c r="R282" s="406">
        <f t="shared" si="429"/>
        <v>15.299999999999999</v>
      </c>
      <c r="S282" s="847">
        <f t="shared" si="429"/>
        <v>16500</v>
      </c>
      <c r="T282" s="847">
        <f t="shared" si="430"/>
        <v>11000</v>
      </c>
      <c r="U282" s="391">
        <f t="shared" si="431"/>
        <v>27500</v>
      </c>
      <c r="V282" s="393">
        <f t="shared" si="432"/>
        <v>420749.99999999994</v>
      </c>
      <c r="W282" s="396">
        <v>3.9124421432062607E-2</v>
      </c>
      <c r="X282" s="1"/>
      <c r="Y282" s="406">
        <f>(0.6*18)+4.5</f>
        <v>15.299999999999999</v>
      </c>
      <c r="Z282" s="406">
        <f>$Z$23</f>
        <v>1.1000000000000001</v>
      </c>
      <c r="AA282" s="406">
        <f>$AA$23</f>
        <v>1</v>
      </c>
      <c r="AB282" s="406">
        <f>AB281</f>
        <v>15000</v>
      </c>
      <c r="AC282" s="406">
        <f>AC281</f>
        <v>10000</v>
      </c>
      <c r="AD282" s="406">
        <f t="shared" si="433"/>
        <v>25000</v>
      </c>
      <c r="AE282" s="406">
        <f t="shared" si="434"/>
        <v>229499.99999999997</v>
      </c>
      <c r="AF282" s="406">
        <f t="shared" si="435"/>
        <v>153000</v>
      </c>
      <c r="AG282" s="406">
        <f t="shared" si="436"/>
        <v>382500</v>
      </c>
      <c r="AH282" s="406">
        <f t="shared" si="437"/>
        <v>9.9999999999999858</v>
      </c>
      <c r="AI282" s="329"/>
      <c r="AJ282" s="470"/>
      <c r="AK282" s="465"/>
      <c r="AL282" s="465"/>
      <c r="AM282" s="465"/>
      <c r="AN282" s="465"/>
      <c r="AO282" s="465"/>
      <c r="AP282" s="465"/>
      <c r="AQ282" s="465"/>
      <c r="AR282" s="465"/>
      <c r="AS282" s="465"/>
      <c r="AT282" s="465"/>
      <c r="AU282" s="465"/>
      <c r="AV282" s="465"/>
      <c r="AW282" s="465"/>
      <c r="AX282" s="465"/>
      <c r="AY282" s="465"/>
      <c r="AZ282" s="465"/>
      <c r="BA282" s="465"/>
      <c r="BB282" s="465"/>
      <c r="BC282" s="465"/>
      <c r="BD282" s="465"/>
      <c r="BE282" s="465"/>
      <c r="BF282" s="465"/>
      <c r="BG282" s="465"/>
      <c r="BH282" s="453"/>
    </row>
    <row r="283" spans="4:63" s="50" customFormat="1" ht="20" hidden="1" customHeight="1" x14ac:dyDescent="0.2">
      <c r="D283" s="927"/>
      <c r="E283" s="928"/>
      <c r="F283" s="926"/>
      <c r="G283" s="916" t="s">
        <v>28</v>
      </c>
      <c r="H283" s="916" t="s">
        <v>253</v>
      </c>
      <c r="I283" s="940"/>
      <c r="J283" s="931"/>
      <c r="K283" s="931"/>
      <c r="L283" s="931"/>
      <c r="M283" s="931"/>
      <c r="N283" s="932"/>
      <c r="O283" s="933"/>
      <c r="P283" s="911"/>
      <c r="Q283" s="912"/>
      <c r="R283" s="406"/>
      <c r="S283" s="847"/>
      <c r="T283" s="847"/>
      <c r="U283" s="391"/>
      <c r="V283" s="393"/>
      <c r="W283" s="399"/>
      <c r="Y283" s="406"/>
      <c r="Z283" s="406"/>
      <c r="AA283" s="406"/>
      <c r="AB283" s="406"/>
      <c r="AC283" s="406"/>
      <c r="AD283" s="406"/>
      <c r="AE283" s="406"/>
      <c r="AF283" s="406"/>
      <c r="AG283" s="406"/>
      <c r="AH283" s="406"/>
      <c r="AI283" s="329"/>
      <c r="AJ283" s="470"/>
      <c r="AK283" s="465"/>
      <c r="AL283" s="465"/>
      <c r="AM283" s="465"/>
      <c r="AN283" s="465"/>
      <c r="AO283" s="465"/>
      <c r="AP283" s="465"/>
      <c r="AQ283" s="465"/>
      <c r="AR283" s="465"/>
      <c r="AS283" s="465"/>
      <c r="AT283" s="465"/>
      <c r="AU283" s="465"/>
      <c r="AV283" s="465"/>
      <c r="AW283" s="465"/>
      <c r="AX283" s="465"/>
      <c r="AY283" s="465"/>
      <c r="AZ283" s="465"/>
      <c r="BA283" s="465"/>
      <c r="BB283" s="465"/>
      <c r="BC283" s="465"/>
      <c r="BD283" s="465"/>
      <c r="BE283" s="465"/>
      <c r="BF283" s="465"/>
      <c r="BG283" s="465"/>
      <c r="BH283" s="453"/>
    </row>
    <row r="284" spans="4:63" s="50" customFormat="1" ht="20" hidden="1" customHeight="1" x14ac:dyDescent="0.2">
      <c r="D284" s="927"/>
      <c r="E284" s="945"/>
      <c r="F284" s="907"/>
      <c r="G284" s="941"/>
      <c r="H284" s="942" t="s">
        <v>241</v>
      </c>
      <c r="I284" s="941" t="s">
        <v>65</v>
      </c>
      <c r="J284" s="931"/>
      <c r="K284" s="931"/>
      <c r="L284" s="931"/>
      <c r="M284" s="931"/>
      <c r="N284" s="932"/>
      <c r="O284" s="933"/>
      <c r="P284" s="943" t="s">
        <v>711</v>
      </c>
      <c r="Q284" s="912" t="s">
        <v>184</v>
      </c>
      <c r="R284" s="406">
        <f t="shared" ref="R284:S285" si="438">Y284*AA284</f>
        <v>15.5</v>
      </c>
      <c r="S284" s="847">
        <f t="shared" si="438"/>
        <v>115500.00000000001</v>
      </c>
      <c r="T284" s="847">
        <f t="shared" ref="T284:T285" si="439">Z284*AC284</f>
        <v>71500</v>
      </c>
      <c r="U284" s="391">
        <f t="shared" ref="U284:U285" si="440">S284+T284</f>
        <v>187000</v>
      </c>
      <c r="V284" s="393">
        <f t="shared" ref="V284:V285" si="441">R284*U284</f>
        <v>2898500</v>
      </c>
      <c r="W284" s="396">
        <v>0.26952379208754246</v>
      </c>
      <c r="X284" s="1"/>
      <c r="Y284" s="406">
        <v>15.5</v>
      </c>
      <c r="Z284" s="406">
        <f>$Z$23</f>
        <v>1.1000000000000001</v>
      </c>
      <c r="AA284" s="406">
        <f>$AA$23</f>
        <v>1</v>
      </c>
      <c r="AB284" s="406">
        <v>105000</v>
      </c>
      <c r="AC284" s="406">
        <v>65000</v>
      </c>
      <c r="AD284" s="406">
        <f t="shared" ref="AD284:AD285" si="442">AB284+AC284</f>
        <v>170000</v>
      </c>
      <c r="AE284" s="406">
        <f t="shared" ref="AE284:AE285" si="443">Y284*AB284</f>
        <v>1627500</v>
      </c>
      <c r="AF284" s="406">
        <f t="shared" ref="AF284:AF285" si="444">Y284*AC284</f>
        <v>1007500</v>
      </c>
      <c r="AG284" s="406">
        <f t="shared" ref="AG284:AG285" si="445">AE284+AF284</f>
        <v>2635000</v>
      </c>
      <c r="AH284" s="406">
        <f t="shared" ref="AH284:AH285" si="446">(V284-AG284)/AG284*100</f>
        <v>10</v>
      </c>
      <c r="AI284" s="329"/>
      <c r="AJ284" s="470"/>
      <c r="AK284" s="465"/>
      <c r="AL284" s="465"/>
      <c r="AM284" s="465"/>
      <c r="AN284" s="465"/>
      <c r="AO284" s="465"/>
      <c r="AP284" s="465"/>
      <c r="AQ284" s="465"/>
      <c r="AR284" s="465"/>
      <c r="AS284" s="465"/>
      <c r="AT284" s="465"/>
      <c r="AU284" s="465"/>
      <c r="AV284" s="465"/>
      <c r="AW284" s="465"/>
      <c r="AX284" s="465"/>
      <c r="AY284" s="465"/>
      <c r="AZ284" s="465"/>
      <c r="BA284" s="465"/>
      <c r="BB284" s="465"/>
      <c r="BC284" s="465"/>
      <c r="BD284" s="465"/>
      <c r="BE284" s="465"/>
      <c r="BF284" s="465"/>
      <c r="BG284" s="465"/>
      <c r="BH284" s="453"/>
    </row>
    <row r="285" spans="4:63" s="50" customFormat="1" ht="20" hidden="1" customHeight="1" x14ac:dyDescent="0.2">
      <c r="D285" s="927"/>
      <c r="E285" s="945"/>
      <c r="F285" s="907"/>
      <c r="G285" s="941"/>
      <c r="H285" s="942" t="s">
        <v>241</v>
      </c>
      <c r="I285" s="941" t="s">
        <v>66</v>
      </c>
      <c r="J285" s="931"/>
      <c r="K285" s="931"/>
      <c r="L285" s="931"/>
      <c r="M285" s="931"/>
      <c r="N285" s="932"/>
      <c r="O285" s="933"/>
      <c r="P285" s="943" t="s">
        <v>712</v>
      </c>
      <c r="Q285" s="912" t="s">
        <v>184</v>
      </c>
      <c r="R285" s="406">
        <f t="shared" si="438"/>
        <v>0.8</v>
      </c>
      <c r="S285" s="847">
        <f t="shared" si="438"/>
        <v>107800.00000000001</v>
      </c>
      <c r="T285" s="847">
        <f t="shared" si="439"/>
        <v>44000</v>
      </c>
      <c r="U285" s="391">
        <f t="shared" si="440"/>
        <v>151800</v>
      </c>
      <c r="V285" s="393">
        <f t="shared" si="441"/>
        <v>121440</v>
      </c>
      <c r="W285" s="396">
        <v>1.1292382029018857E-2</v>
      </c>
      <c r="X285" s="1"/>
      <c r="Y285" s="406">
        <v>0.8</v>
      </c>
      <c r="Z285" s="406">
        <f>$Z$23</f>
        <v>1.1000000000000001</v>
      </c>
      <c r="AA285" s="406">
        <f>$AA$23</f>
        <v>1</v>
      </c>
      <c r="AB285" s="406">
        <f>AB274</f>
        <v>98000</v>
      </c>
      <c r="AC285" s="406">
        <f>AC274</f>
        <v>40000</v>
      </c>
      <c r="AD285" s="406">
        <f t="shared" si="442"/>
        <v>138000</v>
      </c>
      <c r="AE285" s="406">
        <f t="shared" si="443"/>
        <v>78400</v>
      </c>
      <c r="AF285" s="406">
        <f t="shared" si="444"/>
        <v>32000</v>
      </c>
      <c r="AG285" s="406">
        <f t="shared" si="445"/>
        <v>110400</v>
      </c>
      <c r="AH285" s="406">
        <f t="shared" si="446"/>
        <v>10</v>
      </c>
      <c r="AI285" s="329"/>
      <c r="AJ285" s="470"/>
      <c r="AK285" s="465"/>
      <c r="AL285" s="465"/>
      <c r="AM285" s="465"/>
      <c r="AN285" s="465"/>
      <c r="AO285" s="465"/>
      <c r="AP285" s="465"/>
      <c r="AQ285" s="465"/>
      <c r="AR285" s="465"/>
      <c r="AS285" s="465"/>
      <c r="AT285" s="465"/>
      <c r="AU285" s="465"/>
      <c r="AV285" s="465"/>
      <c r="AW285" s="465"/>
      <c r="AX285" s="465"/>
      <c r="AY285" s="465"/>
      <c r="AZ285" s="465"/>
      <c r="BA285" s="465"/>
      <c r="BB285" s="465"/>
      <c r="BC285" s="465"/>
      <c r="BD285" s="465"/>
      <c r="BE285" s="465"/>
      <c r="BF285" s="465"/>
      <c r="BG285" s="465"/>
      <c r="BH285" s="453"/>
    </row>
    <row r="286" spans="4:63" s="50" customFormat="1" ht="20" hidden="1" customHeight="1" x14ac:dyDescent="0.2">
      <c r="D286" s="927"/>
      <c r="E286" s="945"/>
      <c r="F286" s="907"/>
      <c r="G286" s="941"/>
      <c r="H286" s="942"/>
      <c r="I286" s="941"/>
      <c r="J286" s="931"/>
      <c r="K286" s="931"/>
      <c r="L286" s="931"/>
      <c r="M286" s="931"/>
      <c r="N286" s="932"/>
      <c r="O286" s="933"/>
      <c r="P286" s="943"/>
      <c r="Q286" s="912"/>
      <c r="R286" s="406"/>
      <c r="S286" s="847"/>
      <c r="T286" s="847"/>
      <c r="U286" s="393"/>
      <c r="V286" s="393"/>
      <c r="W286" s="431"/>
      <c r="X286" s="62"/>
      <c r="Y286" s="406"/>
      <c r="Z286" s="406"/>
      <c r="AA286" s="406"/>
      <c r="AB286" s="406"/>
      <c r="AC286" s="406"/>
      <c r="AD286" s="406"/>
      <c r="AE286" s="406"/>
      <c r="AF286" s="406"/>
      <c r="AG286" s="406"/>
      <c r="AH286" s="406"/>
      <c r="AI286" s="329"/>
      <c r="AJ286" s="470"/>
      <c r="AK286" s="465"/>
      <c r="AL286" s="465"/>
      <c r="AM286" s="465"/>
      <c r="AN286" s="465"/>
      <c r="AO286" s="465"/>
      <c r="AP286" s="465"/>
      <c r="AQ286" s="465"/>
      <c r="AR286" s="465"/>
      <c r="AS286" s="465"/>
      <c r="AT286" s="465"/>
      <c r="AU286" s="465"/>
      <c r="AV286" s="465"/>
      <c r="AW286" s="465"/>
      <c r="AX286" s="465"/>
      <c r="AY286" s="465"/>
      <c r="AZ286" s="465"/>
      <c r="BA286" s="465"/>
      <c r="BB286" s="465"/>
      <c r="BC286" s="465"/>
      <c r="BD286" s="465"/>
      <c r="BE286" s="465"/>
      <c r="BF286" s="465"/>
      <c r="BG286" s="465"/>
      <c r="BH286" s="453"/>
    </row>
    <row r="287" spans="4:63" ht="20" hidden="1" customHeight="1" x14ac:dyDescent="0.2">
      <c r="D287" s="814"/>
      <c r="E287" s="815"/>
      <c r="F287" s="816"/>
      <c r="G287" s="817"/>
      <c r="H287" s="818"/>
      <c r="I287" s="816"/>
      <c r="J287" s="819"/>
      <c r="K287" s="819"/>
      <c r="L287" s="819"/>
      <c r="M287" s="820"/>
      <c r="N287" s="821"/>
      <c r="O287" s="818"/>
      <c r="P287" s="822"/>
      <c r="Q287" s="823"/>
      <c r="R287" s="838"/>
      <c r="S287" s="824"/>
      <c r="T287" s="824"/>
      <c r="U287" s="861" t="s">
        <v>182</v>
      </c>
      <c r="V287" s="1"/>
      <c r="W287" s="396"/>
      <c r="Y287" s="406"/>
      <c r="Z287" s="406"/>
      <c r="AA287" s="406"/>
      <c r="AB287" s="406"/>
      <c r="AC287" s="406"/>
      <c r="AD287" s="406"/>
      <c r="AE287" s="406"/>
      <c r="AF287" s="406"/>
      <c r="AG287" s="406"/>
      <c r="AH287" s="406"/>
      <c r="AJ287" s="467"/>
      <c r="AK287" s="466"/>
      <c r="AL287" s="466"/>
      <c r="AM287" s="466"/>
      <c r="AN287" s="466"/>
      <c r="AO287" s="466"/>
      <c r="AP287" s="466"/>
      <c r="AQ287" s="466"/>
      <c r="AR287" s="466"/>
      <c r="AS287" s="466"/>
      <c r="AT287" s="466"/>
      <c r="AU287" s="466"/>
      <c r="AV287" s="466"/>
      <c r="AW287" s="466"/>
      <c r="AX287" s="466"/>
      <c r="AY287" s="466"/>
      <c r="AZ287" s="466"/>
      <c r="BA287" s="466"/>
      <c r="BB287" s="466"/>
      <c r="BC287" s="466"/>
      <c r="BD287" s="466"/>
      <c r="BE287" s="466"/>
      <c r="BF287" s="466"/>
      <c r="BG287" s="466"/>
      <c r="BH287" s="446"/>
    </row>
    <row r="288" spans="4:63" s="50" customFormat="1" ht="20" customHeight="1" x14ac:dyDescent="0.2">
      <c r="D288" s="927"/>
      <c r="E288" s="928"/>
      <c r="F288" s="926" t="s">
        <v>304</v>
      </c>
      <c r="G288" s="941"/>
      <c r="H288" s="940"/>
      <c r="I288" s="940"/>
      <c r="J288" s="931"/>
      <c r="K288" s="931"/>
      <c r="L288" s="931"/>
      <c r="M288" s="931"/>
      <c r="N288" s="932"/>
      <c r="O288" s="933"/>
      <c r="P288" s="911"/>
      <c r="Q288" s="912"/>
      <c r="R288" s="406"/>
      <c r="S288" s="847"/>
      <c r="T288" s="847"/>
      <c r="U288" s="391"/>
      <c r="V288" s="432">
        <f>SUM(V289:V307)</f>
        <v>62517763.000000007</v>
      </c>
      <c r="W288" s="399">
        <v>5.81336020582724</v>
      </c>
      <c r="Y288" s="406"/>
      <c r="Z288" s="406"/>
      <c r="AA288" s="406"/>
      <c r="AB288" s="406"/>
      <c r="AC288" s="406"/>
      <c r="AD288" s="406"/>
      <c r="AE288" s="406"/>
      <c r="AF288" s="406"/>
      <c r="AG288" s="406"/>
      <c r="AH288" s="406"/>
      <c r="AI288" s="329"/>
      <c r="AJ288" s="470"/>
      <c r="AK288" s="465"/>
      <c r="AL288" s="465"/>
      <c r="AM288" s="465"/>
      <c r="AN288" s="465"/>
      <c r="AO288" s="465"/>
      <c r="AP288" s="465"/>
      <c r="AQ288" s="465"/>
      <c r="AR288" s="465"/>
      <c r="AS288" s="465"/>
      <c r="AT288" s="465"/>
      <c r="AU288" s="465"/>
      <c r="AV288" s="465"/>
      <c r="AW288" s="458">
        <f>W288/2</f>
        <v>2.90668010291362</v>
      </c>
      <c r="AX288" s="458">
        <f>AW288</f>
        <v>2.90668010291362</v>
      </c>
      <c r="AY288" s="465"/>
      <c r="AZ288" s="465"/>
      <c r="BA288" s="465"/>
      <c r="BB288" s="465"/>
      <c r="BC288" s="465"/>
      <c r="BD288" s="465"/>
      <c r="BE288" s="465"/>
      <c r="BF288" s="465"/>
      <c r="BG288" s="465"/>
      <c r="BH288" s="453"/>
      <c r="BK288" s="461">
        <f>BE522</f>
        <v>98.78232192970512</v>
      </c>
    </row>
    <row r="289" spans="4:60" s="47" customFormat="1" ht="20" hidden="1" customHeight="1" x14ac:dyDescent="0.2">
      <c r="D289" s="914"/>
      <c r="E289" s="913"/>
      <c r="F289" s="915"/>
      <c r="G289" s="916" t="s">
        <v>22</v>
      </c>
      <c r="H289" s="916" t="s">
        <v>243</v>
      </c>
      <c r="I289" s="916"/>
      <c r="J289" s="917"/>
      <c r="K289" s="917"/>
      <c r="L289" s="917"/>
      <c r="M289" s="917"/>
      <c r="N289" s="916"/>
      <c r="O289" s="918"/>
      <c r="P289" s="911"/>
      <c r="Q289" s="912"/>
      <c r="R289" s="882"/>
      <c r="S289" s="883"/>
      <c r="T289" s="883"/>
      <c r="U289" s="884"/>
      <c r="V289" s="436"/>
      <c r="W289" s="400"/>
      <c r="Y289" s="882"/>
      <c r="Z289" s="882"/>
      <c r="AA289" s="882"/>
      <c r="AB289" s="882"/>
      <c r="AC289" s="882"/>
      <c r="AD289" s="882"/>
      <c r="AE289" s="882"/>
      <c r="AF289" s="882"/>
      <c r="AG289" s="882"/>
      <c r="AH289" s="882"/>
      <c r="AI289" s="327"/>
      <c r="AJ289" s="471"/>
      <c r="AK289" s="472"/>
      <c r="AL289" s="472"/>
      <c r="AM289" s="472"/>
      <c r="AN289" s="472"/>
      <c r="AO289" s="472"/>
      <c r="AP289" s="472"/>
      <c r="AQ289" s="472"/>
      <c r="AR289" s="472"/>
      <c r="AS289" s="472"/>
      <c r="AT289" s="472"/>
      <c r="AU289" s="472"/>
      <c r="AV289" s="472"/>
      <c r="AW289" s="472"/>
      <c r="AX289" s="472"/>
      <c r="AY289" s="472"/>
      <c r="AZ289" s="472"/>
      <c r="BA289" s="472"/>
      <c r="BB289" s="472"/>
      <c r="BC289" s="472"/>
      <c r="BD289" s="472"/>
      <c r="BE289" s="472"/>
      <c r="BF289" s="472"/>
      <c r="BG289" s="472"/>
      <c r="BH289" s="451"/>
    </row>
    <row r="290" spans="4:60" s="50" customFormat="1" ht="20" hidden="1" customHeight="1" x14ac:dyDescent="0.2">
      <c r="D290" s="927"/>
      <c r="E290" s="928"/>
      <c r="F290" s="929"/>
      <c r="G290" s="930"/>
      <c r="H290" s="942" t="s">
        <v>241</v>
      </c>
      <c r="I290" s="940" t="s">
        <v>695</v>
      </c>
      <c r="J290" s="931"/>
      <c r="K290" s="931"/>
      <c r="L290" s="931"/>
      <c r="M290" s="931"/>
      <c r="N290" s="932"/>
      <c r="O290" s="933"/>
      <c r="P290" s="943" t="s">
        <v>704</v>
      </c>
      <c r="Q290" s="912" t="s">
        <v>184</v>
      </c>
      <c r="R290" s="406">
        <f t="shared" ref="R290:S298" si="447">Y290*AA290</f>
        <v>15</v>
      </c>
      <c r="S290" s="847">
        <f t="shared" si="447"/>
        <v>181500.00000000003</v>
      </c>
      <c r="T290" s="847">
        <f t="shared" ref="T290:T298" si="448">Z290*AC290</f>
        <v>55000.000000000007</v>
      </c>
      <c r="U290" s="391">
        <f t="shared" ref="U290:U298" si="449">S290+T290</f>
        <v>236500.00000000003</v>
      </c>
      <c r="V290" s="393">
        <f t="shared" ref="V290:V298" si="450">R290*U290</f>
        <v>3547500.0000000005</v>
      </c>
      <c r="W290" s="395">
        <v>0.32987257285856719</v>
      </c>
      <c r="X290" s="1"/>
      <c r="Y290" s="406">
        <v>15</v>
      </c>
      <c r="Z290" s="406">
        <f t="shared" ref="Z290:Z298" si="451">$Z$23</f>
        <v>1.1000000000000001</v>
      </c>
      <c r="AA290" s="406">
        <f t="shared" ref="AA290:AA298" si="452">$AA$23</f>
        <v>1</v>
      </c>
      <c r="AB290" s="406">
        <f>AB277</f>
        <v>165000</v>
      </c>
      <c r="AC290" s="406">
        <f>AC269</f>
        <v>50000</v>
      </c>
      <c r="AD290" s="406">
        <f t="shared" ref="AD290:AD298" si="453">AB290+AC290</f>
        <v>215000</v>
      </c>
      <c r="AE290" s="406">
        <f t="shared" ref="AE290:AE298" si="454">Y290*AB290</f>
        <v>2475000</v>
      </c>
      <c r="AF290" s="406">
        <f t="shared" ref="AF290:AF298" si="455">Y290*AC290</f>
        <v>750000</v>
      </c>
      <c r="AG290" s="406">
        <f t="shared" ref="AG290:AG298" si="456">AE290+AF290</f>
        <v>3225000</v>
      </c>
      <c r="AH290" s="406">
        <f t="shared" ref="AH290:AH298" si="457">(V290-AG290)/AG290*100</f>
        <v>10.000000000000014</v>
      </c>
      <c r="AI290" s="329"/>
      <c r="AJ290" s="470"/>
      <c r="AK290" s="465"/>
      <c r="AL290" s="465"/>
      <c r="AM290" s="465"/>
      <c r="AN290" s="465"/>
      <c r="AO290" s="465"/>
      <c r="AP290" s="465"/>
      <c r="AQ290" s="465"/>
      <c r="AR290" s="465"/>
      <c r="AS290" s="465"/>
      <c r="AT290" s="465"/>
      <c r="AU290" s="465"/>
      <c r="AV290" s="465"/>
      <c r="AW290" s="465"/>
      <c r="AX290" s="465"/>
      <c r="AY290" s="465"/>
      <c r="AZ290" s="465"/>
      <c r="BA290" s="465"/>
      <c r="BB290" s="465"/>
      <c r="BC290" s="465"/>
      <c r="BD290" s="465"/>
      <c r="BE290" s="465"/>
      <c r="BF290" s="465"/>
      <c r="BG290" s="465"/>
      <c r="BH290" s="453"/>
    </row>
    <row r="291" spans="4:60" s="50" customFormat="1" ht="20" hidden="1" customHeight="1" x14ac:dyDescent="0.2">
      <c r="D291" s="927"/>
      <c r="E291" s="928"/>
      <c r="F291" s="929"/>
      <c r="G291" s="930"/>
      <c r="H291" s="942" t="s">
        <v>241</v>
      </c>
      <c r="I291" s="940" t="s">
        <v>700</v>
      </c>
      <c r="J291" s="931"/>
      <c r="K291" s="931"/>
      <c r="L291" s="931"/>
      <c r="M291" s="931"/>
      <c r="N291" s="932"/>
      <c r="O291" s="933"/>
      <c r="P291" s="943" t="s">
        <v>704</v>
      </c>
      <c r="Q291" s="912" t="s">
        <v>184</v>
      </c>
      <c r="R291" s="406">
        <f t="shared" si="447"/>
        <v>62</v>
      </c>
      <c r="S291" s="847">
        <f t="shared" si="447"/>
        <v>181500.00000000003</v>
      </c>
      <c r="T291" s="847">
        <f t="shared" si="448"/>
        <v>55000.000000000007</v>
      </c>
      <c r="U291" s="391">
        <f t="shared" si="449"/>
        <v>236500.00000000003</v>
      </c>
      <c r="V291" s="393">
        <f t="shared" si="450"/>
        <v>14663000.000000002</v>
      </c>
      <c r="W291" s="395">
        <v>1.3634733011487443</v>
      </c>
      <c r="X291" s="1"/>
      <c r="Y291" s="406">
        <v>62</v>
      </c>
      <c r="Z291" s="406">
        <f t="shared" si="451"/>
        <v>1.1000000000000001</v>
      </c>
      <c r="AA291" s="406">
        <f t="shared" si="452"/>
        <v>1</v>
      </c>
      <c r="AB291" s="406">
        <f t="shared" ref="AB291:AC294" si="458">AB290</f>
        <v>165000</v>
      </c>
      <c r="AC291" s="406">
        <f t="shared" si="458"/>
        <v>50000</v>
      </c>
      <c r="AD291" s="406">
        <f t="shared" si="453"/>
        <v>215000</v>
      </c>
      <c r="AE291" s="406">
        <f t="shared" si="454"/>
        <v>10230000</v>
      </c>
      <c r="AF291" s="406">
        <f t="shared" si="455"/>
        <v>3100000</v>
      </c>
      <c r="AG291" s="406">
        <f t="shared" si="456"/>
        <v>13330000</v>
      </c>
      <c r="AH291" s="406">
        <f t="shared" si="457"/>
        <v>10.000000000000014</v>
      </c>
      <c r="AI291" s="329"/>
      <c r="AJ291" s="470"/>
      <c r="AK291" s="465"/>
      <c r="AL291" s="465"/>
      <c r="AM291" s="465"/>
      <c r="AN291" s="465"/>
      <c r="AO291" s="465"/>
      <c r="AP291" s="465"/>
      <c r="AQ291" s="465"/>
      <c r="AR291" s="465"/>
      <c r="AS291" s="465"/>
      <c r="AT291" s="465"/>
      <c r="AU291" s="465"/>
      <c r="AV291" s="465"/>
      <c r="AW291" s="465"/>
      <c r="AX291" s="465"/>
      <c r="AY291" s="465"/>
      <c r="AZ291" s="465"/>
      <c r="BA291" s="465"/>
      <c r="BB291" s="465"/>
      <c r="BC291" s="465"/>
      <c r="BD291" s="465"/>
      <c r="BE291" s="465"/>
      <c r="BF291" s="465"/>
      <c r="BG291" s="465"/>
      <c r="BH291" s="453"/>
    </row>
    <row r="292" spans="4:60" s="50" customFormat="1" ht="20" hidden="1" customHeight="1" x14ac:dyDescent="0.2">
      <c r="D292" s="927"/>
      <c r="E292" s="928"/>
      <c r="F292" s="929"/>
      <c r="G292" s="930"/>
      <c r="H292" s="942" t="s">
        <v>241</v>
      </c>
      <c r="I292" s="940" t="s">
        <v>696</v>
      </c>
      <c r="J292" s="931"/>
      <c r="K292" s="931"/>
      <c r="L292" s="931"/>
      <c r="M292" s="931"/>
      <c r="N292" s="932"/>
      <c r="O292" s="933"/>
      <c r="P292" s="943" t="s">
        <v>704</v>
      </c>
      <c r="Q292" s="912" t="s">
        <v>184</v>
      </c>
      <c r="R292" s="406">
        <f t="shared" si="447"/>
        <v>30</v>
      </c>
      <c r="S292" s="847">
        <f t="shared" si="447"/>
        <v>181500.00000000003</v>
      </c>
      <c r="T292" s="847">
        <f t="shared" si="448"/>
        <v>55000.000000000007</v>
      </c>
      <c r="U292" s="391">
        <f t="shared" si="449"/>
        <v>236500.00000000003</v>
      </c>
      <c r="V292" s="393">
        <f t="shared" si="450"/>
        <v>7095000.0000000009</v>
      </c>
      <c r="W292" s="395">
        <v>0.65974514571713438</v>
      </c>
      <c r="X292" s="1"/>
      <c r="Y292" s="406">
        <v>30</v>
      </c>
      <c r="Z292" s="406">
        <f t="shared" si="451"/>
        <v>1.1000000000000001</v>
      </c>
      <c r="AA292" s="406">
        <f t="shared" si="452"/>
        <v>1</v>
      </c>
      <c r="AB292" s="406">
        <f t="shared" si="458"/>
        <v>165000</v>
      </c>
      <c r="AC292" s="406">
        <f t="shared" si="458"/>
        <v>50000</v>
      </c>
      <c r="AD292" s="406">
        <f t="shared" si="453"/>
        <v>215000</v>
      </c>
      <c r="AE292" s="406">
        <f t="shared" si="454"/>
        <v>4950000</v>
      </c>
      <c r="AF292" s="406">
        <f t="shared" si="455"/>
        <v>1500000</v>
      </c>
      <c r="AG292" s="406">
        <f t="shared" si="456"/>
        <v>6450000</v>
      </c>
      <c r="AH292" s="406">
        <f t="shared" si="457"/>
        <v>10.000000000000014</v>
      </c>
      <c r="AI292" s="329"/>
      <c r="AJ292" s="470"/>
      <c r="AK292" s="465"/>
      <c r="AL292" s="465"/>
      <c r="AM292" s="465"/>
      <c r="AN292" s="465"/>
      <c r="AO292" s="465"/>
      <c r="AP292" s="465"/>
      <c r="AQ292" s="465"/>
      <c r="AR292" s="465"/>
      <c r="AS292" s="465"/>
      <c r="AT292" s="465"/>
      <c r="AU292" s="465"/>
      <c r="AV292" s="465"/>
      <c r="AW292" s="465"/>
      <c r="AX292" s="465"/>
      <c r="AY292" s="465"/>
      <c r="AZ292" s="465"/>
      <c r="BA292" s="465"/>
      <c r="BB292" s="465"/>
      <c r="BC292" s="465"/>
      <c r="BD292" s="465"/>
      <c r="BE292" s="465"/>
      <c r="BF292" s="465"/>
      <c r="BG292" s="465"/>
      <c r="BH292" s="453"/>
    </row>
    <row r="293" spans="4:60" s="50" customFormat="1" ht="20" hidden="1" customHeight="1" x14ac:dyDescent="0.2">
      <c r="D293" s="927"/>
      <c r="E293" s="928"/>
      <c r="F293" s="929"/>
      <c r="G293" s="930"/>
      <c r="H293" s="942" t="s">
        <v>241</v>
      </c>
      <c r="I293" s="940" t="s">
        <v>697</v>
      </c>
      <c r="J293" s="931"/>
      <c r="K293" s="931"/>
      <c r="L293" s="931"/>
      <c r="M293" s="931"/>
      <c r="N293" s="932"/>
      <c r="O293" s="933"/>
      <c r="P293" s="943" t="s">
        <v>704</v>
      </c>
      <c r="Q293" s="912" t="s">
        <v>184</v>
      </c>
      <c r="R293" s="406">
        <f t="shared" si="447"/>
        <v>12</v>
      </c>
      <c r="S293" s="847">
        <f t="shared" si="447"/>
        <v>181500.00000000003</v>
      </c>
      <c r="T293" s="847">
        <f t="shared" si="448"/>
        <v>55000.000000000007</v>
      </c>
      <c r="U293" s="391">
        <f t="shared" si="449"/>
        <v>236500.00000000003</v>
      </c>
      <c r="V293" s="393">
        <f t="shared" si="450"/>
        <v>2838000.0000000005</v>
      </c>
      <c r="W293" s="395">
        <v>0.26389805828685375</v>
      </c>
      <c r="X293" s="1"/>
      <c r="Y293" s="406">
        <v>12</v>
      </c>
      <c r="Z293" s="406">
        <f t="shared" si="451"/>
        <v>1.1000000000000001</v>
      </c>
      <c r="AA293" s="406">
        <f t="shared" si="452"/>
        <v>1</v>
      </c>
      <c r="AB293" s="406">
        <f t="shared" si="458"/>
        <v>165000</v>
      </c>
      <c r="AC293" s="406">
        <f t="shared" si="458"/>
        <v>50000</v>
      </c>
      <c r="AD293" s="406">
        <f t="shared" si="453"/>
        <v>215000</v>
      </c>
      <c r="AE293" s="406">
        <f t="shared" si="454"/>
        <v>1980000</v>
      </c>
      <c r="AF293" s="406">
        <f t="shared" si="455"/>
        <v>600000</v>
      </c>
      <c r="AG293" s="406">
        <f t="shared" si="456"/>
        <v>2580000</v>
      </c>
      <c r="AH293" s="406">
        <f t="shared" si="457"/>
        <v>10.000000000000018</v>
      </c>
      <c r="AI293" s="329"/>
      <c r="AJ293" s="470"/>
      <c r="AK293" s="465"/>
      <c r="AL293" s="465"/>
      <c r="AM293" s="465"/>
      <c r="AN293" s="465"/>
      <c r="AO293" s="465"/>
      <c r="AP293" s="465"/>
      <c r="AQ293" s="465"/>
      <c r="AR293" s="465"/>
      <c r="AS293" s="465"/>
      <c r="AT293" s="465"/>
      <c r="AU293" s="465"/>
      <c r="AV293" s="465"/>
      <c r="AW293" s="465"/>
      <c r="AX293" s="465"/>
      <c r="AY293" s="465"/>
      <c r="AZ293" s="465"/>
      <c r="BA293" s="465"/>
      <c r="BB293" s="465"/>
      <c r="BC293" s="465"/>
      <c r="BD293" s="465"/>
      <c r="BE293" s="465"/>
      <c r="BF293" s="465"/>
      <c r="BG293" s="465"/>
      <c r="BH293" s="453"/>
    </row>
    <row r="294" spans="4:60" s="50" customFormat="1" ht="20" hidden="1" customHeight="1" x14ac:dyDescent="0.2">
      <c r="D294" s="927"/>
      <c r="E294" s="928"/>
      <c r="F294" s="929"/>
      <c r="G294" s="930"/>
      <c r="H294" s="942" t="s">
        <v>241</v>
      </c>
      <c r="I294" s="940" t="s">
        <v>698</v>
      </c>
      <c r="J294" s="931"/>
      <c r="K294" s="931"/>
      <c r="L294" s="931"/>
      <c r="M294" s="931"/>
      <c r="N294" s="932"/>
      <c r="O294" s="933"/>
      <c r="P294" s="943" t="s">
        <v>704</v>
      </c>
      <c r="Q294" s="912" t="s">
        <v>184</v>
      </c>
      <c r="R294" s="406">
        <f t="shared" si="447"/>
        <v>12</v>
      </c>
      <c r="S294" s="847">
        <f t="shared" si="447"/>
        <v>181500.00000000003</v>
      </c>
      <c r="T294" s="847">
        <f t="shared" si="448"/>
        <v>55000.000000000007</v>
      </c>
      <c r="U294" s="391">
        <f t="shared" si="449"/>
        <v>236500.00000000003</v>
      </c>
      <c r="V294" s="393">
        <f t="shared" si="450"/>
        <v>2838000.0000000005</v>
      </c>
      <c r="W294" s="395">
        <v>0.26389805828685375</v>
      </c>
      <c r="X294" s="1"/>
      <c r="Y294" s="406">
        <v>12</v>
      </c>
      <c r="Z294" s="406">
        <f t="shared" si="451"/>
        <v>1.1000000000000001</v>
      </c>
      <c r="AA294" s="406">
        <f t="shared" si="452"/>
        <v>1</v>
      </c>
      <c r="AB294" s="406">
        <f t="shared" si="458"/>
        <v>165000</v>
      </c>
      <c r="AC294" s="406">
        <f t="shared" si="458"/>
        <v>50000</v>
      </c>
      <c r="AD294" s="406">
        <f t="shared" si="453"/>
        <v>215000</v>
      </c>
      <c r="AE294" s="406">
        <f t="shared" si="454"/>
        <v>1980000</v>
      </c>
      <c r="AF294" s="406">
        <f t="shared" si="455"/>
        <v>600000</v>
      </c>
      <c r="AG294" s="406">
        <f t="shared" si="456"/>
        <v>2580000</v>
      </c>
      <c r="AH294" s="406">
        <f t="shared" si="457"/>
        <v>10.000000000000018</v>
      </c>
      <c r="AI294" s="329"/>
      <c r="AJ294" s="470"/>
      <c r="AK294" s="465"/>
      <c r="AL294" s="465"/>
      <c r="AM294" s="465"/>
      <c r="AN294" s="465"/>
      <c r="AO294" s="465"/>
      <c r="AP294" s="465"/>
      <c r="AQ294" s="465"/>
      <c r="AR294" s="465"/>
      <c r="AS294" s="465"/>
      <c r="AT294" s="465"/>
      <c r="AU294" s="465"/>
      <c r="AV294" s="465"/>
      <c r="AW294" s="465"/>
      <c r="AX294" s="465"/>
      <c r="AY294" s="465"/>
      <c r="AZ294" s="465"/>
      <c r="BA294" s="465"/>
      <c r="BB294" s="465"/>
      <c r="BC294" s="465"/>
      <c r="BD294" s="465"/>
      <c r="BE294" s="465"/>
      <c r="BF294" s="465"/>
      <c r="BG294" s="465"/>
      <c r="BH294" s="453"/>
    </row>
    <row r="295" spans="4:60" s="50" customFormat="1" ht="20" hidden="1" customHeight="1" x14ac:dyDescent="0.2">
      <c r="D295" s="927"/>
      <c r="E295" s="928"/>
      <c r="F295" s="929"/>
      <c r="G295" s="930"/>
      <c r="H295" s="942" t="s">
        <v>241</v>
      </c>
      <c r="I295" s="940" t="s">
        <v>699</v>
      </c>
      <c r="J295" s="931"/>
      <c r="K295" s="931"/>
      <c r="L295" s="931"/>
      <c r="M295" s="931"/>
      <c r="N295" s="932"/>
      <c r="O295" s="933"/>
      <c r="P295" s="943" t="s">
        <v>706</v>
      </c>
      <c r="Q295" s="912" t="s">
        <v>184</v>
      </c>
      <c r="R295" s="406">
        <f t="shared" si="447"/>
        <v>11</v>
      </c>
      <c r="S295" s="847">
        <f t="shared" si="447"/>
        <v>181500.00000000003</v>
      </c>
      <c r="T295" s="847">
        <f t="shared" si="448"/>
        <v>55000.000000000007</v>
      </c>
      <c r="U295" s="391">
        <f t="shared" si="449"/>
        <v>236500.00000000003</v>
      </c>
      <c r="V295" s="393">
        <f t="shared" si="450"/>
        <v>2601500.0000000005</v>
      </c>
      <c r="W295" s="395">
        <v>0.24190655342961595</v>
      </c>
      <c r="X295" s="1"/>
      <c r="Y295" s="406">
        <v>11</v>
      </c>
      <c r="Z295" s="406">
        <f t="shared" si="451"/>
        <v>1.1000000000000001</v>
      </c>
      <c r="AA295" s="406">
        <f t="shared" si="452"/>
        <v>1</v>
      </c>
      <c r="AB295" s="406">
        <f>AB292</f>
        <v>165000</v>
      </c>
      <c r="AC295" s="406">
        <f>AC292</f>
        <v>50000</v>
      </c>
      <c r="AD295" s="406">
        <f t="shared" si="453"/>
        <v>215000</v>
      </c>
      <c r="AE295" s="406">
        <f t="shared" si="454"/>
        <v>1815000</v>
      </c>
      <c r="AF295" s="406">
        <f t="shared" si="455"/>
        <v>550000</v>
      </c>
      <c r="AG295" s="406">
        <f t="shared" si="456"/>
        <v>2365000</v>
      </c>
      <c r="AH295" s="406">
        <f t="shared" si="457"/>
        <v>10.00000000000002</v>
      </c>
      <c r="AI295" s="329"/>
      <c r="AJ295" s="470"/>
      <c r="AK295" s="465"/>
      <c r="AL295" s="465"/>
      <c r="AM295" s="465"/>
      <c r="AN295" s="465"/>
      <c r="AO295" s="465"/>
      <c r="AP295" s="465"/>
      <c r="AQ295" s="465"/>
      <c r="AR295" s="465"/>
      <c r="AS295" s="465"/>
      <c r="AT295" s="465"/>
      <c r="AU295" s="465"/>
      <c r="AV295" s="465"/>
      <c r="AW295" s="465"/>
      <c r="AX295" s="465"/>
      <c r="AY295" s="465"/>
      <c r="AZ295" s="465"/>
      <c r="BA295" s="465"/>
      <c r="BB295" s="465"/>
      <c r="BC295" s="465"/>
      <c r="BD295" s="465"/>
      <c r="BE295" s="465"/>
      <c r="BF295" s="465"/>
      <c r="BG295" s="465"/>
      <c r="BH295" s="453"/>
    </row>
    <row r="296" spans="4:60" s="50" customFormat="1" ht="20" hidden="1" customHeight="1" x14ac:dyDescent="0.2">
      <c r="D296" s="927"/>
      <c r="E296" s="928"/>
      <c r="F296" s="929"/>
      <c r="G296" s="930"/>
      <c r="H296" s="942" t="s">
        <v>241</v>
      </c>
      <c r="I296" s="940" t="s">
        <v>703</v>
      </c>
      <c r="J296" s="931"/>
      <c r="K296" s="931"/>
      <c r="L296" s="931"/>
      <c r="M296" s="931"/>
      <c r="N296" s="932"/>
      <c r="O296" s="933"/>
      <c r="P296" s="943" t="s">
        <v>706</v>
      </c>
      <c r="Q296" s="912" t="s">
        <v>184</v>
      </c>
      <c r="R296" s="406">
        <f t="shared" si="447"/>
        <v>4</v>
      </c>
      <c r="S296" s="847">
        <f t="shared" si="447"/>
        <v>181500.00000000003</v>
      </c>
      <c r="T296" s="847">
        <f t="shared" si="448"/>
        <v>55000.000000000007</v>
      </c>
      <c r="U296" s="391">
        <f t="shared" si="449"/>
        <v>236500.00000000003</v>
      </c>
      <c r="V296" s="393">
        <f t="shared" si="450"/>
        <v>946000.00000000012</v>
      </c>
      <c r="W296" s="395">
        <v>8.7966019428951256E-2</v>
      </c>
      <c r="X296" s="1"/>
      <c r="Y296" s="406">
        <v>4</v>
      </c>
      <c r="Z296" s="406">
        <f t="shared" si="451"/>
        <v>1.1000000000000001</v>
      </c>
      <c r="AA296" s="406">
        <f t="shared" si="452"/>
        <v>1</v>
      </c>
      <c r="AB296" s="406">
        <f t="shared" ref="AB296:AC297" si="459">AB293</f>
        <v>165000</v>
      </c>
      <c r="AC296" s="406">
        <f t="shared" si="459"/>
        <v>50000</v>
      </c>
      <c r="AD296" s="406">
        <f t="shared" si="453"/>
        <v>215000</v>
      </c>
      <c r="AE296" s="406">
        <f t="shared" si="454"/>
        <v>660000</v>
      </c>
      <c r="AF296" s="406">
        <f t="shared" si="455"/>
        <v>200000</v>
      </c>
      <c r="AG296" s="406">
        <f t="shared" si="456"/>
        <v>860000</v>
      </c>
      <c r="AH296" s="406">
        <f t="shared" si="457"/>
        <v>10.000000000000012</v>
      </c>
      <c r="AI296" s="329"/>
      <c r="AJ296" s="470"/>
      <c r="AK296" s="465"/>
      <c r="AL296" s="465"/>
      <c r="AM296" s="465"/>
      <c r="AN296" s="465"/>
      <c r="AO296" s="465"/>
      <c r="AP296" s="465"/>
      <c r="AQ296" s="465"/>
      <c r="AR296" s="465"/>
      <c r="AS296" s="465"/>
      <c r="AT296" s="465"/>
      <c r="AU296" s="465"/>
      <c r="AV296" s="465"/>
      <c r="AW296" s="465"/>
      <c r="AX296" s="465"/>
      <c r="AY296" s="465"/>
      <c r="AZ296" s="465"/>
      <c r="BA296" s="465"/>
      <c r="BB296" s="465"/>
      <c r="BC296" s="465"/>
      <c r="BD296" s="465"/>
      <c r="BE296" s="465"/>
      <c r="BF296" s="465"/>
      <c r="BG296" s="465"/>
      <c r="BH296" s="453"/>
    </row>
    <row r="297" spans="4:60" s="50" customFormat="1" ht="20" hidden="1" customHeight="1" x14ac:dyDescent="0.2">
      <c r="D297" s="927"/>
      <c r="E297" s="928"/>
      <c r="F297" s="929"/>
      <c r="G297" s="930"/>
      <c r="H297" s="930" t="s">
        <v>701</v>
      </c>
      <c r="I297" s="940" t="s">
        <v>702</v>
      </c>
      <c r="J297" s="931"/>
      <c r="K297" s="931"/>
      <c r="L297" s="931"/>
      <c r="M297" s="931"/>
      <c r="N297" s="932"/>
      <c r="O297" s="933"/>
      <c r="P297" s="943" t="s">
        <v>705</v>
      </c>
      <c r="Q297" s="912" t="s">
        <v>184</v>
      </c>
      <c r="R297" s="406">
        <f t="shared" si="447"/>
        <v>13</v>
      </c>
      <c r="S297" s="847">
        <f t="shared" si="447"/>
        <v>181500.00000000003</v>
      </c>
      <c r="T297" s="847">
        <f t="shared" si="448"/>
        <v>55000.000000000007</v>
      </c>
      <c r="U297" s="391">
        <f t="shared" si="449"/>
        <v>236500.00000000003</v>
      </c>
      <c r="V297" s="393">
        <f t="shared" si="450"/>
        <v>3074500.0000000005</v>
      </c>
      <c r="W297" s="395">
        <v>0.28588956314409159</v>
      </c>
      <c r="X297" s="1"/>
      <c r="Y297" s="406">
        <v>13</v>
      </c>
      <c r="Z297" s="406">
        <f t="shared" si="451"/>
        <v>1.1000000000000001</v>
      </c>
      <c r="AA297" s="406">
        <f t="shared" si="452"/>
        <v>1</v>
      </c>
      <c r="AB297" s="406">
        <f t="shared" si="459"/>
        <v>165000</v>
      </c>
      <c r="AC297" s="406">
        <f t="shared" si="459"/>
        <v>50000</v>
      </c>
      <c r="AD297" s="406">
        <f t="shared" si="453"/>
        <v>215000</v>
      </c>
      <c r="AE297" s="406">
        <f t="shared" si="454"/>
        <v>2145000</v>
      </c>
      <c r="AF297" s="406">
        <f t="shared" si="455"/>
        <v>650000</v>
      </c>
      <c r="AG297" s="406">
        <f t="shared" si="456"/>
        <v>2795000</v>
      </c>
      <c r="AH297" s="406">
        <f t="shared" si="457"/>
        <v>10.000000000000018</v>
      </c>
      <c r="AI297" s="329"/>
      <c r="AJ297" s="470"/>
      <c r="AK297" s="465"/>
      <c r="AL297" s="465"/>
      <c r="AM297" s="465"/>
      <c r="AN297" s="465"/>
      <c r="AO297" s="465"/>
      <c r="AP297" s="465"/>
      <c r="AQ297" s="465"/>
      <c r="AR297" s="465"/>
      <c r="AS297" s="465"/>
      <c r="AT297" s="465"/>
      <c r="AU297" s="465"/>
      <c r="AV297" s="465"/>
      <c r="AW297" s="465"/>
      <c r="AX297" s="465"/>
      <c r="AY297" s="465"/>
      <c r="AZ297" s="465"/>
      <c r="BA297" s="465"/>
      <c r="BB297" s="465"/>
      <c r="BC297" s="465"/>
      <c r="BD297" s="465"/>
      <c r="BE297" s="465"/>
      <c r="BF297" s="465"/>
      <c r="BG297" s="465"/>
      <c r="BH297" s="453"/>
    </row>
    <row r="298" spans="4:60" s="50" customFormat="1" ht="20" hidden="1" customHeight="1" x14ac:dyDescent="0.2">
      <c r="D298" s="927"/>
      <c r="E298" s="928"/>
      <c r="F298" s="929"/>
      <c r="G298" s="930"/>
      <c r="H298" s="942" t="s">
        <v>241</v>
      </c>
      <c r="I298" s="940" t="s">
        <v>247</v>
      </c>
      <c r="J298" s="931"/>
      <c r="K298" s="931"/>
      <c r="L298" s="931"/>
      <c r="M298" s="931"/>
      <c r="N298" s="932"/>
      <c r="O298" s="933"/>
      <c r="P298" s="943" t="s">
        <v>709</v>
      </c>
      <c r="Q298" s="912" t="s">
        <v>184</v>
      </c>
      <c r="R298" s="406">
        <f t="shared" si="447"/>
        <v>3</v>
      </c>
      <c r="S298" s="847">
        <f t="shared" si="447"/>
        <v>107800.00000000001</v>
      </c>
      <c r="T298" s="847">
        <f t="shared" si="448"/>
        <v>44000</v>
      </c>
      <c r="U298" s="391">
        <f t="shared" si="449"/>
        <v>151800</v>
      </c>
      <c r="V298" s="393">
        <f t="shared" si="450"/>
        <v>455400</v>
      </c>
      <c r="W298" s="395">
        <v>4.2346432608820712E-2</v>
      </c>
      <c r="X298" s="1"/>
      <c r="Y298" s="406">
        <v>3</v>
      </c>
      <c r="Z298" s="406">
        <f t="shared" si="451"/>
        <v>1.1000000000000001</v>
      </c>
      <c r="AA298" s="406">
        <f t="shared" si="452"/>
        <v>1</v>
      </c>
      <c r="AB298" s="406">
        <f>AB285</f>
        <v>98000</v>
      </c>
      <c r="AC298" s="406">
        <f>AC285</f>
        <v>40000</v>
      </c>
      <c r="AD298" s="406">
        <f t="shared" si="453"/>
        <v>138000</v>
      </c>
      <c r="AE298" s="406">
        <f t="shared" si="454"/>
        <v>294000</v>
      </c>
      <c r="AF298" s="406">
        <f t="shared" si="455"/>
        <v>120000</v>
      </c>
      <c r="AG298" s="406">
        <f t="shared" si="456"/>
        <v>414000</v>
      </c>
      <c r="AH298" s="406">
        <f t="shared" si="457"/>
        <v>10</v>
      </c>
      <c r="AI298" s="329"/>
      <c r="AJ298" s="470"/>
      <c r="AK298" s="465"/>
      <c r="AL298" s="465"/>
      <c r="AM298" s="465"/>
      <c r="AN298" s="465"/>
      <c r="AO298" s="465"/>
      <c r="AP298" s="465"/>
      <c r="AQ298" s="465"/>
      <c r="AR298" s="465"/>
      <c r="AS298" s="465"/>
      <c r="AT298" s="465"/>
      <c r="AU298" s="465"/>
      <c r="AV298" s="465"/>
      <c r="AW298" s="465"/>
      <c r="AX298" s="465"/>
      <c r="AY298" s="465"/>
      <c r="AZ298" s="465"/>
      <c r="BA298" s="465"/>
      <c r="BB298" s="465"/>
      <c r="BC298" s="465"/>
      <c r="BD298" s="465"/>
      <c r="BE298" s="465"/>
      <c r="BF298" s="465"/>
      <c r="BG298" s="465"/>
      <c r="BH298" s="453"/>
    </row>
    <row r="299" spans="4:60" s="47" customFormat="1" ht="20" hidden="1" customHeight="1" x14ac:dyDescent="0.2">
      <c r="D299" s="914"/>
      <c r="E299" s="913"/>
      <c r="F299" s="915"/>
      <c r="G299" s="916" t="s">
        <v>27</v>
      </c>
      <c r="H299" s="916" t="s">
        <v>251</v>
      </c>
      <c r="I299" s="916"/>
      <c r="J299" s="917"/>
      <c r="K299" s="917"/>
      <c r="L299" s="917"/>
      <c r="M299" s="917"/>
      <c r="N299" s="916"/>
      <c r="O299" s="918"/>
      <c r="P299" s="911"/>
      <c r="Q299" s="912"/>
      <c r="R299" s="882"/>
      <c r="S299" s="883"/>
      <c r="T299" s="883"/>
      <c r="U299" s="884"/>
      <c r="V299" s="436"/>
      <c r="W299" s="400"/>
      <c r="Y299" s="882"/>
      <c r="Z299" s="882"/>
      <c r="AA299" s="882"/>
      <c r="AB299" s="882"/>
      <c r="AC299" s="882"/>
      <c r="AD299" s="882"/>
      <c r="AE299" s="882"/>
      <c r="AF299" s="882"/>
      <c r="AG299" s="882"/>
      <c r="AH299" s="882"/>
      <c r="AI299" s="327"/>
      <c r="AJ299" s="471"/>
      <c r="AK299" s="472"/>
      <c r="AL299" s="472"/>
      <c r="AM299" s="472"/>
      <c r="AN299" s="472"/>
      <c r="AO299" s="472"/>
      <c r="AP299" s="472"/>
      <c r="AQ299" s="472"/>
      <c r="AR299" s="472"/>
      <c r="AS299" s="472"/>
      <c r="AT299" s="472"/>
      <c r="AU299" s="472"/>
      <c r="AV299" s="472"/>
      <c r="AW299" s="472"/>
      <c r="AX299" s="472"/>
      <c r="AY299" s="472"/>
      <c r="AZ299" s="472"/>
      <c r="BA299" s="472"/>
      <c r="BB299" s="472"/>
      <c r="BC299" s="472"/>
      <c r="BD299" s="472"/>
      <c r="BE299" s="472"/>
      <c r="BF299" s="472"/>
      <c r="BG299" s="472"/>
      <c r="BH299" s="451"/>
    </row>
    <row r="300" spans="4:60" s="50" customFormat="1" ht="20" hidden="1" customHeight="1" x14ac:dyDescent="0.2">
      <c r="D300" s="927"/>
      <c r="E300" s="928"/>
      <c r="F300" s="929"/>
      <c r="G300" s="941"/>
      <c r="H300" s="942" t="s">
        <v>241</v>
      </c>
      <c r="I300" s="941" t="s">
        <v>251</v>
      </c>
      <c r="J300" s="931"/>
      <c r="K300" s="931"/>
      <c r="L300" s="931"/>
      <c r="M300" s="931"/>
      <c r="N300" s="932"/>
      <c r="O300" s="933"/>
      <c r="P300" s="943" t="s">
        <v>64</v>
      </c>
      <c r="Q300" s="912" t="s">
        <v>237</v>
      </c>
      <c r="R300" s="406">
        <f t="shared" ref="R300:S300" si="460">Y300*AA300</f>
        <v>105</v>
      </c>
      <c r="S300" s="847">
        <f t="shared" si="460"/>
        <v>16500</v>
      </c>
      <c r="T300" s="847">
        <f t="shared" ref="T300" si="461">Z300*AC300</f>
        <v>11000</v>
      </c>
      <c r="U300" s="391">
        <f t="shared" ref="U300" si="462">S300+T300</f>
        <v>27500</v>
      </c>
      <c r="V300" s="393">
        <f t="shared" ref="V300" si="463">R300*U300</f>
        <v>2887500</v>
      </c>
      <c r="W300" s="395">
        <v>0.2685009313965081</v>
      </c>
      <c r="X300" s="1"/>
      <c r="Y300" s="406">
        <f>51+31+23</f>
        <v>105</v>
      </c>
      <c r="Z300" s="406">
        <f>$Z$23</f>
        <v>1.1000000000000001</v>
      </c>
      <c r="AA300" s="406">
        <f>$AA$23</f>
        <v>1</v>
      </c>
      <c r="AB300" s="406">
        <f>AB281</f>
        <v>15000</v>
      </c>
      <c r="AC300" s="406">
        <f>AC281</f>
        <v>10000</v>
      </c>
      <c r="AD300" s="406">
        <f t="shared" ref="AD300" si="464">AB300+AC300</f>
        <v>25000</v>
      </c>
      <c r="AE300" s="406">
        <f t="shared" ref="AE300" si="465">Y300*AB300</f>
        <v>1575000</v>
      </c>
      <c r="AF300" s="406">
        <f t="shared" ref="AF300" si="466">Y300*AC300</f>
        <v>1050000</v>
      </c>
      <c r="AG300" s="406">
        <f t="shared" ref="AG300" si="467">AE300+AF300</f>
        <v>2625000</v>
      </c>
      <c r="AH300" s="406">
        <f t="shared" ref="AH300" si="468">(V300-AG300)/AG300*100</f>
        <v>10</v>
      </c>
      <c r="AI300" s="329"/>
      <c r="AJ300" s="470"/>
      <c r="AK300" s="465"/>
      <c r="AL300" s="465"/>
      <c r="AM300" s="465"/>
      <c r="AN300" s="465"/>
      <c r="AO300" s="465"/>
      <c r="AP300" s="465"/>
      <c r="AQ300" s="465"/>
      <c r="AR300" s="465"/>
      <c r="AS300" s="465"/>
      <c r="AT300" s="465"/>
      <c r="AU300" s="465"/>
      <c r="AV300" s="465"/>
      <c r="AW300" s="465"/>
      <c r="AX300" s="465"/>
      <c r="AY300" s="465"/>
      <c r="AZ300" s="465"/>
      <c r="BA300" s="465"/>
      <c r="BB300" s="465"/>
      <c r="BC300" s="465"/>
      <c r="BD300" s="465"/>
      <c r="BE300" s="465"/>
      <c r="BF300" s="465"/>
      <c r="BG300" s="465"/>
      <c r="BH300" s="453"/>
    </row>
    <row r="301" spans="4:60" s="50" customFormat="1" ht="20" hidden="1" customHeight="1" x14ac:dyDescent="0.2">
      <c r="D301" s="927"/>
      <c r="E301" s="928"/>
      <c r="F301" s="926"/>
      <c r="G301" s="916" t="s">
        <v>28</v>
      </c>
      <c r="H301" s="916" t="s">
        <v>253</v>
      </c>
      <c r="I301" s="940"/>
      <c r="J301" s="931"/>
      <c r="K301" s="931"/>
      <c r="L301" s="931"/>
      <c r="M301" s="931"/>
      <c r="N301" s="932"/>
      <c r="O301" s="933"/>
      <c r="P301" s="911"/>
      <c r="Q301" s="912"/>
      <c r="R301" s="406"/>
      <c r="S301" s="847"/>
      <c r="T301" s="847"/>
      <c r="U301" s="391"/>
      <c r="V301" s="393"/>
      <c r="W301" s="401"/>
      <c r="Y301" s="406"/>
      <c r="Z301" s="406"/>
      <c r="AA301" s="406"/>
      <c r="AB301" s="406"/>
      <c r="AC301" s="406"/>
      <c r="AD301" s="406"/>
      <c r="AE301" s="406"/>
      <c r="AF301" s="406"/>
      <c r="AG301" s="406"/>
      <c r="AH301" s="406"/>
      <c r="AI301" s="329"/>
      <c r="AJ301" s="470"/>
      <c r="AK301" s="465"/>
      <c r="AL301" s="465"/>
      <c r="AM301" s="465"/>
      <c r="AN301" s="465"/>
      <c r="AO301" s="465"/>
      <c r="AP301" s="465"/>
      <c r="AQ301" s="465"/>
      <c r="AR301" s="465"/>
      <c r="AS301" s="465"/>
      <c r="AT301" s="465"/>
      <c r="AU301" s="465"/>
      <c r="AV301" s="465"/>
      <c r="AW301" s="465"/>
      <c r="AX301" s="465"/>
      <c r="AY301" s="465"/>
      <c r="AZ301" s="465"/>
      <c r="BA301" s="465"/>
      <c r="BB301" s="465"/>
      <c r="BC301" s="465"/>
      <c r="BD301" s="465"/>
      <c r="BE301" s="465"/>
      <c r="BF301" s="465"/>
      <c r="BG301" s="465"/>
      <c r="BH301" s="453"/>
    </row>
    <row r="302" spans="4:60" s="50" customFormat="1" ht="20" hidden="1" customHeight="1" x14ac:dyDescent="0.2">
      <c r="D302" s="927"/>
      <c r="E302" s="945"/>
      <c r="F302" s="907"/>
      <c r="G302" s="941"/>
      <c r="H302" s="942" t="s">
        <v>241</v>
      </c>
      <c r="I302" s="941" t="s">
        <v>65</v>
      </c>
      <c r="J302" s="931"/>
      <c r="K302" s="931"/>
      <c r="L302" s="931"/>
      <c r="M302" s="931"/>
      <c r="N302" s="932"/>
      <c r="O302" s="933"/>
      <c r="P302" s="943" t="s">
        <v>711</v>
      </c>
      <c r="Q302" s="912" t="s">
        <v>184</v>
      </c>
      <c r="R302" s="406">
        <f t="shared" ref="R302:S303" si="469">Y302*AA302</f>
        <v>71.61</v>
      </c>
      <c r="S302" s="847">
        <f t="shared" si="469"/>
        <v>115500.00000000001</v>
      </c>
      <c r="T302" s="847">
        <f t="shared" ref="T302:T303" si="470">Z302*AC302</f>
        <v>71500</v>
      </c>
      <c r="U302" s="391">
        <f t="shared" ref="U302:U303" si="471">S302+T302</f>
        <v>187000</v>
      </c>
      <c r="V302" s="393">
        <f t="shared" ref="V302:V303" si="472">R302*U302</f>
        <v>13391070</v>
      </c>
      <c r="W302" s="395">
        <v>1.2451999194444463</v>
      </c>
      <c r="X302" s="1"/>
      <c r="Y302" s="406">
        <f>19.61+23+14.5+14.5</f>
        <v>71.61</v>
      </c>
      <c r="Z302" s="406">
        <f>$Z$23</f>
        <v>1.1000000000000001</v>
      </c>
      <c r="AA302" s="406">
        <f>$AA$23</f>
        <v>1</v>
      </c>
      <c r="AB302" s="406">
        <f>AB284</f>
        <v>105000</v>
      </c>
      <c r="AC302" s="406">
        <f>AC284</f>
        <v>65000</v>
      </c>
      <c r="AD302" s="406">
        <f t="shared" ref="AD302:AD303" si="473">AB302+AC302</f>
        <v>170000</v>
      </c>
      <c r="AE302" s="406">
        <f t="shared" ref="AE302:AE303" si="474">Y302*AB302</f>
        <v>7519050</v>
      </c>
      <c r="AF302" s="406">
        <f t="shared" ref="AF302:AF303" si="475">Y302*AC302</f>
        <v>4654650</v>
      </c>
      <c r="AG302" s="406">
        <f t="shared" ref="AG302:AG303" si="476">AE302+AF302</f>
        <v>12173700</v>
      </c>
      <c r="AH302" s="406">
        <f t="shared" ref="AH302:AH303" si="477">(V302-AG302)/AG302*100</f>
        <v>10</v>
      </c>
      <c r="AI302" s="329"/>
      <c r="AJ302" s="470"/>
      <c r="AK302" s="465"/>
      <c r="AL302" s="465"/>
      <c r="AM302" s="465"/>
      <c r="AN302" s="465"/>
      <c r="AO302" s="465"/>
      <c r="AP302" s="465"/>
      <c r="AQ302" s="465"/>
      <c r="AR302" s="465"/>
      <c r="AS302" s="465"/>
      <c r="AT302" s="465"/>
      <c r="AU302" s="465"/>
      <c r="AV302" s="465"/>
      <c r="AW302" s="465"/>
      <c r="AX302" s="465"/>
      <c r="AY302" s="465"/>
      <c r="AZ302" s="465"/>
      <c r="BA302" s="465"/>
      <c r="BB302" s="465"/>
      <c r="BC302" s="465"/>
      <c r="BD302" s="465"/>
      <c r="BE302" s="465"/>
      <c r="BF302" s="465"/>
      <c r="BG302" s="465"/>
      <c r="BH302" s="453"/>
    </row>
    <row r="303" spans="4:60" s="50" customFormat="1" ht="20" hidden="1" customHeight="1" x14ac:dyDescent="0.2">
      <c r="D303" s="927"/>
      <c r="E303" s="945"/>
      <c r="F303" s="907"/>
      <c r="G303" s="941"/>
      <c r="H303" s="942" t="s">
        <v>241</v>
      </c>
      <c r="I303" s="941" t="s">
        <v>66</v>
      </c>
      <c r="J303" s="931"/>
      <c r="K303" s="931"/>
      <c r="L303" s="931"/>
      <c r="M303" s="931"/>
      <c r="N303" s="932"/>
      <c r="O303" s="933"/>
      <c r="P303" s="943" t="s">
        <v>712</v>
      </c>
      <c r="Q303" s="912" t="s">
        <v>184</v>
      </c>
      <c r="R303" s="406">
        <f t="shared" si="469"/>
        <v>3</v>
      </c>
      <c r="S303" s="847">
        <f t="shared" si="469"/>
        <v>107800.00000000001</v>
      </c>
      <c r="T303" s="847">
        <f t="shared" si="470"/>
        <v>44000</v>
      </c>
      <c r="U303" s="391">
        <f t="shared" si="471"/>
        <v>151800</v>
      </c>
      <c r="V303" s="393">
        <f t="shared" si="472"/>
        <v>455400</v>
      </c>
      <c r="W303" s="395">
        <v>4.2346432608820712E-2</v>
      </c>
      <c r="X303" s="1"/>
      <c r="Y303" s="406">
        <v>3</v>
      </c>
      <c r="Z303" s="406">
        <f>$Z$23</f>
        <v>1.1000000000000001</v>
      </c>
      <c r="AA303" s="406">
        <f>$AA$23</f>
        <v>1</v>
      </c>
      <c r="AB303" s="406">
        <f>AB285</f>
        <v>98000</v>
      </c>
      <c r="AC303" s="406">
        <f>AC285</f>
        <v>40000</v>
      </c>
      <c r="AD303" s="406">
        <f t="shared" si="473"/>
        <v>138000</v>
      </c>
      <c r="AE303" s="406">
        <f t="shared" si="474"/>
        <v>294000</v>
      </c>
      <c r="AF303" s="406">
        <f t="shared" si="475"/>
        <v>120000</v>
      </c>
      <c r="AG303" s="406">
        <f t="shared" si="476"/>
        <v>414000</v>
      </c>
      <c r="AH303" s="406">
        <f t="shared" si="477"/>
        <v>10</v>
      </c>
      <c r="AI303" s="329"/>
      <c r="AJ303" s="470"/>
      <c r="AK303" s="465"/>
      <c r="AL303" s="465"/>
      <c r="AM303" s="465"/>
      <c r="AN303" s="465"/>
      <c r="AO303" s="465"/>
      <c r="AP303" s="465"/>
      <c r="AQ303" s="465"/>
      <c r="AR303" s="465"/>
      <c r="AS303" s="465"/>
      <c r="AT303" s="465"/>
      <c r="AU303" s="465"/>
      <c r="AV303" s="465"/>
      <c r="AW303" s="465"/>
      <c r="AX303" s="465"/>
      <c r="AY303" s="465"/>
      <c r="AZ303" s="465"/>
      <c r="BA303" s="465"/>
      <c r="BB303" s="465"/>
      <c r="BC303" s="465"/>
      <c r="BD303" s="465"/>
      <c r="BE303" s="465"/>
      <c r="BF303" s="465"/>
      <c r="BG303" s="465"/>
      <c r="BH303" s="453"/>
    </row>
    <row r="304" spans="4:60" s="50" customFormat="1" ht="20" hidden="1" customHeight="1" x14ac:dyDescent="0.2">
      <c r="D304" s="927"/>
      <c r="E304" s="928"/>
      <c r="F304" s="926"/>
      <c r="G304" s="916" t="s">
        <v>29</v>
      </c>
      <c r="H304" s="916" t="s">
        <v>256</v>
      </c>
      <c r="I304" s="940"/>
      <c r="J304" s="931"/>
      <c r="K304" s="931"/>
      <c r="L304" s="931"/>
      <c r="M304" s="931"/>
      <c r="N304" s="932"/>
      <c r="O304" s="933"/>
      <c r="P304" s="911"/>
      <c r="Q304" s="912"/>
      <c r="R304" s="406"/>
      <c r="S304" s="847"/>
      <c r="T304" s="847"/>
      <c r="U304" s="391"/>
      <c r="V304" s="393"/>
      <c r="W304" s="401"/>
      <c r="Y304" s="406"/>
      <c r="Z304" s="406"/>
      <c r="AA304" s="406"/>
      <c r="AB304" s="406"/>
      <c r="AC304" s="406"/>
      <c r="AD304" s="406"/>
      <c r="AE304" s="406"/>
      <c r="AF304" s="406"/>
      <c r="AG304" s="406"/>
      <c r="AH304" s="406"/>
      <c r="AI304" s="329"/>
      <c r="AJ304" s="470"/>
      <c r="AK304" s="465"/>
      <c r="AL304" s="465"/>
      <c r="AM304" s="465"/>
      <c r="AN304" s="465"/>
      <c r="AO304" s="465"/>
      <c r="AP304" s="465"/>
      <c r="AQ304" s="465"/>
      <c r="AR304" s="465"/>
      <c r="AS304" s="465"/>
      <c r="AT304" s="465"/>
      <c r="AU304" s="465"/>
      <c r="AV304" s="465"/>
      <c r="AW304" s="465"/>
      <c r="AX304" s="465"/>
      <c r="AY304" s="465"/>
      <c r="AZ304" s="465"/>
      <c r="BA304" s="465"/>
      <c r="BB304" s="465"/>
      <c r="BC304" s="465"/>
      <c r="BD304" s="465"/>
      <c r="BE304" s="465"/>
      <c r="BF304" s="465"/>
      <c r="BG304" s="465"/>
      <c r="BH304" s="453"/>
    </row>
    <row r="305" spans="4:63" s="50" customFormat="1" ht="20" hidden="1" customHeight="1" x14ac:dyDescent="0.2">
      <c r="D305" s="927"/>
      <c r="E305" s="945"/>
      <c r="F305" s="907"/>
      <c r="G305" s="941"/>
      <c r="H305" s="942" t="s">
        <v>241</v>
      </c>
      <c r="I305" s="941" t="s">
        <v>258</v>
      </c>
      <c r="J305" s="931"/>
      <c r="K305" s="931"/>
      <c r="L305" s="931"/>
      <c r="M305" s="931"/>
      <c r="N305" s="932"/>
      <c r="O305" s="933"/>
      <c r="P305" s="943" t="s">
        <v>257</v>
      </c>
      <c r="Q305" s="912" t="s">
        <v>184</v>
      </c>
      <c r="R305" s="406">
        <f t="shared" ref="R305:S306" si="478">Y305*AA305</f>
        <v>71.61</v>
      </c>
      <c r="S305" s="847">
        <f t="shared" si="478"/>
        <v>49500.000000000007</v>
      </c>
      <c r="T305" s="847">
        <f t="shared" ref="T305:T306" si="479">Z305*AC305</f>
        <v>41800</v>
      </c>
      <c r="U305" s="391">
        <f t="shared" ref="U305:U306" si="480">S305+T305</f>
        <v>91300</v>
      </c>
      <c r="V305" s="393">
        <f t="shared" ref="V305:V306" si="481">R305*U305</f>
        <v>6537993</v>
      </c>
      <c r="W305" s="395">
        <v>0.60795054890522959</v>
      </c>
      <c r="X305" s="1"/>
      <c r="Y305" s="406">
        <f>Y302</f>
        <v>71.61</v>
      </c>
      <c r="Z305" s="406">
        <f>$Z$23</f>
        <v>1.1000000000000001</v>
      </c>
      <c r="AA305" s="406">
        <f>$AA$23</f>
        <v>1</v>
      </c>
      <c r="AB305" s="406">
        <v>45000</v>
      </c>
      <c r="AC305" s="406">
        <v>38000</v>
      </c>
      <c r="AD305" s="406">
        <f t="shared" ref="AD305:AD306" si="482">AB305+AC305</f>
        <v>83000</v>
      </c>
      <c r="AE305" s="406">
        <f t="shared" ref="AE305:AE306" si="483">Y305*AB305</f>
        <v>3222450</v>
      </c>
      <c r="AF305" s="406">
        <f t="shared" ref="AF305:AF306" si="484">Y305*AC305</f>
        <v>2721180</v>
      </c>
      <c r="AG305" s="406">
        <f t="shared" ref="AG305:AG306" si="485">AE305+AF305</f>
        <v>5943630</v>
      </c>
      <c r="AH305" s="406">
        <f t="shared" ref="AH305:AH306" si="486">(V305-AG305)/AG305*100</f>
        <v>10</v>
      </c>
      <c r="AI305" s="329"/>
      <c r="AJ305" s="470"/>
      <c r="AK305" s="465"/>
      <c r="AL305" s="465"/>
      <c r="AM305" s="465"/>
      <c r="AN305" s="465"/>
      <c r="AO305" s="465"/>
      <c r="AP305" s="465"/>
      <c r="AQ305" s="465"/>
      <c r="AR305" s="465"/>
      <c r="AS305" s="465"/>
      <c r="AT305" s="465"/>
      <c r="AU305" s="465"/>
      <c r="AV305" s="465"/>
      <c r="AW305" s="465"/>
      <c r="AX305" s="465"/>
      <c r="AY305" s="465"/>
      <c r="AZ305" s="465"/>
      <c r="BA305" s="465"/>
      <c r="BB305" s="465"/>
      <c r="BC305" s="465"/>
      <c r="BD305" s="465"/>
      <c r="BE305" s="465"/>
      <c r="BF305" s="465"/>
      <c r="BG305" s="465"/>
      <c r="BH305" s="453"/>
    </row>
    <row r="306" spans="4:63" s="50" customFormat="1" ht="20" hidden="1" customHeight="1" x14ac:dyDescent="0.2">
      <c r="D306" s="927"/>
      <c r="E306" s="945"/>
      <c r="F306" s="907"/>
      <c r="G306" s="941"/>
      <c r="H306" s="942" t="s">
        <v>241</v>
      </c>
      <c r="I306" s="941" t="s">
        <v>255</v>
      </c>
      <c r="J306" s="931"/>
      <c r="K306" s="931"/>
      <c r="L306" s="931"/>
      <c r="M306" s="931"/>
      <c r="N306" s="932"/>
      <c r="O306" s="933"/>
      <c r="P306" s="943" t="s">
        <v>257</v>
      </c>
      <c r="Q306" s="912" t="s">
        <v>184</v>
      </c>
      <c r="R306" s="406">
        <f t="shared" si="478"/>
        <v>13</v>
      </c>
      <c r="S306" s="847">
        <f t="shared" si="478"/>
        <v>49500.000000000007</v>
      </c>
      <c r="T306" s="847">
        <f t="shared" si="479"/>
        <v>41800</v>
      </c>
      <c r="U306" s="391">
        <f t="shared" si="480"/>
        <v>91300</v>
      </c>
      <c r="V306" s="393">
        <f t="shared" si="481"/>
        <v>1186900</v>
      </c>
      <c r="W306" s="395">
        <v>0.11036666856260278</v>
      </c>
      <c r="X306" s="1"/>
      <c r="Y306" s="406">
        <f>Y297</f>
        <v>13</v>
      </c>
      <c r="Z306" s="406">
        <f>$Z$23</f>
        <v>1.1000000000000001</v>
      </c>
      <c r="AA306" s="406">
        <f>$AA$23</f>
        <v>1</v>
      </c>
      <c r="AB306" s="406">
        <v>45000</v>
      </c>
      <c r="AC306" s="406">
        <v>38000</v>
      </c>
      <c r="AD306" s="406">
        <f t="shared" si="482"/>
        <v>83000</v>
      </c>
      <c r="AE306" s="406">
        <f t="shared" si="483"/>
        <v>585000</v>
      </c>
      <c r="AF306" s="406">
        <f t="shared" si="484"/>
        <v>494000</v>
      </c>
      <c r="AG306" s="406">
        <f t="shared" si="485"/>
        <v>1079000</v>
      </c>
      <c r="AH306" s="406">
        <f t="shared" si="486"/>
        <v>10</v>
      </c>
      <c r="AI306" s="329"/>
      <c r="AJ306" s="470"/>
      <c r="AK306" s="465"/>
      <c r="AL306" s="465"/>
      <c r="AM306" s="465"/>
      <c r="AN306" s="465"/>
      <c r="AO306" s="465"/>
      <c r="AP306" s="465"/>
      <c r="AQ306" s="465"/>
      <c r="AR306" s="465"/>
      <c r="AS306" s="465"/>
      <c r="AT306" s="465"/>
      <c r="AU306" s="465"/>
      <c r="AV306" s="465"/>
      <c r="AW306" s="465"/>
      <c r="AX306" s="465"/>
      <c r="AY306" s="465"/>
      <c r="AZ306" s="465"/>
      <c r="BA306" s="465"/>
      <c r="BB306" s="465"/>
      <c r="BC306" s="465"/>
      <c r="BD306" s="465"/>
      <c r="BE306" s="465"/>
      <c r="BF306" s="465"/>
      <c r="BG306" s="465"/>
      <c r="BH306" s="453"/>
    </row>
    <row r="307" spans="4:63" s="50" customFormat="1" ht="20" hidden="1" customHeight="1" x14ac:dyDescent="0.2">
      <c r="D307" s="927"/>
      <c r="E307" s="945"/>
      <c r="F307" s="907"/>
      <c r="G307" s="941"/>
      <c r="H307" s="941"/>
      <c r="I307" s="940"/>
      <c r="J307" s="931"/>
      <c r="K307" s="931"/>
      <c r="L307" s="931"/>
      <c r="M307" s="931"/>
      <c r="N307" s="932"/>
      <c r="O307" s="933"/>
      <c r="P307" s="911"/>
      <c r="Q307" s="912"/>
      <c r="R307" s="406"/>
      <c r="S307" s="847"/>
      <c r="T307" s="847"/>
      <c r="U307" s="393"/>
      <c r="V307" s="393"/>
      <c r="W307" s="402"/>
      <c r="X307" s="62"/>
      <c r="Y307" s="406"/>
      <c r="Z307" s="406"/>
      <c r="AA307" s="406"/>
      <c r="AB307" s="406"/>
      <c r="AC307" s="406"/>
      <c r="AD307" s="406"/>
      <c r="AE307" s="406"/>
      <c r="AF307" s="406"/>
      <c r="AG307" s="406"/>
      <c r="AH307" s="406"/>
      <c r="AI307" s="329"/>
      <c r="AJ307" s="470"/>
      <c r="AK307" s="465"/>
      <c r="AL307" s="465"/>
      <c r="AM307" s="465"/>
      <c r="AN307" s="465"/>
      <c r="AO307" s="465"/>
      <c r="AP307" s="465"/>
      <c r="AQ307" s="465"/>
      <c r="AR307" s="465"/>
      <c r="AS307" s="465"/>
      <c r="AT307" s="465"/>
      <c r="AU307" s="465"/>
      <c r="AV307" s="465"/>
      <c r="AW307" s="465"/>
      <c r="AX307" s="465"/>
      <c r="AY307" s="465"/>
      <c r="AZ307" s="465"/>
      <c r="BA307" s="465"/>
      <c r="BB307" s="465"/>
      <c r="BC307" s="465"/>
      <c r="BD307" s="465"/>
      <c r="BE307" s="465"/>
      <c r="BF307" s="465"/>
      <c r="BG307" s="465"/>
      <c r="BH307" s="453"/>
    </row>
    <row r="308" spans="4:63" ht="20" hidden="1" customHeight="1" x14ac:dyDescent="0.2">
      <c r="D308" s="814"/>
      <c r="E308" s="815"/>
      <c r="F308" s="816"/>
      <c r="G308" s="817"/>
      <c r="H308" s="818"/>
      <c r="I308" s="816"/>
      <c r="J308" s="819"/>
      <c r="K308" s="819"/>
      <c r="L308" s="819"/>
      <c r="M308" s="820"/>
      <c r="N308" s="821"/>
      <c r="O308" s="818"/>
      <c r="P308" s="822"/>
      <c r="Q308" s="823"/>
      <c r="R308" s="838"/>
      <c r="S308" s="824"/>
      <c r="T308" s="824"/>
      <c r="U308" s="861" t="s">
        <v>182</v>
      </c>
      <c r="V308" s="1"/>
      <c r="W308" s="395"/>
      <c r="Y308" s="406"/>
      <c r="Z308" s="406"/>
      <c r="AA308" s="406"/>
      <c r="AB308" s="406"/>
      <c r="AC308" s="406"/>
      <c r="AD308" s="406"/>
      <c r="AE308" s="406"/>
      <c r="AF308" s="406"/>
      <c r="AG308" s="406"/>
      <c r="AH308" s="406"/>
      <c r="AJ308" s="467"/>
      <c r="AK308" s="466"/>
      <c r="AL308" s="466"/>
      <c r="AM308" s="466"/>
      <c r="AN308" s="466"/>
      <c r="AO308" s="466"/>
      <c r="AP308" s="466"/>
      <c r="AQ308" s="466"/>
      <c r="AR308" s="466"/>
      <c r="AS308" s="466"/>
      <c r="AT308" s="466"/>
      <c r="AU308" s="466"/>
      <c r="AV308" s="466"/>
      <c r="AW308" s="466"/>
      <c r="AX308" s="466"/>
      <c r="AY308" s="466"/>
      <c r="AZ308" s="466"/>
      <c r="BA308" s="466"/>
      <c r="BB308" s="466"/>
      <c r="BC308" s="466"/>
      <c r="BD308" s="466"/>
      <c r="BE308" s="466"/>
      <c r="BF308" s="466"/>
      <c r="BG308" s="466"/>
      <c r="BH308" s="446"/>
    </row>
    <row r="309" spans="4:63" s="40" customFormat="1" ht="20" customHeight="1" x14ac:dyDescent="0.2">
      <c r="D309" s="905" t="s">
        <v>137</v>
      </c>
      <c r="E309" s="946" t="s">
        <v>259</v>
      </c>
      <c r="F309" s="907"/>
      <c r="G309" s="908"/>
      <c r="H309" s="908"/>
      <c r="I309" s="908"/>
      <c r="J309" s="909"/>
      <c r="K309" s="909"/>
      <c r="L309" s="909"/>
      <c r="M309" s="909"/>
      <c r="N309" s="908"/>
      <c r="O309" s="910"/>
      <c r="P309" s="911"/>
      <c r="Q309" s="912"/>
      <c r="R309" s="407"/>
      <c r="S309" s="868"/>
      <c r="T309" s="868"/>
      <c r="U309" s="392"/>
      <c r="V309" s="432"/>
      <c r="W309" s="399"/>
      <c r="Y309" s="407"/>
      <c r="Z309" s="407"/>
      <c r="AA309" s="407"/>
      <c r="AB309" s="407"/>
      <c r="AC309" s="407"/>
      <c r="AD309" s="407"/>
      <c r="AE309" s="407"/>
      <c r="AF309" s="407"/>
      <c r="AG309" s="407"/>
      <c r="AH309" s="407"/>
      <c r="AI309" s="326"/>
      <c r="AJ309" s="470"/>
      <c r="AK309" s="465"/>
      <c r="AL309" s="465"/>
      <c r="AM309" s="465"/>
      <c r="AN309" s="465"/>
      <c r="AO309" s="465"/>
      <c r="AP309" s="465"/>
      <c r="AQ309" s="465"/>
      <c r="AR309" s="465"/>
      <c r="AS309" s="465"/>
      <c r="AT309" s="465"/>
      <c r="AU309" s="465"/>
      <c r="AV309" s="465"/>
      <c r="AW309" s="465"/>
      <c r="AX309" s="465"/>
      <c r="AY309" s="465"/>
      <c r="AZ309" s="465"/>
      <c r="BA309" s="465"/>
      <c r="BB309" s="465"/>
      <c r="BC309" s="465"/>
      <c r="BD309" s="465"/>
      <c r="BE309" s="465"/>
      <c r="BF309" s="465"/>
      <c r="BG309" s="465"/>
      <c r="BH309" s="450"/>
      <c r="BK309" s="463">
        <f>BF522</f>
        <v>99.896283669441686</v>
      </c>
    </row>
    <row r="310" spans="4:63" s="40" customFormat="1" ht="20" customHeight="1" x14ac:dyDescent="0.2">
      <c r="D310" s="905"/>
      <c r="E310" s="913" t="s">
        <v>746</v>
      </c>
      <c r="F310" s="907"/>
      <c r="G310" s="908"/>
      <c r="H310" s="908"/>
      <c r="I310" s="908"/>
      <c r="J310" s="909"/>
      <c r="K310" s="909"/>
      <c r="L310" s="909"/>
      <c r="M310" s="909"/>
      <c r="N310" s="908"/>
      <c r="O310" s="910"/>
      <c r="P310" s="911"/>
      <c r="Q310" s="912"/>
      <c r="R310" s="407"/>
      <c r="S310" s="868"/>
      <c r="T310" s="868"/>
      <c r="U310" s="392"/>
      <c r="V310" s="432">
        <f>SUM(V311:V321)</f>
        <v>58220965</v>
      </c>
      <c r="W310" s="399">
        <f>W311+W317</f>
        <v>5.4138124084167982</v>
      </c>
      <c r="Y310" s="407"/>
      <c r="Z310" s="407"/>
      <c r="AA310" s="407"/>
      <c r="AB310" s="407"/>
      <c r="AC310" s="407"/>
      <c r="AD310" s="407"/>
      <c r="AE310" s="407"/>
      <c r="AF310" s="407"/>
      <c r="AG310" s="407"/>
      <c r="AH310" s="407"/>
      <c r="AI310" s="326"/>
      <c r="AJ310" s="470"/>
      <c r="AK310" s="465"/>
      <c r="AL310" s="465"/>
      <c r="AM310" s="465"/>
      <c r="AN310" s="465"/>
      <c r="AO310" s="465"/>
      <c r="AP310" s="465"/>
      <c r="AQ310" s="465"/>
      <c r="AR310" s="465"/>
      <c r="AS310" s="465"/>
      <c r="AT310" s="465"/>
      <c r="AU310" s="465"/>
      <c r="AV310" s="465"/>
      <c r="AW310" s="465"/>
      <c r="AX310" s="458">
        <f>W310/2</f>
        <v>2.7069062042083991</v>
      </c>
      <c r="AY310" s="458">
        <f>AX310</f>
        <v>2.7069062042083991</v>
      </c>
      <c r="AZ310" s="465"/>
      <c r="BA310" s="465"/>
      <c r="BB310" s="465"/>
      <c r="BC310" s="465"/>
      <c r="BD310" s="465"/>
      <c r="BE310" s="465"/>
      <c r="BF310" s="465"/>
      <c r="BG310" s="465"/>
      <c r="BH310" s="450"/>
      <c r="BK310" s="463">
        <f>BG522</f>
        <v>100.00000000000003</v>
      </c>
    </row>
    <row r="311" spans="4:63" s="47" customFormat="1" ht="20" hidden="1" customHeight="1" x14ac:dyDescent="0.2">
      <c r="D311" s="914"/>
      <c r="E311" s="913"/>
      <c r="F311" s="915">
        <v>1</v>
      </c>
      <c r="G311" s="916" t="s">
        <v>260</v>
      </c>
      <c r="H311" s="916"/>
      <c r="I311" s="916"/>
      <c r="J311" s="917"/>
      <c r="K311" s="917"/>
      <c r="L311" s="917"/>
      <c r="M311" s="917"/>
      <c r="N311" s="916"/>
      <c r="O311" s="918"/>
      <c r="P311" s="911"/>
      <c r="Q311" s="912"/>
      <c r="R311" s="882"/>
      <c r="S311" s="883"/>
      <c r="T311" s="883"/>
      <c r="U311" s="884"/>
      <c r="V311" s="436"/>
      <c r="W311" s="400">
        <v>4.2283015245976596</v>
      </c>
      <c r="Y311" s="882"/>
      <c r="Z311" s="882"/>
      <c r="AA311" s="882"/>
      <c r="AB311" s="882"/>
      <c r="AC311" s="882"/>
      <c r="AD311" s="882"/>
      <c r="AE311" s="882"/>
      <c r="AF311" s="882"/>
      <c r="AG311" s="882"/>
      <c r="AH311" s="882"/>
      <c r="AI311" s="327"/>
      <c r="AJ311" s="471"/>
      <c r="AK311" s="472"/>
      <c r="AL311" s="472"/>
      <c r="AM311" s="472"/>
      <c r="AN311" s="472"/>
      <c r="AO311" s="472"/>
      <c r="AP311" s="472"/>
      <c r="AQ311" s="472"/>
      <c r="AR311" s="472"/>
      <c r="AS311" s="472"/>
      <c r="AT311" s="472"/>
      <c r="AU311" s="472"/>
      <c r="AV311" s="472"/>
      <c r="AW311" s="472"/>
      <c r="AX311" s="472"/>
      <c r="AY311" s="472"/>
      <c r="AZ311" s="472"/>
      <c r="BA311" s="472"/>
      <c r="BB311" s="472"/>
      <c r="BC311" s="472"/>
      <c r="BD311" s="472"/>
      <c r="BE311" s="472"/>
      <c r="BF311" s="472"/>
      <c r="BG311" s="472"/>
      <c r="BH311" s="451"/>
    </row>
    <row r="312" spans="4:63" s="50" customFormat="1" ht="20" hidden="1" customHeight="1" x14ac:dyDescent="0.2">
      <c r="D312" s="927"/>
      <c r="E312" s="947"/>
      <c r="F312" s="929"/>
      <c r="G312" s="930" t="s">
        <v>241</v>
      </c>
      <c r="H312" s="941" t="s">
        <v>729</v>
      </c>
      <c r="I312" s="940"/>
      <c r="J312" s="931"/>
      <c r="K312" s="931"/>
      <c r="L312" s="931"/>
      <c r="M312" s="931"/>
      <c r="N312" s="932"/>
      <c r="O312" s="933"/>
      <c r="P312" s="911" t="s">
        <v>720</v>
      </c>
      <c r="Q312" s="912" t="s">
        <v>262</v>
      </c>
      <c r="R312" s="406">
        <f>Y312</f>
        <v>1</v>
      </c>
      <c r="S312" s="847">
        <f t="shared" ref="S312:S316" si="487">Z312*AB312</f>
        <v>8250000.0000000009</v>
      </c>
      <c r="T312" s="847">
        <f t="shared" ref="T312:T316" si="488">Z312*AC312</f>
        <v>385000.00000000006</v>
      </c>
      <c r="U312" s="391">
        <f t="shared" ref="U312:U316" si="489">S312+T312</f>
        <v>8635000.0000000019</v>
      </c>
      <c r="V312" s="393">
        <f t="shared" ref="V312:V316" si="490">R312*U312</f>
        <v>8635000.0000000019</v>
      </c>
      <c r="W312" s="395">
        <v>0.80294564246193878</v>
      </c>
      <c r="X312" s="1"/>
      <c r="Y312" s="406">
        <v>1</v>
      </c>
      <c r="Z312" s="406">
        <f>$Z$23</f>
        <v>1.1000000000000001</v>
      </c>
      <c r="AA312" s="406">
        <v>1</v>
      </c>
      <c r="AB312" s="406">
        <v>7500000</v>
      </c>
      <c r="AC312" s="406">
        <v>350000</v>
      </c>
      <c r="AD312" s="406">
        <f t="shared" ref="AD312:AD316" si="491">AB312+AC312</f>
        <v>7850000</v>
      </c>
      <c r="AE312" s="406">
        <f t="shared" ref="AE312:AE316" si="492">Y312*AB312</f>
        <v>7500000</v>
      </c>
      <c r="AF312" s="406">
        <f t="shared" ref="AF312:AF316" si="493">Y312*AC312</f>
        <v>350000</v>
      </c>
      <c r="AG312" s="406">
        <f t="shared" ref="AG312:AG316" si="494">AE312+AF312</f>
        <v>7850000</v>
      </c>
      <c r="AH312" s="406">
        <f t="shared" ref="AH312:AH316" si="495">(V312-AG312)/AG312*100</f>
        <v>10.000000000000025</v>
      </c>
      <c r="AI312" s="329"/>
      <c r="AJ312" s="470"/>
      <c r="AK312" s="465"/>
      <c r="AL312" s="465"/>
      <c r="AM312" s="465"/>
      <c r="AN312" s="465"/>
      <c r="AO312" s="465"/>
      <c r="AP312" s="465"/>
      <c r="AQ312" s="465"/>
      <c r="AR312" s="465"/>
      <c r="AS312" s="465"/>
      <c r="AT312" s="465"/>
      <c r="AU312" s="465"/>
      <c r="AV312" s="465"/>
      <c r="AW312" s="465"/>
      <c r="AX312" s="465"/>
      <c r="AY312" s="465"/>
      <c r="AZ312" s="465"/>
      <c r="BA312" s="465"/>
      <c r="BB312" s="465"/>
      <c r="BC312" s="465"/>
      <c r="BD312" s="465"/>
      <c r="BE312" s="465"/>
      <c r="BF312" s="465"/>
      <c r="BG312" s="465"/>
      <c r="BH312" s="453"/>
    </row>
    <row r="313" spans="4:63" s="50" customFormat="1" ht="20" hidden="1" customHeight="1" x14ac:dyDescent="0.2">
      <c r="D313" s="927"/>
      <c r="E313" s="947"/>
      <c r="F313" s="929"/>
      <c r="G313" s="930" t="s">
        <v>241</v>
      </c>
      <c r="H313" s="941" t="s">
        <v>713</v>
      </c>
      <c r="I313" s="940"/>
      <c r="J313" s="931"/>
      <c r="K313" s="931"/>
      <c r="L313" s="931"/>
      <c r="M313" s="931"/>
      <c r="N313" s="932"/>
      <c r="O313" s="933"/>
      <c r="P313" s="911" t="s">
        <v>720</v>
      </c>
      <c r="Q313" s="912" t="s">
        <v>262</v>
      </c>
      <c r="R313" s="406">
        <f t="shared" ref="R313:R315" si="496">Y313</f>
        <v>1</v>
      </c>
      <c r="S313" s="847">
        <f t="shared" si="487"/>
        <v>3465000.0000000005</v>
      </c>
      <c r="T313" s="847">
        <f t="shared" si="488"/>
        <v>236500.00000000003</v>
      </c>
      <c r="U313" s="391">
        <f t="shared" si="489"/>
        <v>3701500.0000000005</v>
      </c>
      <c r="V313" s="393">
        <f t="shared" si="490"/>
        <v>3701500.0000000005</v>
      </c>
      <c r="W313" s="395">
        <v>0.34419262253304761</v>
      </c>
      <c r="X313" s="1"/>
      <c r="Y313" s="406">
        <v>1</v>
      </c>
      <c r="Z313" s="406">
        <f>$Z$23</f>
        <v>1.1000000000000001</v>
      </c>
      <c r="AA313" s="406">
        <v>1</v>
      </c>
      <c r="AB313" s="406">
        <v>3150000</v>
      </c>
      <c r="AC313" s="406">
        <v>215000</v>
      </c>
      <c r="AD313" s="406">
        <f t="shared" si="491"/>
        <v>3365000</v>
      </c>
      <c r="AE313" s="406">
        <f t="shared" si="492"/>
        <v>3150000</v>
      </c>
      <c r="AF313" s="406">
        <f t="shared" si="493"/>
        <v>215000</v>
      </c>
      <c r="AG313" s="406">
        <f t="shared" si="494"/>
        <v>3365000</v>
      </c>
      <c r="AH313" s="406">
        <f t="shared" si="495"/>
        <v>10.000000000000014</v>
      </c>
      <c r="AI313" s="329"/>
      <c r="AJ313" s="470"/>
      <c r="AK313" s="465"/>
      <c r="AL313" s="465"/>
      <c r="AM313" s="465"/>
      <c r="AN313" s="465"/>
      <c r="AO313" s="465"/>
      <c r="AP313" s="465"/>
      <c r="AQ313" s="465"/>
      <c r="AR313" s="465"/>
      <c r="AS313" s="465"/>
      <c r="AT313" s="465"/>
      <c r="AU313" s="465"/>
      <c r="AV313" s="465"/>
      <c r="AW313" s="465"/>
      <c r="AX313" s="465"/>
      <c r="AY313" s="465"/>
      <c r="AZ313" s="465"/>
      <c r="BA313" s="465"/>
      <c r="BB313" s="465"/>
      <c r="BC313" s="465"/>
      <c r="BD313" s="465"/>
      <c r="BE313" s="465"/>
      <c r="BF313" s="465"/>
      <c r="BG313" s="465"/>
      <c r="BH313" s="453"/>
    </row>
    <row r="314" spans="4:63" s="50" customFormat="1" ht="20" hidden="1" customHeight="1" x14ac:dyDescent="0.2">
      <c r="D314" s="927"/>
      <c r="E314" s="947"/>
      <c r="F314" s="929"/>
      <c r="G314" s="930" t="s">
        <v>241</v>
      </c>
      <c r="H314" s="941" t="s">
        <v>714</v>
      </c>
      <c r="I314" s="940"/>
      <c r="J314" s="931"/>
      <c r="K314" s="931"/>
      <c r="L314" s="931"/>
      <c r="M314" s="931"/>
      <c r="N314" s="932"/>
      <c r="O314" s="933"/>
      <c r="P314" s="911" t="s">
        <v>721</v>
      </c>
      <c r="Q314" s="912" t="s">
        <v>262</v>
      </c>
      <c r="R314" s="406">
        <f t="shared" si="496"/>
        <v>1</v>
      </c>
      <c r="S314" s="847">
        <f t="shared" si="487"/>
        <v>825000.00000000012</v>
      </c>
      <c r="T314" s="847">
        <f t="shared" si="488"/>
        <v>165000</v>
      </c>
      <c r="U314" s="391">
        <f t="shared" si="489"/>
        <v>990000.00000000012</v>
      </c>
      <c r="V314" s="393">
        <f t="shared" si="490"/>
        <v>990000.00000000012</v>
      </c>
      <c r="W314" s="395">
        <v>9.205746219308851E-2</v>
      </c>
      <c r="X314" s="1"/>
      <c r="Y314" s="406">
        <v>1</v>
      </c>
      <c r="Z314" s="406">
        <f>$Z$23</f>
        <v>1.1000000000000001</v>
      </c>
      <c r="AA314" s="406">
        <v>1</v>
      </c>
      <c r="AB314" s="406">
        <v>750000</v>
      </c>
      <c r="AC314" s="406">
        <v>150000</v>
      </c>
      <c r="AD314" s="406">
        <f t="shared" si="491"/>
        <v>900000</v>
      </c>
      <c r="AE314" s="406">
        <f t="shared" si="492"/>
        <v>750000</v>
      </c>
      <c r="AF314" s="406">
        <f t="shared" si="493"/>
        <v>150000</v>
      </c>
      <c r="AG314" s="406">
        <f t="shared" si="494"/>
        <v>900000</v>
      </c>
      <c r="AH314" s="406">
        <f t="shared" si="495"/>
        <v>10.000000000000012</v>
      </c>
      <c r="AI314" s="329"/>
      <c r="AJ314" s="470"/>
      <c r="AK314" s="465"/>
      <c r="AL314" s="465"/>
      <c r="AM314" s="465"/>
      <c r="AN314" s="465"/>
      <c r="AO314" s="465"/>
      <c r="AP314" s="465"/>
      <c r="AQ314" s="465"/>
      <c r="AR314" s="465"/>
      <c r="AS314" s="465"/>
      <c r="AT314" s="465"/>
      <c r="AU314" s="465"/>
      <c r="AV314" s="465"/>
      <c r="AW314" s="465"/>
      <c r="AX314" s="465"/>
      <c r="AY314" s="465"/>
      <c r="AZ314" s="465"/>
      <c r="BA314" s="465"/>
      <c r="BB314" s="465"/>
      <c r="BC314" s="465"/>
      <c r="BD314" s="465"/>
      <c r="BE314" s="465"/>
      <c r="BF314" s="465"/>
      <c r="BG314" s="465"/>
      <c r="BH314" s="453"/>
    </row>
    <row r="315" spans="4:63" s="50" customFormat="1" ht="20" hidden="1" customHeight="1" x14ac:dyDescent="0.2">
      <c r="D315" s="927"/>
      <c r="E315" s="947"/>
      <c r="F315" s="929"/>
      <c r="G315" s="930" t="s">
        <v>241</v>
      </c>
      <c r="H315" s="941" t="s">
        <v>715</v>
      </c>
      <c r="I315" s="940"/>
      <c r="J315" s="931"/>
      <c r="K315" s="931"/>
      <c r="L315" s="931"/>
      <c r="M315" s="931"/>
      <c r="N315" s="932"/>
      <c r="O315" s="933"/>
      <c r="P315" s="911" t="s">
        <v>722</v>
      </c>
      <c r="Q315" s="912" t="s">
        <v>262</v>
      </c>
      <c r="R315" s="406">
        <f t="shared" si="496"/>
        <v>2</v>
      </c>
      <c r="S315" s="847">
        <f t="shared" si="487"/>
        <v>7150000.0000000009</v>
      </c>
      <c r="T315" s="847">
        <f t="shared" si="488"/>
        <v>385000.00000000006</v>
      </c>
      <c r="U315" s="391">
        <f t="shared" si="489"/>
        <v>7535000.0000000009</v>
      </c>
      <c r="V315" s="393">
        <f t="shared" si="490"/>
        <v>15070000.000000002</v>
      </c>
      <c r="W315" s="395">
        <v>1.4013191467170141</v>
      </c>
      <c r="X315" s="1"/>
      <c r="Y315" s="406">
        <v>2</v>
      </c>
      <c r="Z315" s="406">
        <f>$Z$23</f>
        <v>1.1000000000000001</v>
      </c>
      <c r="AA315" s="406">
        <v>1</v>
      </c>
      <c r="AB315" s="406">
        <v>6500000</v>
      </c>
      <c r="AC315" s="406">
        <v>350000</v>
      </c>
      <c r="AD315" s="406">
        <f t="shared" si="491"/>
        <v>6850000</v>
      </c>
      <c r="AE315" s="406">
        <f t="shared" si="492"/>
        <v>13000000</v>
      </c>
      <c r="AF315" s="406">
        <f t="shared" si="493"/>
        <v>700000</v>
      </c>
      <c r="AG315" s="406">
        <f t="shared" si="494"/>
        <v>13700000</v>
      </c>
      <c r="AH315" s="406">
        <f t="shared" si="495"/>
        <v>10.000000000000012</v>
      </c>
      <c r="AI315" s="329"/>
      <c r="AJ315" s="470"/>
      <c r="AK315" s="465"/>
      <c r="AL315" s="465"/>
      <c r="AM315" s="465"/>
      <c r="AN315" s="465"/>
      <c r="AO315" s="465"/>
      <c r="AP315" s="465"/>
      <c r="AQ315" s="465"/>
      <c r="AR315" s="465"/>
      <c r="AS315" s="465"/>
      <c r="AT315" s="465"/>
      <c r="AU315" s="465"/>
      <c r="AV315" s="465"/>
      <c r="AW315" s="465"/>
      <c r="AX315" s="465"/>
      <c r="AY315" s="465"/>
      <c r="AZ315" s="465"/>
      <c r="BA315" s="465"/>
      <c r="BB315" s="465"/>
      <c r="BC315" s="465"/>
      <c r="BD315" s="465"/>
      <c r="BE315" s="465"/>
      <c r="BF315" s="465"/>
      <c r="BG315" s="465"/>
      <c r="BH315" s="453"/>
    </row>
    <row r="316" spans="4:63" s="50" customFormat="1" ht="20" hidden="1" customHeight="1" x14ac:dyDescent="0.2">
      <c r="D316" s="927"/>
      <c r="E316" s="947"/>
      <c r="F316" s="929"/>
      <c r="G316" s="930" t="s">
        <v>241</v>
      </c>
      <c r="H316" s="941" t="s">
        <v>719</v>
      </c>
      <c r="I316" s="940"/>
      <c r="J316" s="931"/>
      <c r="K316" s="931"/>
      <c r="L316" s="931"/>
      <c r="M316" s="931"/>
      <c r="N316" s="932"/>
      <c r="O316" s="933"/>
      <c r="P316" s="911" t="s">
        <v>723</v>
      </c>
      <c r="Q316" s="912" t="s">
        <v>184</v>
      </c>
      <c r="R316" s="406">
        <f>Y316</f>
        <v>36.1</v>
      </c>
      <c r="S316" s="847">
        <f t="shared" si="487"/>
        <v>275000</v>
      </c>
      <c r="T316" s="847">
        <f t="shared" si="488"/>
        <v>198000.00000000003</v>
      </c>
      <c r="U316" s="391">
        <f t="shared" si="489"/>
        <v>473000</v>
      </c>
      <c r="V316" s="393">
        <f t="shared" si="490"/>
        <v>17075300</v>
      </c>
      <c r="W316" s="395">
        <v>1.58778665069257</v>
      </c>
      <c r="X316" s="1"/>
      <c r="Y316" s="406">
        <f>9.5*3.8</f>
        <v>36.1</v>
      </c>
      <c r="Z316" s="406">
        <f>$Z$23</f>
        <v>1.1000000000000001</v>
      </c>
      <c r="AA316" s="406">
        <v>1</v>
      </c>
      <c r="AB316" s="406">
        <v>250000</v>
      </c>
      <c r="AC316" s="406">
        <v>180000</v>
      </c>
      <c r="AD316" s="406">
        <f t="shared" si="491"/>
        <v>430000</v>
      </c>
      <c r="AE316" s="406">
        <f t="shared" si="492"/>
        <v>9025000</v>
      </c>
      <c r="AF316" s="406">
        <f t="shared" si="493"/>
        <v>6498000</v>
      </c>
      <c r="AG316" s="406">
        <f t="shared" si="494"/>
        <v>15523000</v>
      </c>
      <c r="AH316" s="406">
        <f t="shared" si="495"/>
        <v>10</v>
      </c>
      <c r="AI316" s="329"/>
      <c r="AJ316" s="470"/>
      <c r="AK316" s="465"/>
      <c r="AL316" s="465"/>
      <c r="AM316" s="465"/>
      <c r="AN316" s="465"/>
      <c r="AO316" s="465"/>
      <c r="AP316" s="465"/>
      <c r="AQ316" s="465"/>
      <c r="AR316" s="465"/>
      <c r="AS316" s="465"/>
      <c r="AT316" s="465"/>
      <c r="AU316" s="465"/>
      <c r="AV316" s="465"/>
      <c r="AW316" s="465"/>
      <c r="AX316" s="465"/>
      <c r="AY316" s="465"/>
      <c r="AZ316" s="465"/>
      <c r="BA316" s="465"/>
      <c r="BB316" s="465"/>
      <c r="BC316" s="465"/>
      <c r="BD316" s="465"/>
      <c r="BE316" s="465"/>
      <c r="BF316" s="465"/>
      <c r="BG316" s="465"/>
      <c r="BH316" s="453"/>
    </row>
    <row r="317" spans="4:63" s="47" customFormat="1" ht="20" hidden="1" customHeight="1" x14ac:dyDescent="0.2">
      <c r="D317" s="914"/>
      <c r="E317" s="913"/>
      <c r="F317" s="915">
        <v>2</v>
      </c>
      <c r="G317" s="916" t="s">
        <v>261</v>
      </c>
      <c r="H317" s="916"/>
      <c r="I317" s="916"/>
      <c r="J317" s="917"/>
      <c r="K317" s="917"/>
      <c r="L317" s="917"/>
      <c r="M317" s="917"/>
      <c r="N317" s="916"/>
      <c r="O317" s="918"/>
      <c r="P317" s="911"/>
      <c r="Q317" s="912"/>
      <c r="R317" s="882"/>
      <c r="S317" s="883"/>
      <c r="T317" s="883"/>
      <c r="U317" s="884"/>
      <c r="V317" s="436"/>
      <c r="W317" s="400">
        <v>1.1855108838191384</v>
      </c>
      <c r="Y317" s="882"/>
      <c r="Z317" s="882"/>
      <c r="AA317" s="882"/>
      <c r="AB317" s="882"/>
      <c r="AC317" s="882"/>
      <c r="AD317" s="882"/>
      <c r="AE317" s="882"/>
      <c r="AF317" s="882"/>
      <c r="AG317" s="882"/>
      <c r="AH317" s="882"/>
      <c r="AI317" s="327"/>
      <c r="AJ317" s="471"/>
      <c r="AK317" s="472"/>
      <c r="AL317" s="472"/>
      <c r="AM317" s="472"/>
      <c r="AN317" s="472"/>
      <c r="AO317" s="472"/>
      <c r="AP317" s="472"/>
      <c r="AQ317" s="472"/>
      <c r="AR317" s="472"/>
      <c r="AS317" s="472"/>
      <c r="AT317" s="472"/>
      <c r="AU317" s="472"/>
      <c r="AV317" s="472"/>
      <c r="AW317" s="472"/>
      <c r="AX317" s="472"/>
      <c r="AY317" s="472"/>
      <c r="AZ317" s="472"/>
      <c r="BA317" s="472"/>
      <c r="BB317" s="472"/>
      <c r="BC317" s="472"/>
      <c r="BD317" s="472"/>
      <c r="BE317" s="472"/>
      <c r="BF317" s="472"/>
      <c r="BG317" s="472"/>
      <c r="BH317" s="451"/>
    </row>
    <row r="318" spans="4:63" s="50" customFormat="1" ht="20" hidden="1" customHeight="1" x14ac:dyDescent="0.2">
      <c r="D318" s="927"/>
      <c r="E318" s="947"/>
      <c r="F318" s="929"/>
      <c r="G318" s="930" t="s">
        <v>241</v>
      </c>
      <c r="H318" s="941" t="s">
        <v>716</v>
      </c>
      <c r="I318" s="940"/>
      <c r="J318" s="931"/>
      <c r="K318" s="931"/>
      <c r="L318" s="931"/>
      <c r="M318" s="931"/>
      <c r="N318" s="932"/>
      <c r="O318" s="933"/>
      <c r="P318" s="911" t="s">
        <v>723</v>
      </c>
      <c r="Q318" s="912" t="s">
        <v>262</v>
      </c>
      <c r="R318" s="406">
        <v>1</v>
      </c>
      <c r="S318" s="847">
        <f>AE318</f>
        <v>3287040</v>
      </c>
      <c r="T318" s="847">
        <f>AF318</f>
        <v>2937600</v>
      </c>
      <c r="U318" s="391">
        <f t="shared" ref="U318:U320" si="497">S318+T318</f>
        <v>6224640</v>
      </c>
      <c r="V318" s="393">
        <f t="shared" ref="V318:V320" si="498">R318*U318</f>
        <v>6224640</v>
      </c>
      <c r="W318" s="395">
        <v>0.57881268834907718</v>
      </c>
      <c r="X318" s="1"/>
      <c r="Y318" s="406">
        <f>2.4*1.6</f>
        <v>3.84</v>
      </c>
      <c r="Z318" s="406">
        <f>$Z$23</f>
        <v>1.1000000000000001</v>
      </c>
      <c r="AA318" s="406">
        <f>$AA$312</f>
        <v>1</v>
      </c>
      <c r="AB318" s="406">
        <v>856000</v>
      </c>
      <c r="AC318" s="406">
        <v>765000</v>
      </c>
      <c r="AD318" s="406">
        <f t="shared" ref="AD318:AD320" si="499">AB318+AC318</f>
        <v>1621000</v>
      </c>
      <c r="AE318" s="406">
        <f t="shared" ref="AE318:AE320" si="500">Y318*AB318</f>
        <v>3287040</v>
      </c>
      <c r="AF318" s="406">
        <f t="shared" ref="AF318:AF320" si="501">Y318*AC318</f>
        <v>2937600</v>
      </c>
      <c r="AG318" s="406">
        <f t="shared" ref="AG318:AG320" si="502">AE318+AF318</f>
        <v>6224640</v>
      </c>
      <c r="AH318" s="406">
        <f t="shared" ref="AH318:AH320" si="503">(V318-AG318)/AG318*100</f>
        <v>0</v>
      </c>
      <c r="AI318" s="329"/>
      <c r="AJ318" s="470"/>
      <c r="AK318" s="465"/>
      <c r="AL318" s="465"/>
      <c r="AM318" s="465"/>
      <c r="AN318" s="465"/>
      <c r="AO318" s="465"/>
      <c r="AP318" s="465"/>
      <c r="AQ318" s="465"/>
      <c r="AR318" s="465"/>
      <c r="AS318" s="465"/>
      <c r="AT318" s="465"/>
      <c r="AU318" s="465"/>
      <c r="AV318" s="465"/>
      <c r="AW318" s="465"/>
      <c r="AX318" s="465"/>
      <c r="AY318" s="465"/>
      <c r="AZ318" s="465"/>
      <c r="BA318" s="465"/>
      <c r="BB318" s="465"/>
      <c r="BC318" s="465"/>
      <c r="BD318" s="465"/>
      <c r="BE318" s="465"/>
      <c r="BF318" s="465"/>
      <c r="BG318" s="465"/>
      <c r="BH318" s="453"/>
    </row>
    <row r="319" spans="4:63" s="50" customFormat="1" ht="20" hidden="1" customHeight="1" x14ac:dyDescent="0.2">
      <c r="D319" s="927"/>
      <c r="E319" s="947"/>
      <c r="F319" s="929"/>
      <c r="G319" s="930" t="s">
        <v>241</v>
      </c>
      <c r="H319" s="941" t="s">
        <v>717</v>
      </c>
      <c r="I319" s="940"/>
      <c r="J319" s="931"/>
      <c r="K319" s="931"/>
      <c r="L319" s="931"/>
      <c r="M319" s="931"/>
      <c r="N319" s="932"/>
      <c r="O319" s="933"/>
      <c r="P319" s="911" t="s">
        <v>723</v>
      </c>
      <c r="Q319" s="912" t="s">
        <v>262</v>
      </c>
      <c r="R319" s="406">
        <v>2</v>
      </c>
      <c r="S319" s="847">
        <f t="shared" ref="S319:T320" si="504">AE319</f>
        <v>1557919.9999999998</v>
      </c>
      <c r="T319" s="847">
        <f t="shared" si="504"/>
        <v>1392299.9999999998</v>
      </c>
      <c r="U319" s="391">
        <f t="shared" si="497"/>
        <v>2950219.9999999995</v>
      </c>
      <c r="V319" s="393">
        <f t="shared" si="498"/>
        <v>5900439.9999999991</v>
      </c>
      <c r="W319" s="395">
        <v>0.54866619416422935</v>
      </c>
      <c r="X319" s="1"/>
      <c r="Y319" s="406">
        <f>1.3*1.4</f>
        <v>1.8199999999999998</v>
      </c>
      <c r="Z319" s="406">
        <f>$Z$23</f>
        <v>1.1000000000000001</v>
      </c>
      <c r="AA319" s="406">
        <f t="shared" ref="AA319:AA320" si="505">$AA$312</f>
        <v>1</v>
      </c>
      <c r="AB319" s="406">
        <f>AB318</f>
        <v>856000</v>
      </c>
      <c r="AC319" s="406">
        <v>765000</v>
      </c>
      <c r="AD319" s="406">
        <f t="shared" si="499"/>
        <v>1621000</v>
      </c>
      <c r="AE319" s="406">
        <f t="shared" si="500"/>
        <v>1557919.9999999998</v>
      </c>
      <c r="AF319" s="406">
        <f t="shared" si="501"/>
        <v>1392299.9999999998</v>
      </c>
      <c r="AG319" s="406">
        <f t="shared" si="502"/>
        <v>2950219.9999999995</v>
      </c>
      <c r="AH319" s="406">
        <f t="shared" si="503"/>
        <v>100</v>
      </c>
      <c r="AI319" s="329"/>
      <c r="AJ319" s="470"/>
      <c r="AK319" s="465"/>
      <c r="AL319" s="465"/>
      <c r="AM319" s="465"/>
      <c r="AN319" s="465"/>
      <c r="AO319" s="465"/>
      <c r="AP319" s="465"/>
      <c r="AQ319" s="465"/>
      <c r="AR319" s="465"/>
      <c r="AS319" s="465"/>
      <c r="AT319" s="465"/>
      <c r="AU319" s="465"/>
      <c r="AV319" s="465"/>
      <c r="AW319" s="465"/>
      <c r="AX319" s="465"/>
      <c r="AY319" s="465"/>
      <c r="AZ319" s="465"/>
      <c r="BA319" s="465"/>
      <c r="BB319" s="465"/>
      <c r="BC319" s="465"/>
      <c r="BD319" s="465"/>
      <c r="BE319" s="465"/>
      <c r="BF319" s="465"/>
      <c r="BG319" s="465"/>
      <c r="BH319" s="453"/>
    </row>
    <row r="320" spans="4:63" s="50" customFormat="1" ht="20" hidden="1" customHeight="1" x14ac:dyDescent="0.2">
      <c r="D320" s="927"/>
      <c r="E320" s="947"/>
      <c r="F320" s="929"/>
      <c r="G320" s="930" t="s">
        <v>241</v>
      </c>
      <c r="H320" s="941" t="s">
        <v>726</v>
      </c>
      <c r="I320" s="940"/>
      <c r="J320" s="931"/>
      <c r="K320" s="931"/>
      <c r="L320" s="931"/>
      <c r="M320" s="931"/>
      <c r="N320" s="932"/>
      <c r="O320" s="933"/>
      <c r="P320" s="911" t="s">
        <v>723</v>
      </c>
      <c r="Q320" s="912" t="s">
        <v>262</v>
      </c>
      <c r="R320" s="406">
        <v>1</v>
      </c>
      <c r="S320" s="847">
        <f t="shared" si="504"/>
        <v>329560</v>
      </c>
      <c r="T320" s="847">
        <f t="shared" si="504"/>
        <v>294525</v>
      </c>
      <c r="U320" s="391">
        <f t="shared" si="497"/>
        <v>624085</v>
      </c>
      <c r="V320" s="393">
        <f t="shared" si="498"/>
        <v>624085</v>
      </c>
      <c r="W320" s="395">
        <v>5.8032001305831957E-2</v>
      </c>
      <c r="X320" s="1"/>
      <c r="Y320" s="406">
        <f>0.55*0.7</f>
        <v>0.38500000000000001</v>
      </c>
      <c r="Z320" s="406">
        <f>$Z$23</f>
        <v>1.1000000000000001</v>
      </c>
      <c r="AA320" s="406">
        <f t="shared" si="505"/>
        <v>1</v>
      </c>
      <c r="AB320" s="406">
        <f>AB319</f>
        <v>856000</v>
      </c>
      <c r="AC320" s="406">
        <v>765000</v>
      </c>
      <c r="AD320" s="406">
        <f t="shared" si="499"/>
        <v>1621000</v>
      </c>
      <c r="AE320" s="406">
        <f t="shared" si="500"/>
        <v>329560</v>
      </c>
      <c r="AF320" s="406">
        <f t="shared" si="501"/>
        <v>294525</v>
      </c>
      <c r="AG320" s="406">
        <f t="shared" si="502"/>
        <v>624085</v>
      </c>
      <c r="AH320" s="406">
        <f t="shared" si="503"/>
        <v>0</v>
      </c>
      <c r="AI320" s="329"/>
      <c r="AJ320" s="470"/>
      <c r="AK320" s="465"/>
      <c r="AL320" s="465"/>
      <c r="AM320" s="465"/>
      <c r="AN320" s="465"/>
      <c r="AO320" s="465"/>
      <c r="AP320" s="465"/>
      <c r="AQ320" s="465"/>
      <c r="AR320" s="465"/>
      <c r="AS320" s="465"/>
      <c r="AT320" s="465"/>
      <c r="AU320" s="465"/>
      <c r="AV320" s="465"/>
      <c r="AW320" s="465"/>
      <c r="AX320" s="465"/>
      <c r="AY320" s="465"/>
      <c r="AZ320" s="465"/>
      <c r="BA320" s="465"/>
      <c r="BB320" s="465"/>
      <c r="BC320" s="465"/>
      <c r="BD320" s="465"/>
      <c r="BE320" s="465"/>
      <c r="BF320" s="465"/>
      <c r="BG320" s="465"/>
      <c r="BH320" s="453"/>
    </row>
    <row r="321" spans="4:60" s="50" customFormat="1" ht="20" hidden="1" customHeight="1" x14ac:dyDescent="0.2">
      <c r="D321" s="927"/>
      <c r="E321" s="947"/>
      <c r="F321" s="929"/>
      <c r="G321" s="941"/>
      <c r="H321" s="941"/>
      <c r="I321" s="940"/>
      <c r="J321" s="931"/>
      <c r="K321" s="931"/>
      <c r="L321" s="931"/>
      <c r="M321" s="931"/>
      <c r="N321" s="932"/>
      <c r="O321" s="933"/>
      <c r="P321" s="911"/>
      <c r="Q321" s="912"/>
      <c r="R321" s="406"/>
      <c r="S321" s="847"/>
      <c r="T321" s="847"/>
      <c r="U321" s="391"/>
      <c r="V321" s="393"/>
      <c r="W321" s="401"/>
      <c r="Y321" s="406"/>
      <c r="Z321" s="406"/>
      <c r="AA321" s="406"/>
      <c r="AB321" s="406"/>
      <c r="AC321" s="406"/>
      <c r="AD321" s="406"/>
      <c r="AE321" s="406"/>
      <c r="AF321" s="406"/>
      <c r="AG321" s="406"/>
      <c r="AH321" s="406"/>
      <c r="AI321" s="329"/>
      <c r="AJ321" s="470"/>
      <c r="AK321" s="465"/>
      <c r="AL321" s="465"/>
      <c r="AM321" s="465"/>
      <c r="AN321" s="465"/>
      <c r="AO321" s="465"/>
      <c r="AP321" s="465"/>
      <c r="AQ321" s="465"/>
      <c r="AR321" s="465"/>
      <c r="AS321" s="465"/>
      <c r="AT321" s="465"/>
      <c r="AU321" s="465"/>
      <c r="AV321" s="465"/>
      <c r="AW321" s="465"/>
      <c r="AX321" s="465"/>
      <c r="AY321" s="465"/>
      <c r="AZ321" s="465"/>
      <c r="BA321" s="465"/>
      <c r="BB321" s="465"/>
      <c r="BC321" s="465"/>
      <c r="BD321" s="465"/>
      <c r="BE321" s="465"/>
      <c r="BF321" s="465"/>
      <c r="BG321" s="465"/>
      <c r="BH321" s="453"/>
    </row>
    <row r="322" spans="4:60" ht="20" hidden="1" customHeight="1" x14ac:dyDescent="0.2">
      <c r="D322" s="814"/>
      <c r="E322" s="815"/>
      <c r="F322" s="816"/>
      <c r="G322" s="817"/>
      <c r="H322" s="818"/>
      <c r="I322" s="816"/>
      <c r="J322" s="819"/>
      <c r="K322" s="819"/>
      <c r="L322" s="819"/>
      <c r="M322" s="820"/>
      <c r="N322" s="821"/>
      <c r="O322" s="818"/>
      <c r="P322" s="822"/>
      <c r="Q322" s="823"/>
      <c r="R322" s="838"/>
      <c r="S322" s="824"/>
      <c r="T322" s="824"/>
      <c r="U322" s="861" t="s">
        <v>182</v>
      </c>
      <c r="V322" s="1"/>
      <c r="W322" s="395"/>
      <c r="Y322" s="406"/>
      <c r="Z322" s="406"/>
      <c r="AA322" s="406"/>
      <c r="AB322" s="406"/>
      <c r="AC322" s="406"/>
      <c r="AD322" s="406"/>
      <c r="AE322" s="406"/>
      <c r="AF322" s="406"/>
      <c r="AG322" s="406"/>
      <c r="AH322" s="406"/>
      <c r="AJ322" s="467"/>
      <c r="AK322" s="466"/>
      <c r="AL322" s="466"/>
      <c r="AM322" s="466"/>
      <c r="AN322" s="466"/>
      <c r="AO322" s="466"/>
      <c r="AP322" s="466"/>
      <c r="AQ322" s="466"/>
      <c r="AR322" s="466"/>
      <c r="AS322" s="466"/>
      <c r="AT322" s="466"/>
      <c r="AU322" s="466"/>
      <c r="AV322" s="466"/>
      <c r="AW322" s="466"/>
      <c r="AX322" s="466"/>
      <c r="AY322" s="466"/>
      <c r="AZ322" s="466"/>
      <c r="BA322" s="466"/>
      <c r="BB322" s="466"/>
      <c r="BC322" s="466"/>
      <c r="BD322" s="466"/>
      <c r="BE322" s="466"/>
      <c r="BF322" s="466"/>
      <c r="BG322" s="466"/>
      <c r="BH322" s="446"/>
    </row>
    <row r="323" spans="4:60" s="40" customFormat="1" ht="20" customHeight="1" x14ac:dyDescent="0.2">
      <c r="D323" s="905"/>
      <c r="E323" s="913" t="s">
        <v>747</v>
      </c>
      <c r="F323" s="907"/>
      <c r="G323" s="908"/>
      <c r="H323" s="908"/>
      <c r="I323" s="908"/>
      <c r="J323" s="909"/>
      <c r="K323" s="909"/>
      <c r="L323" s="909"/>
      <c r="M323" s="909"/>
      <c r="N323" s="908"/>
      <c r="O323" s="910"/>
      <c r="P323" s="911"/>
      <c r="Q323" s="912"/>
      <c r="R323" s="407"/>
      <c r="S323" s="868"/>
      <c r="T323" s="868"/>
      <c r="U323" s="392"/>
      <c r="V323" s="432">
        <f>SUM(V324:V334)</f>
        <v>67014624.100000001</v>
      </c>
      <c r="W323" s="399">
        <f>W324+W329</f>
        <v>6.2315113378482714</v>
      </c>
      <c r="Y323" s="407"/>
      <c r="Z323" s="407"/>
      <c r="AA323" s="407"/>
      <c r="AB323" s="407"/>
      <c r="AC323" s="407"/>
      <c r="AD323" s="407"/>
      <c r="AE323" s="407"/>
      <c r="AF323" s="407"/>
      <c r="AG323" s="407"/>
      <c r="AH323" s="407"/>
      <c r="AI323" s="326"/>
      <c r="AJ323" s="470"/>
      <c r="AK323" s="465"/>
      <c r="AL323" s="465"/>
      <c r="AM323" s="465"/>
      <c r="AN323" s="465"/>
      <c r="AO323" s="465"/>
      <c r="AP323" s="465"/>
      <c r="AQ323" s="465"/>
      <c r="AR323" s="465"/>
      <c r="AS323" s="465"/>
      <c r="AT323" s="465"/>
      <c r="AU323" s="465"/>
      <c r="AV323" s="465"/>
      <c r="AW323" s="465"/>
      <c r="AX323" s="465"/>
      <c r="AY323" s="458">
        <f>W323/2</f>
        <v>3.1157556689241357</v>
      </c>
      <c r="AZ323" s="458">
        <f>AY323</f>
        <v>3.1157556689241357</v>
      </c>
      <c r="BA323" s="465"/>
      <c r="BB323" s="465"/>
      <c r="BC323" s="465"/>
      <c r="BD323" s="465"/>
      <c r="BE323" s="465"/>
      <c r="BF323" s="465"/>
      <c r="BG323" s="465"/>
      <c r="BH323" s="450"/>
    </row>
    <row r="324" spans="4:60" s="47" customFormat="1" ht="20" hidden="1" customHeight="1" x14ac:dyDescent="0.2">
      <c r="D324" s="914"/>
      <c r="E324" s="913"/>
      <c r="F324" s="915">
        <v>1</v>
      </c>
      <c r="G324" s="916" t="s">
        <v>260</v>
      </c>
      <c r="H324" s="916"/>
      <c r="I324" s="916"/>
      <c r="J324" s="917"/>
      <c r="K324" s="917"/>
      <c r="L324" s="917"/>
      <c r="M324" s="917"/>
      <c r="N324" s="916"/>
      <c r="O324" s="918"/>
      <c r="P324" s="911"/>
      <c r="Q324" s="912"/>
      <c r="R324" s="882"/>
      <c r="S324" s="883"/>
      <c r="T324" s="883"/>
      <c r="U324" s="884"/>
      <c r="V324" s="436"/>
      <c r="W324" s="400">
        <v>3.0829969419634899</v>
      </c>
      <c r="Y324" s="882"/>
      <c r="Z324" s="882"/>
      <c r="AA324" s="882"/>
      <c r="AB324" s="882"/>
      <c r="AC324" s="882"/>
      <c r="AD324" s="882"/>
      <c r="AE324" s="882"/>
      <c r="AF324" s="882"/>
      <c r="AG324" s="882"/>
      <c r="AH324" s="882"/>
      <c r="AI324" s="327"/>
      <c r="AJ324" s="471"/>
      <c r="AK324" s="472"/>
      <c r="AL324" s="472"/>
      <c r="AM324" s="472"/>
      <c r="AN324" s="472"/>
      <c r="AO324" s="472"/>
      <c r="AP324" s="472"/>
      <c r="AQ324" s="472"/>
      <c r="AR324" s="472"/>
      <c r="AS324" s="472"/>
      <c r="AT324" s="472"/>
      <c r="AU324" s="472"/>
      <c r="AV324" s="472"/>
      <c r="AW324" s="472"/>
      <c r="AX324" s="472"/>
      <c r="AY324" s="472"/>
      <c r="AZ324" s="472"/>
      <c r="BA324" s="472"/>
      <c r="BB324" s="472"/>
      <c r="BC324" s="472"/>
      <c r="BD324" s="472"/>
      <c r="BE324" s="472"/>
      <c r="BF324" s="472"/>
      <c r="BG324" s="472"/>
      <c r="BH324" s="451"/>
    </row>
    <row r="325" spans="4:60" s="50" customFormat="1" ht="20" hidden="1" customHeight="1" x14ac:dyDescent="0.2">
      <c r="D325" s="927"/>
      <c r="E325" s="947"/>
      <c r="F325" s="929"/>
      <c r="G325" s="930" t="s">
        <v>241</v>
      </c>
      <c r="H325" s="941" t="s">
        <v>730</v>
      </c>
      <c r="I325" s="940"/>
      <c r="J325" s="931"/>
      <c r="K325" s="931"/>
      <c r="L325" s="931"/>
      <c r="M325" s="931"/>
      <c r="N325" s="932"/>
      <c r="O325" s="933"/>
      <c r="P325" s="911" t="s">
        <v>720</v>
      </c>
      <c r="Q325" s="912" t="s">
        <v>262</v>
      </c>
      <c r="R325" s="406">
        <f t="shared" ref="R325:S328" si="506">Y325*AA325</f>
        <v>1</v>
      </c>
      <c r="S325" s="847">
        <f t="shared" si="506"/>
        <v>8415000</v>
      </c>
      <c r="T325" s="847">
        <f t="shared" ref="T325:T328" si="507">Z325*AC325</f>
        <v>385000.00000000006</v>
      </c>
      <c r="U325" s="391">
        <f t="shared" ref="U325:U328" si="508">S325+T325</f>
        <v>8800000</v>
      </c>
      <c r="V325" s="393">
        <f t="shared" ref="V325:V328" si="509">R325*U325</f>
        <v>8800000</v>
      </c>
      <c r="W325" s="395">
        <v>0.81828855282745339</v>
      </c>
      <c r="X325" s="1"/>
      <c r="Y325" s="406">
        <v>1</v>
      </c>
      <c r="Z325" s="406">
        <f>$Z$23</f>
        <v>1.1000000000000001</v>
      </c>
      <c r="AA325" s="406">
        <f t="shared" ref="AA325:AA328" si="510">$AA$312</f>
        <v>1</v>
      </c>
      <c r="AB325" s="406">
        <v>7650000</v>
      </c>
      <c r="AC325" s="406">
        <f>AC312</f>
        <v>350000</v>
      </c>
      <c r="AD325" s="406">
        <f t="shared" ref="AD325:AD328" si="511">AB325+AC325</f>
        <v>8000000</v>
      </c>
      <c r="AE325" s="406">
        <f t="shared" ref="AE325:AE328" si="512">Y325*AB325</f>
        <v>7650000</v>
      </c>
      <c r="AF325" s="406">
        <f t="shared" ref="AF325:AF328" si="513">Y325*AC325</f>
        <v>350000</v>
      </c>
      <c r="AG325" s="406">
        <f t="shared" ref="AG325:AG328" si="514">AE325+AF325</f>
        <v>8000000</v>
      </c>
      <c r="AH325" s="406">
        <f t="shared" ref="AH325:AH328" si="515">(V325-AG325)/AG325*100</f>
        <v>10</v>
      </c>
      <c r="AI325" s="329"/>
      <c r="AJ325" s="470"/>
      <c r="AK325" s="465"/>
      <c r="AL325" s="465"/>
      <c r="AM325" s="465"/>
      <c r="AN325" s="465"/>
      <c r="AO325" s="465"/>
      <c r="AP325" s="465"/>
      <c r="AQ325" s="465"/>
      <c r="AR325" s="465"/>
      <c r="AS325" s="465"/>
      <c r="AT325" s="465"/>
      <c r="AU325" s="465"/>
      <c r="AV325" s="465"/>
      <c r="AW325" s="465"/>
      <c r="AX325" s="465"/>
      <c r="AY325" s="465"/>
      <c r="AZ325" s="465"/>
      <c r="BA325" s="465"/>
      <c r="BB325" s="465"/>
      <c r="BC325" s="465"/>
      <c r="BD325" s="465"/>
      <c r="BE325" s="465"/>
      <c r="BF325" s="465"/>
      <c r="BG325" s="465"/>
      <c r="BH325" s="453"/>
    </row>
    <row r="326" spans="4:60" s="50" customFormat="1" ht="20" hidden="1" customHeight="1" x14ac:dyDescent="0.2">
      <c r="D326" s="927"/>
      <c r="E326" s="947"/>
      <c r="F326" s="929"/>
      <c r="G326" s="930" t="s">
        <v>241</v>
      </c>
      <c r="H326" s="941" t="s">
        <v>724</v>
      </c>
      <c r="I326" s="940"/>
      <c r="J326" s="931"/>
      <c r="K326" s="931"/>
      <c r="L326" s="931"/>
      <c r="M326" s="931"/>
      <c r="N326" s="932"/>
      <c r="O326" s="933"/>
      <c r="P326" s="911" t="s">
        <v>720</v>
      </c>
      <c r="Q326" s="912" t="s">
        <v>262</v>
      </c>
      <c r="R326" s="406">
        <v>3</v>
      </c>
      <c r="S326" s="847">
        <f t="shared" si="506"/>
        <v>3575000.0000000005</v>
      </c>
      <c r="T326" s="847">
        <f t="shared" si="507"/>
        <v>236500.00000000003</v>
      </c>
      <c r="U326" s="391">
        <f t="shared" si="508"/>
        <v>3811500.0000000005</v>
      </c>
      <c r="V326" s="393">
        <f t="shared" si="509"/>
        <v>11434500.000000002</v>
      </c>
      <c r="W326" s="395">
        <v>1.0632636883301725</v>
      </c>
      <c r="X326" s="1"/>
      <c r="Y326" s="406">
        <v>1</v>
      </c>
      <c r="Z326" s="406">
        <f>$Z$23</f>
        <v>1.1000000000000001</v>
      </c>
      <c r="AA326" s="406">
        <f t="shared" si="510"/>
        <v>1</v>
      </c>
      <c r="AB326" s="406">
        <v>3250000</v>
      </c>
      <c r="AC326" s="406">
        <v>215000</v>
      </c>
      <c r="AD326" s="406">
        <f t="shared" si="511"/>
        <v>3465000</v>
      </c>
      <c r="AE326" s="406">
        <f t="shared" si="512"/>
        <v>3250000</v>
      </c>
      <c r="AF326" s="406">
        <f t="shared" si="513"/>
        <v>215000</v>
      </c>
      <c r="AG326" s="406">
        <f t="shared" si="514"/>
        <v>3465000</v>
      </c>
      <c r="AH326" s="406">
        <f t="shared" si="515"/>
        <v>230.00000000000006</v>
      </c>
      <c r="AI326" s="329"/>
      <c r="AJ326" s="470"/>
      <c r="AK326" s="465"/>
      <c r="AL326" s="465"/>
      <c r="AM326" s="465"/>
      <c r="AN326" s="465"/>
      <c r="AO326" s="465"/>
      <c r="AP326" s="465"/>
      <c r="AQ326" s="465"/>
      <c r="AR326" s="465"/>
      <c r="AS326" s="465"/>
      <c r="AT326" s="465"/>
      <c r="AU326" s="465"/>
      <c r="AV326" s="465"/>
      <c r="AW326" s="465"/>
      <c r="AX326" s="465"/>
      <c r="AY326" s="465"/>
      <c r="AZ326" s="465"/>
      <c r="BA326" s="465"/>
      <c r="BB326" s="465"/>
      <c r="BC326" s="465"/>
      <c r="BD326" s="465"/>
      <c r="BE326" s="465"/>
      <c r="BF326" s="465"/>
      <c r="BG326" s="465"/>
      <c r="BH326" s="453"/>
    </row>
    <row r="327" spans="4:60" s="50" customFormat="1" ht="20" hidden="1" customHeight="1" x14ac:dyDescent="0.2">
      <c r="D327" s="927"/>
      <c r="E327" s="947"/>
      <c r="F327" s="929"/>
      <c r="G327" s="930" t="s">
        <v>241</v>
      </c>
      <c r="H327" s="941" t="s">
        <v>714</v>
      </c>
      <c r="I327" s="940"/>
      <c r="J327" s="931"/>
      <c r="K327" s="931"/>
      <c r="L327" s="931"/>
      <c r="M327" s="931"/>
      <c r="N327" s="932"/>
      <c r="O327" s="933"/>
      <c r="P327" s="911" t="s">
        <v>721</v>
      </c>
      <c r="Q327" s="912" t="s">
        <v>262</v>
      </c>
      <c r="R327" s="406">
        <v>4</v>
      </c>
      <c r="S327" s="847">
        <f t="shared" si="506"/>
        <v>825000.00000000012</v>
      </c>
      <c r="T327" s="847">
        <f t="shared" si="507"/>
        <v>165000</v>
      </c>
      <c r="U327" s="391">
        <f t="shared" si="508"/>
        <v>990000.00000000012</v>
      </c>
      <c r="V327" s="393">
        <f t="shared" si="509"/>
        <v>3960000.0000000005</v>
      </c>
      <c r="W327" s="395">
        <v>0.36822984877235404</v>
      </c>
      <c r="X327" s="1"/>
      <c r="Y327" s="406">
        <v>1</v>
      </c>
      <c r="Z327" s="406">
        <f>$Z$23</f>
        <v>1.1000000000000001</v>
      </c>
      <c r="AA327" s="406">
        <f t="shared" si="510"/>
        <v>1</v>
      </c>
      <c r="AB327" s="406">
        <v>750000</v>
      </c>
      <c r="AC327" s="406">
        <v>150000</v>
      </c>
      <c r="AD327" s="406">
        <f t="shared" si="511"/>
        <v>900000</v>
      </c>
      <c r="AE327" s="406">
        <f t="shared" si="512"/>
        <v>750000</v>
      </c>
      <c r="AF327" s="406">
        <f t="shared" si="513"/>
        <v>150000</v>
      </c>
      <c r="AG327" s="406">
        <f t="shared" si="514"/>
        <v>900000</v>
      </c>
      <c r="AH327" s="406">
        <f t="shared" si="515"/>
        <v>340.00000000000006</v>
      </c>
      <c r="AI327" s="329"/>
      <c r="AJ327" s="470"/>
      <c r="AK327" s="465"/>
      <c r="AL327" s="465"/>
      <c r="AM327" s="465"/>
      <c r="AN327" s="465"/>
      <c r="AO327" s="465"/>
      <c r="AP327" s="465"/>
      <c r="AQ327" s="465"/>
      <c r="AR327" s="465"/>
      <c r="AS327" s="465"/>
      <c r="AT327" s="465"/>
      <c r="AU327" s="465"/>
      <c r="AV327" s="465"/>
      <c r="AW327" s="465"/>
      <c r="AX327" s="465"/>
      <c r="AY327" s="465"/>
      <c r="AZ327" s="465"/>
      <c r="BA327" s="465"/>
      <c r="BB327" s="465"/>
      <c r="BC327" s="465"/>
      <c r="BD327" s="465"/>
      <c r="BE327" s="465"/>
      <c r="BF327" s="465"/>
      <c r="BG327" s="465"/>
      <c r="BH327" s="453"/>
    </row>
    <row r="328" spans="4:60" s="50" customFormat="1" ht="20" hidden="1" customHeight="1" x14ac:dyDescent="0.2">
      <c r="D328" s="927"/>
      <c r="E328" s="947"/>
      <c r="F328" s="929"/>
      <c r="G328" s="930" t="s">
        <v>241</v>
      </c>
      <c r="H328" s="941" t="s">
        <v>725</v>
      </c>
      <c r="I328" s="940"/>
      <c r="J328" s="931"/>
      <c r="K328" s="931"/>
      <c r="L328" s="931"/>
      <c r="M328" s="931"/>
      <c r="N328" s="932"/>
      <c r="O328" s="933"/>
      <c r="P328" s="911" t="s">
        <v>723</v>
      </c>
      <c r="Q328" s="912" t="s">
        <v>718</v>
      </c>
      <c r="R328" s="406">
        <f t="shared" ref="R328" si="516">Y328*AA328</f>
        <v>6.7545000000000002</v>
      </c>
      <c r="S328" s="847">
        <f t="shared" si="506"/>
        <v>941600.00000000012</v>
      </c>
      <c r="T328" s="847">
        <f t="shared" si="507"/>
        <v>385000.00000000006</v>
      </c>
      <c r="U328" s="391">
        <f t="shared" si="508"/>
        <v>1326600.0000000002</v>
      </c>
      <c r="V328" s="393">
        <f t="shared" si="509"/>
        <v>8960519.7000000011</v>
      </c>
      <c r="W328" s="395">
        <v>0.83321485203350987</v>
      </c>
      <c r="X328" s="1"/>
      <c r="Y328" s="406">
        <f>2.37*2.85</f>
        <v>6.7545000000000002</v>
      </c>
      <c r="Z328" s="406">
        <f>$Z$23</f>
        <v>1.1000000000000001</v>
      </c>
      <c r="AA328" s="406">
        <f t="shared" si="510"/>
        <v>1</v>
      </c>
      <c r="AB328" s="406">
        <f>AB318</f>
        <v>856000</v>
      </c>
      <c r="AC328" s="406">
        <v>350000</v>
      </c>
      <c r="AD328" s="406">
        <f t="shared" si="511"/>
        <v>1206000</v>
      </c>
      <c r="AE328" s="406">
        <f t="shared" si="512"/>
        <v>5781852</v>
      </c>
      <c r="AF328" s="406">
        <f t="shared" si="513"/>
        <v>2364075</v>
      </c>
      <c r="AG328" s="406">
        <f t="shared" si="514"/>
        <v>8145927</v>
      </c>
      <c r="AH328" s="406">
        <f t="shared" si="515"/>
        <v>10.000000000000012</v>
      </c>
      <c r="AI328" s="329"/>
      <c r="AJ328" s="470"/>
      <c r="AK328" s="465"/>
      <c r="AL328" s="465"/>
      <c r="AM328" s="465"/>
      <c r="AN328" s="465"/>
      <c r="AO328" s="465"/>
      <c r="AP328" s="465"/>
      <c r="AQ328" s="465"/>
      <c r="AR328" s="465"/>
      <c r="AS328" s="465"/>
      <c r="AT328" s="465"/>
      <c r="AU328" s="465"/>
      <c r="AV328" s="465"/>
      <c r="AW328" s="465"/>
      <c r="AX328" s="465"/>
      <c r="AY328" s="465"/>
      <c r="AZ328" s="465"/>
      <c r="BA328" s="465"/>
      <c r="BB328" s="465"/>
      <c r="BC328" s="465"/>
      <c r="BD328" s="465"/>
      <c r="BE328" s="465"/>
      <c r="BF328" s="465"/>
      <c r="BG328" s="465"/>
      <c r="BH328" s="453"/>
    </row>
    <row r="329" spans="4:60" s="47" customFormat="1" ht="20" hidden="1" customHeight="1" x14ac:dyDescent="0.2">
      <c r="D329" s="914"/>
      <c r="E329" s="913"/>
      <c r="F329" s="915">
        <v>2</v>
      </c>
      <c r="G329" s="916" t="s">
        <v>261</v>
      </c>
      <c r="H329" s="916"/>
      <c r="I329" s="916"/>
      <c r="J329" s="917"/>
      <c r="K329" s="917"/>
      <c r="L329" s="917"/>
      <c r="M329" s="917"/>
      <c r="N329" s="916"/>
      <c r="O329" s="918"/>
      <c r="P329" s="911"/>
      <c r="Q329" s="912"/>
      <c r="R329" s="882"/>
      <c r="S329" s="883"/>
      <c r="T329" s="883"/>
      <c r="U329" s="884"/>
      <c r="V329" s="436"/>
      <c r="W329" s="400">
        <v>3.1485143958847814</v>
      </c>
      <c r="Y329" s="882"/>
      <c r="Z329" s="882"/>
      <c r="AA329" s="882"/>
      <c r="AB329" s="882"/>
      <c r="AC329" s="882"/>
      <c r="AD329" s="882"/>
      <c r="AE329" s="882"/>
      <c r="AF329" s="882"/>
      <c r="AG329" s="882"/>
      <c r="AH329" s="882"/>
      <c r="AI329" s="327"/>
      <c r="AJ329" s="471"/>
      <c r="AK329" s="472"/>
      <c r="AL329" s="472"/>
      <c r="AM329" s="472"/>
      <c r="AN329" s="472"/>
      <c r="AO329" s="472"/>
      <c r="AP329" s="472"/>
      <c r="AQ329" s="472"/>
      <c r="AR329" s="472"/>
      <c r="AS329" s="472"/>
      <c r="AT329" s="472"/>
      <c r="AU329" s="472"/>
      <c r="AV329" s="472"/>
      <c r="AW329" s="472"/>
      <c r="AX329" s="472"/>
      <c r="AY329" s="472"/>
      <c r="AZ329" s="472"/>
      <c r="BA329" s="472"/>
      <c r="BB329" s="472"/>
      <c r="BC329" s="472"/>
      <c r="BD329" s="472"/>
      <c r="BE329" s="472"/>
      <c r="BF329" s="472"/>
      <c r="BG329" s="472"/>
      <c r="BH329" s="451"/>
    </row>
    <row r="330" spans="4:60" s="50" customFormat="1" ht="20" hidden="1" customHeight="1" x14ac:dyDescent="0.2">
      <c r="D330" s="927"/>
      <c r="E330" s="947"/>
      <c r="F330" s="929"/>
      <c r="G330" s="930" t="s">
        <v>241</v>
      </c>
      <c r="H330" s="941" t="s">
        <v>727</v>
      </c>
      <c r="I330" s="940"/>
      <c r="J330" s="931"/>
      <c r="K330" s="931"/>
      <c r="L330" s="931"/>
      <c r="M330" s="931"/>
      <c r="N330" s="932"/>
      <c r="O330" s="933"/>
      <c r="P330" s="911" t="s">
        <v>723</v>
      </c>
      <c r="Q330" s="912" t="s">
        <v>262</v>
      </c>
      <c r="R330" s="406">
        <v>4</v>
      </c>
      <c r="S330" s="847">
        <f t="shared" ref="S330:S331" si="517">Z330*AB330</f>
        <v>941600.00000000012</v>
      </c>
      <c r="T330" s="847">
        <f t="shared" ref="T330:T331" si="518">Z330*AC330</f>
        <v>841500.00000000012</v>
      </c>
      <c r="U330" s="391">
        <f>S330+T330*R330</f>
        <v>4307600.0000000009</v>
      </c>
      <c r="V330" s="393">
        <f t="shared" ref="V330:V333" si="519">R330*U330</f>
        <v>17230400.000000004</v>
      </c>
      <c r="W330" s="395">
        <v>1.6022089864361539</v>
      </c>
      <c r="X330" s="1"/>
      <c r="Y330" s="406">
        <f>1.3*1.4</f>
        <v>1.8199999999999998</v>
      </c>
      <c r="Z330" s="406">
        <f>$Z$23</f>
        <v>1.1000000000000001</v>
      </c>
      <c r="AA330" s="406">
        <f t="shared" ref="AA330:AA333" si="520">$AA$312</f>
        <v>1</v>
      </c>
      <c r="AB330" s="406">
        <f>AB320</f>
        <v>856000</v>
      </c>
      <c r="AC330" s="406">
        <v>765000</v>
      </c>
      <c r="AD330" s="406">
        <f t="shared" ref="AD330:AD333" si="521">AB330+AC330</f>
        <v>1621000</v>
      </c>
      <c r="AE330" s="406">
        <f t="shared" ref="AE330:AE333" si="522">Y330*AB330</f>
        <v>1557919.9999999998</v>
      </c>
      <c r="AF330" s="406">
        <f t="shared" ref="AF330:AF333" si="523">Y330*AC330</f>
        <v>1392299.9999999998</v>
      </c>
      <c r="AG330" s="406">
        <f t="shared" ref="AG330:AG333" si="524">AE330+AF330</f>
        <v>2950219.9999999995</v>
      </c>
      <c r="AH330" s="406">
        <f t="shared" ref="AH330:AH333" si="525">(V330-AG330)/AG330*100</f>
        <v>484.03780057080513</v>
      </c>
      <c r="AI330" s="329"/>
      <c r="AJ330" s="470"/>
      <c r="AK330" s="465"/>
      <c r="AL330" s="465"/>
      <c r="AM330" s="465"/>
      <c r="AN330" s="465"/>
      <c r="AO330" s="465"/>
      <c r="AP330" s="465"/>
      <c r="AQ330" s="465"/>
      <c r="AR330" s="465"/>
      <c r="AS330" s="465"/>
      <c r="AT330" s="465"/>
      <c r="AU330" s="465"/>
      <c r="AV330" s="465"/>
      <c r="AW330" s="465"/>
      <c r="AX330" s="465"/>
      <c r="AY330" s="465"/>
      <c r="AZ330" s="465"/>
      <c r="BA330" s="465"/>
      <c r="BB330" s="465"/>
      <c r="BC330" s="465"/>
      <c r="BD330" s="465"/>
      <c r="BE330" s="465"/>
      <c r="BF330" s="465"/>
      <c r="BG330" s="465"/>
      <c r="BH330" s="453"/>
    </row>
    <row r="331" spans="4:60" s="50" customFormat="1" ht="20" hidden="1" customHeight="1" x14ac:dyDescent="0.2">
      <c r="D331" s="927"/>
      <c r="E331" s="947"/>
      <c r="F331" s="929"/>
      <c r="G331" s="930" t="s">
        <v>241</v>
      </c>
      <c r="H331" s="941" t="s">
        <v>731</v>
      </c>
      <c r="I331" s="940"/>
      <c r="J331" s="931"/>
      <c r="K331" s="931"/>
      <c r="L331" s="931"/>
      <c r="M331" s="931"/>
      <c r="N331" s="932"/>
      <c r="O331" s="933"/>
      <c r="P331" s="911" t="s">
        <v>723</v>
      </c>
      <c r="Q331" s="912" t="s">
        <v>262</v>
      </c>
      <c r="R331" s="406">
        <v>2</v>
      </c>
      <c r="S331" s="847">
        <f t="shared" si="517"/>
        <v>941600.00000000012</v>
      </c>
      <c r="T331" s="847">
        <f t="shared" si="518"/>
        <v>841501.10000000009</v>
      </c>
      <c r="U331" s="391">
        <f t="shared" ref="U331:U333" si="526">S331+T331*R331</f>
        <v>2624602.2000000002</v>
      </c>
      <c r="V331" s="393">
        <f t="shared" si="519"/>
        <v>5249204.4000000004</v>
      </c>
      <c r="W331" s="395">
        <v>0.48810953090585241</v>
      </c>
      <c r="X331" s="1"/>
      <c r="Y331" s="406">
        <f t="shared" ref="Y331" si="527">1.3*1.4</f>
        <v>1.8199999999999998</v>
      </c>
      <c r="Z331" s="406">
        <f>$Z$23</f>
        <v>1.1000000000000001</v>
      </c>
      <c r="AA331" s="406">
        <f t="shared" si="520"/>
        <v>1</v>
      </c>
      <c r="AB331" s="406">
        <f t="shared" ref="AB331:AB333" si="528">AB330</f>
        <v>856000</v>
      </c>
      <c r="AC331" s="406">
        <v>765001</v>
      </c>
      <c r="AD331" s="406">
        <f t="shared" si="521"/>
        <v>1621001</v>
      </c>
      <c r="AE331" s="406">
        <f t="shared" si="522"/>
        <v>1557919.9999999998</v>
      </c>
      <c r="AF331" s="406">
        <f t="shared" si="523"/>
        <v>1392301.8199999998</v>
      </c>
      <c r="AG331" s="406">
        <f t="shared" si="524"/>
        <v>2950221.8199999994</v>
      </c>
      <c r="AH331" s="406">
        <f t="shared" si="525"/>
        <v>77.925753393011021</v>
      </c>
      <c r="AI331" s="329"/>
      <c r="AJ331" s="470"/>
      <c r="AK331" s="465"/>
      <c r="AL331" s="465"/>
      <c r="AM331" s="465"/>
      <c r="AN331" s="465"/>
      <c r="AO331" s="465"/>
      <c r="AP331" s="465"/>
      <c r="AQ331" s="465"/>
      <c r="AR331" s="465"/>
      <c r="AS331" s="465"/>
      <c r="AT331" s="465"/>
      <c r="AU331" s="465"/>
      <c r="AV331" s="465"/>
      <c r="AW331" s="465"/>
      <c r="AX331" s="465"/>
      <c r="AY331" s="465"/>
      <c r="AZ331" s="465"/>
      <c r="BA331" s="465"/>
      <c r="BB331" s="465"/>
      <c r="BC331" s="465"/>
      <c r="BD331" s="465"/>
      <c r="BE331" s="465"/>
      <c r="BF331" s="465"/>
      <c r="BG331" s="465"/>
      <c r="BH331" s="453"/>
    </row>
    <row r="332" spans="4:60" s="50" customFormat="1" ht="20" hidden="1" customHeight="1" x14ac:dyDescent="0.2">
      <c r="D332" s="927"/>
      <c r="E332" s="947"/>
      <c r="F332" s="929"/>
      <c r="G332" s="930" t="s">
        <v>241</v>
      </c>
      <c r="H332" s="941" t="s">
        <v>728</v>
      </c>
      <c r="I332" s="940"/>
      <c r="J332" s="931"/>
      <c r="K332" s="931"/>
      <c r="L332" s="931"/>
      <c r="M332" s="931"/>
      <c r="N332" s="932"/>
      <c r="O332" s="933"/>
      <c r="P332" s="911" t="s">
        <v>723</v>
      </c>
      <c r="Q332" s="912" t="s">
        <v>262</v>
      </c>
      <c r="R332" s="406">
        <v>1</v>
      </c>
      <c r="S332" s="847">
        <v>7540000</v>
      </c>
      <c r="T332" s="847">
        <v>1260000</v>
      </c>
      <c r="U332" s="391">
        <f t="shared" si="526"/>
        <v>8800000</v>
      </c>
      <c r="V332" s="393">
        <f t="shared" si="519"/>
        <v>8800000</v>
      </c>
      <c r="W332" s="395">
        <v>0.81828855282745339</v>
      </c>
      <c r="X332" s="1"/>
      <c r="Y332" s="406">
        <f>2.3*1.8</f>
        <v>4.1399999999999997</v>
      </c>
      <c r="Z332" s="406">
        <f>$Z$23</f>
        <v>1.1000000000000001</v>
      </c>
      <c r="AA332" s="406">
        <f t="shared" si="520"/>
        <v>1</v>
      </c>
      <c r="AB332" s="406">
        <f t="shared" si="528"/>
        <v>856000</v>
      </c>
      <c r="AC332" s="406">
        <v>765002</v>
      </c>
      <c r="AD332" s="406">
        <f t="shared" si="521"/>
        <v>1621002</v>
      </c>
      <c r="AE332" s="406">
        <f t="shared" si="522"/>
        <v>3543839.9999999995</v>
      </c>
      <c r="AF332" s="406">
        <f t="shared" si="523"/>
        <v>3167108.28</v>
      </c>
      <c r="AG332" s="406">
        <f t="shared" si="524"/>
        <v>6710948.2799999993</v>
      </c>
      <c r="AH332" s="406">
        <f t="shared" si="525"/>
        <v>31.12900938643504</v>
      </c>
      <c r="AI332" s="329"/>
      <c r="AJ332" s="470"/>
      <c r="AK332" s="465"/>
      <c r="AL332" s="465"/>
      <c r="AM332" s="465"/>
      <c r="AN332" s="465"/>
      <c r="AO332" s="465"/>
      <c r="AP332" s="465"/>
      <c r="AQ332" s="465"/>
      <c r="AR332" s="465"/>
      <c r="AS332" s="465"/>
      <c r="AT332" s="465"/>
      <c r="AU332" s="465"/>
      <c r="AV332" s="465"/>
      <c r="AW332" s="465"/>
      <c r="AX332" s="465"/>
      <c r="AY332" s="465"/>
      <c r="AZ332" s="465"/>
      <c r="BA332" s="465"/>
      <c r="BB332" s="465"/>
      <c r="BC332" s="465"/>
      <c r="BD332" s="465"/>
      <c r="BE332" s="465"/>
      <c r="BF332" s="465"/>
      <c r="BG332" s="465"/>
      <c r="BH332" s="453"/>
    </row>
    <row r="333" spans="4:60" s="50" customFormat="1" ht="20" hidden="1" customHeight="1" x14ac:dyDescent="0.2">
      <c r="D333" s="927"/>
      <c r="E333" s="947"/>
      <c r="F333" s="929"/>
      <c r="G333" s="930" t="s">
        <v>241</v>
      </c>
      <c r="H333" s="941" t="s">
        <v>726</v>
      </c>
      <c r="I333" s="940"/>
      <c r="J333" s="931"/>
      <c r="K333" s="931"/>
      <c r="L333" s="931"/>
      <c r="M333" s="931"/>
      <c r="N333" s="932"/>
      <c r="O333" s="933"/>
      <c r="P333" s="911" t="s">
        <v>723</v>
      </c>
      <c r="Q333" s="912" t="s">
        <v>262</v>
      </c>
      <c r="R333" s="406">
        <v>4</v>
      </c>
      <c r="S333" s="847">
        <v>45000</v>
      </c>
      <c r="T333" s="847">
        <v>150000</v>
      </c>
      <c r="U333" s="391">
        <f t="shared" si="526"/>
        <v>645000</v>
      </c>
      <c r="V333" s="393">
        <f t="shared" si="519"/>
        <v>2580000</v>
      </c>
      <c r="W333" s="395">
        <v>0.23990732571532156</v>
      </c>
      <c r="X333" s="1"/>
      <c r="Y333" s="406">
        <f>0.55*0.7</f>
        <v>0.38500000000000001</v>
      </c>
      <c r="Z333" s="406">
        <f>$Z$23</f>
        <v>1.1000000000000001</v>
      </c>
      <c r="AA333" s="406">
        <f t="shared" si="520"/>
        <v>1</v>
      </c>
      <c r="AB333" s="406">
        <f t="shared" si="528"/>
        <v>856000</v>
      </c>
      <c r="AC333" s="406">
        <v>765003</v>
      </c>
      <c r="AD333" s="406">
        <f t="shared" si="521"/>
        <v>1621003</v>
      </c>
      <c r="AE333" s="406">
        <f t="shared" si="522"/>
        <v>329560</v>
      </c>
      <c r="AF333" s="406">
        <f t="shared" si="523"/>
        <v>294526.15500000003</v>
      </c>
      <c r="AG333" s="406">
        <f t="shared" si="524"/>
        <v>624086.15500000003</v>
      </c>
      <c r="AH333" s="406">
        <f t="shared" si="525"/>
        <v>313.40446015822926</v>
      </c>
      <c r="AI333" s="329"/>
      <c r="AJ333" s="470"/>
      <c r="AK333" s="465"/>
      <c r="AL333" s="465"/>
      <c r="AM333" s="465"/>
      <c r="AN333" s="465"/>
      <c r="AO333" s="465"/>
      <c r="AP333" s="465"/>
      <c r="AQ333" s="465"/>
      <c r="AR333" s="465"/>
      <c r="AS333" s="465"/>
      <c r="AT333" s="465"/>
      <c r="AU333" s="465"/>
      <c r="AV333" s="465"/>
      <c r="AW333" s="465"/>
      <c r="AX333" s="465"/>
      <c r="AY333" s="465"/>
      <c r="AZ333" s="465"/>
      <c r="BA333" s="465"/>
      <c r="BB333" s="465"/>
      <c r="BC333" s="465"/>
      <c r="BD333" s="465"/>
      <c r="BE333" s="465"/>
      <c r="BF333" s="465"/>
      <c r="BG333" s="465"/>
      <c r="BH333" s="453"/>
    </row>
    <row r="334" spans="4:60" ht="20" hidden="1" customHeight="1" x14ac:dyDescent="0.2">
      <c r="D334" s="848"/>
      <c r="E334" s="872"/>
      <c r="F334" s="863"/>
      <c r="G334" s="864"/>
      <c r="H334" s="864"/>
      <c r="I334" s="864"/>
      <c r="J334" s="843"/>
      <c r="K334" s="843"/>
      <c r="L334" s="843"/>
      <c r="M334" s="844"/>
      <c r="N334" s="873"/>
      <c r="O334" s="874"/>
      <c r="P334" s="833"/>
      <c r="Q334" s="834"/>
      <c r="R334" s="406"/>
      <c r="S334" s="847"/>
      <c r="T334" s="847"/>
      <c r="U334" s="391"/>
      <c r="V334" s="393"/>
      <c r="W334" s="395"/>
      <c r="Y334" s="406"/>
      <c r="Z334" s="406"/>
      <c r="AA334" s="406"/>
      <c r="AB334" s="406"/>
      <c r="AC334" s="406"/>
      <c r="AD334" s="406"/>
      <c r="AE334" s="406"/>
      <c r="AF334" s="406"/>
      <c r="AG334" s="406"/>
      <c r="AH334" s="406"/>
      <c r="AJ334" s="467"/>
      <c r="AK334" s="466"/>
      <c r="AL334" s="466"/>
      <c r="AM334" s="466"/>
      <c r="AN334" s="466"/>
      <c r="AO334" s="466"/>
      <c r="AP334" s="466"/>
      <c r="AQ334" s="466"/>
      <c r="AR334" s="466"/>
      <c r="AS334" s="466"/>
      <c r="AT334" s="466"/>
      <c r="AU334" s="466"/>
      <c r="AV334" s="466"/>
      <c r="AW334" s="466"/>
      <c r="AX334" s="466"/>
      <c r="AY334" s="466"/>
      <c r="AZ334" s="466"/>
      <c r="BA334" s="466"/>
      <c r="BB334" s="466"/>
      <c r="BC334" s="466"/>
      <c r="BD334" s="466"/>
      <c r="BE334" s="466"/>
      <c r="BF334" s="466"/>
      <c r="BG334" s="466"/>
      <c r="BH334" s="446"/>
    </row>
    <row r="335" spans="4:60" ht="20" hidden="1" customHeight="1" x14ac:dyDescent="0.2">
      <c r="D335" s="814"/>
      <c r="E335" s="815"/>
      <c r="F335" s="816"/>
      <c r="G335" s="817"/>
      <c r="H335" s="818"/>
      <c r="I335" s="816"/>
      <c r="J335" s="819"/>
      <c r="K335" s="819"/>
      <c r="L335" s="819"/>
      <c r="M335" s="820"/>
      <c r="N335" s="821"/>
      <c r="O335" s="818"/>
      <c r="P335" s="822"/>
      <c r="Q335" s="823"/>
      <c r="R335" s="838"/>
      <c r="S335" s="824"/>
      <c r="T335" s="824"/>
      <c r="U335" s="861" t="s">
        <v>182</v>
      </c>
      <c r="V335" s="1"/>
      <c r="W335" s="395"/>
      <c r="Y335" s="406"/>
      <c r="Z335" s="406"/>
      <c r="AA335" s="406"/>
      <c r="AB335" s="406"/>
      <c r="AC335" s="406"/>
      <c r="AD335" s="406"/>
      <c r="AE335" s="406"/>
      <c r="AF335" s="406"/>
      <c r="AG335" s="406"/>
      <c r="AH335" s="406"/>
      <c r="AJ335" s="467"/>
      <c r="AK335" s="466"/>
      <c r="AL335" s="466"/>
      <c r="AM335" s="466"/>
      <c r="AN335" s="466"/>
      <c r="AO335" s="466"/>
      <c r="AP335" s="466"/>
      <c r="AQ335" s="466"/>
      <c r="AR335" s="466"/>
      <c r="AS335" s="466"/>
      <c r="AT335" s="466"/>
      <c r="AU335" s="466"/>
      <c r="AV335" s="466"/>
      <c r="AW335" s="466"/>
      <c r="AX335" s="466"/>
      <c r="AY335" s="466"/>
      <c r="AZ335" s="466"/>
      <c r="BA335" s="466"/>
      <c r="BB335" s="466"/>
      <c r="BC335" s="466"/>
      <c r="BD335" s="466"/>
      <c r="BE335" s="466"/>
      <c r="BF335" s="466"/>
      <c r="BG335" s="466"/>
      <c r="BH335" s="446"/>
    </row>
    <row r="336" spans="4:60" s="40" customFormat="1" ht="20" customHeight="1" x14ac:dyDescent="0.2">
      <c r="D336" s="905" t="s">
        <v>145</v>
      </c>
      <c r="E336" s="946" t="s">
        <v>305</v>
      </c>
      <c r="F336" s="907"/>
      <c r="G336" s="908"/>
      <c r="H336" s="908"/>
      <c r="I336" s="908"/>
      <c r="J336" s="909"/>
      <c r="K336" s="909"/>
      <c r="L336" s="909"/>
      <c r="M336" s="909"/>
      <c r="N336" s="908"/>
      <c r="O336" s="910"/>
      <c r="P336" s="911"/>
      <c r="Q336" s="912"/>
      <c r="R336" s="407"/>
      <c r="S336" s="868"/>
      <c r="T336" s="868"/>
      <c r="U336" s="392"/>
      <c r="V336" s="432"/>
      <c r="W336" s="399"/>
      <c r="Y336" s="407"/>
      <c r="Z336" s="407"/>
      <c r="AA336" s="407"/>
      <c r="AB336" s="407"/>
      <c r="AC336" s="407"/>
      <c r="AD336" s="407"/>
      <c r="AE336" s="407"/>
      <c r="AF336" s="407"/>
      <c r="AG336" s="407"/>
      <c r="AH336" s="407"/>
      <c r="AI336" s="326"/>
      <c r="AJ336" s="470"/>
      <c r="AK336" s="465"/>
      <c r="AL336" s="465"/>
      <c r="AM336" s="465"/>
      <c r="AN336" s="465"/>
      <c r="AO336" s="465"/>
      <c r="AP336" s="465"/>
      <c r="AQ336" s="465"/>
      <c r="AR336" s="465"/>
      <c r="AS336" s="465"/>
      <c r="AT336" s="465"/>
      <c r="AU336" s="465"/>
      <c r="AV336" s="465"/>
      <c r="AW336" s="465"/>
      <c r="AX336" s="465"/>
      <c r="AY336" s="465"/>
      <c r="AZ336" s="465"/>
      <c r="BA336" s="465"/>
      <c r="BB336" s="465"/>
      <c r="BC336" s="465"/>
      <c r="BD336" s="465"/>
      <c r="BE336" s="465"/>
      <c r="BF336" s="465"/>
      <c r="BG336" s="465"/>
      <c r="BH336" s="450"/>
    </row>
    <row r="337" spans="4:60" s="40" customFormat="1" ht="20" customHeight="1" x14ac:dyDescent="0.2">
      <c r="D337" s="905"/>
      <c r="E337" s="913" t="s">
        <v>748</v>
      </c>
      <c r="F337" s="907"/>
      <c r="G337" s="908"/>
      <c r="H337" s="908"/>
      <c r="I337" s="908"/>
      <c r="J337" s="909"/>
      <c r="K337" s="909"/>
      <c r="L337" s="909"/>
      <c r="M337" s="909"/>
      <c r="N337" s="908"/>
      <c r="O337" s="910"/>
      <c r="P337" s="911"/>
      <c r="Q337" s="912"/>
      <c r="R337" s="407"/>
      <c r="S337" s="868"/>
      <c r="T337" s="868"/>
      <c r="U337" s="392"/>
      <c r="V337" s="432">
        <f>SUM(V338:V369)</f>
        <v>16467440</v>
      </c>
      <c r="W337" s="399">
        <f>W338+W346</f>
        <v>1.5312633689060136</v>
      </c>
      <c r="Y337" s="407"/>
      <c r="Z337" s="407"/>
      <c r="AA337" s="407"/>
      <c r="AB337" s="407"/>
      <c r="AC337" s="407"/>
      <c r="AD337" s="407"/>
      <c r="AE337" s="407"/>
      <c r="AF337" s="407"/>
      <c r="AG337" s="407"/>
      <c r="AH337" s="407"/>
      <c r="AI337" s="326"/>
      <c r="AJ337" s="470"/>
      <c r="AK337" s="465"/>
      <c r="AL337" s="465"/>
      <c r="AM337" s="465"/>
      <c r="AN337" s="465"/>
      <c r="AO337" s="465"/>
      <c r="AP337" s="465"/>
      <c r="AQ337" s="465"/>
      <c r="AR337" s="465"/>
      <c r="AS337" s="465"/>
      <c r="AT337" s="465"/>
      <c r="AU337" s="465"/>
      <c r="AV337" s="465"/>
      <c r="AW337" s="465"/>
      <c r="AX337" s="465"/>
      <c r="AY337" s="465"/>
      <c r="AZ337" s="458">
        <f>W337</f>
        <v>1.5312633689060136</v>
      </c>
      <c r="BA337" s="465"/>
      <c r="BB337" s="465"/>
      <c r="BC337" s="465"/>
      <c r="BD337" s="465"/>
      <c r="BE337" s="465"/>
      <c r="BF337" s="465"/>
      <c r="BG337" s="465"/>
      <c r="BH337" s="450"/>
    </row>
    <row r="338" spans="4:60" s="119" customFormat="1" ht="20" hidden="1" customHeight="1" x14ac:dyDescent="0.2">
      <c r="D338" s="875"/>
      <c r="E338" s="869"/>
      <c r="F338" s="878" t="s">
        <v>46</v>
      </c>
      <c r="G338" s="878" t="s">
        <v>67</v>
      </c>
      <c r="H338" s="878"/>
      <c r="I338" s="830"/>
      <c r="J338" s="878"/>
      <c r="K338" s="879"/>
      <c r="L338" s="879"/>
      <c r="M338" s="880"/>
      <c r="N338" s="892"/>
      <c r="O338" s="881"/>
      <c r="P338" s="833"/>
      <c r="Q338" s="834"/>
      <c r="R338" s="893"/>
      <c r="S338" s="894"/>
      <c r="T338" s="894"/>
      <c r="U338" s="895"/>
      <c r="V338" s="437"/>
      <c r="W338" s="397">
        <v>0.61064783254748711</v>
      </c>
      <c r="Y338" s="893"/>
      <c r="Z338" s="893"/>
      <c r="AA338" s="893"/>
      <c r="AB338" s="893"/>
      <c r="AC338" s="893"/>
      <c r="AD338" s="893"/>
      <c r="AE338" s="893"/>
      <c r="AF338" s="893"/>
      <c r="AG338" s="893"/>
      <c r="AH338" s="893"/>
      <c r="AI338" s="92"/>
      <c r="AJ338" s="468"/>
      <c r="AK338" s="469"/>
      <c r="AL338" s="469"/>
      <c r="AM338" s="469"/>
      <c r="AN338" s="469"/>
      <c r="AO338" s="469"/>
      <c r="AP338" s="469"/>
      <c r="AQ338" s="469"/>
      <c r="AR338" s="469"/>
      <c r="AS338" s="469"/>
      <c r="AT338" s="469"/>
      <c r="AU338" s="469"/>
      <c r="AV338" s="469"/>
      <c r="AW338" s="469"/>
      <c r="AX338" s="469"/>
      <c r="AY338" s="469"/>
      <c r="AZ338" s="469"/>
      <c r="BA338" s="469"/>
      <c r="BB338" s="469"/>
      <c r="BC338" s="469"/>
      <c r="BD338" s="469"/>
      <c r="BE338" s="469"/>
      <c r="BF338" s="469"/>
      <c r="BG338" s="469"/>
      <c r="BH338" s="449"/>
    </row>
    <row r="339" spans="4:60" ht="20" hidden="1" customHeight="1" x14ac:dyDescent="0.2">
      <c r="D339" s="848"/>
      <c r="E339" s="948"/>
      <c r="F339" s="851"/>
      <c r="G339" s="949" t="s">
        <v>241</v>
      </c>
      <c r="H339" s="851" t="s">
        <v>68</v>
      </c>
      <c r="I339" s="851"/>
      <c r="J339" s="851"/>
      <c r="K339" s="843"/>
      <c r="L339" s="843"/>
      <c r="M339" s="844"/>
      <c r="N339" s="850"/>
      <c r="O339" s="846"/>
      <c r="P339" s="833" t="s">
        <v>732</v>
      </c>
      <c r="Q339" s="834" t="s">
        <v>188</v>
      </c>
      <c r="R339" s="406">
        <f t="shared" ref="R339:S345" si="529">Y339*AA339</f>
        <v>15</v>
      </c>
      <c r="S339" s="847">
        <f t="shared" si="529"/>
        <v>71500</v>
      </c>
      <c r="T339" s="847">
        <f t="shared" ref="T339:T345" si="530">Z339*AC339</f>
        <v>49500.000000000007</v>
      </c>
      <c r="U339" s="391">
        <f t="shared" ref="U339:U345" si="531">S339+T339</f>
        <v>121000</v>
      </c>
      <c r="V339" s="393">
        <f t="shared" ref="V339:V345" si="532">R339*U339</f>
        <v>1815000</v>
      </c>
      <c r="W339" s="395">
        <v>0.16877201402066225</v>
      </c>
      <c r="Y339" s="406">
        <v>15</v>
      </c>
      <c r="Z339" s="406">
        <f t="shared" ref="Z339:Z345" si="533">$Z$23</f>
        <v>1.1000000000000001</v>
      </c>
      <c r="AA339" s="406">
        <f t="shared" ref="AA339:AA345" si="534">$AA$312</f>
        <v>1</v>
      </c>
      <c r="AB339" s="406">
        <v>65000</v>
      </c>
      <c r="AC339" s="406">
        <v>45000</v>
      </c>
      <c r="AD339" s="406">
        <f t="shared" ref="AD339:AD345" si="535">AB339+AC339</f>
        <v>110000</v>
      </c>
      <c r="AE339" s="406">
        <f t="shared" ref="AE339:AE345" si="536">Y339*AB339</f>
        <v>975000</v>
      </c>
      <c r="AF339" s="406">
        <f t="shared" ref="AF339:AF345" si="537">Y339*AC339</f>
        <v>675000</v>
      </c>
      <c r="AG339" s="406">
        <f t="shared" ref="AG339:AG345" si="538">AE339+AF339</f>
        <v>1650000</v>
      </c>
      <c r="AH339" s="406">
        <f t="shared" ref="AH339:AH345" si="539">(V339-AG339)/AG339*100</f>
        <v>10</v>
      </c>
      <c r="AJ339" s="467"/>
      <c r="AK339" s="466"/>
      <c r="AL339" s="466"/>
      <c r="AM339" s="466"/>
      <c r="AN339" s="466"/>
      <c r="AO339" s="466"/>
      <c r="AP339" s="466"/>
      <c r="AQ339" s="466"/>
      <c r="AR339" s="466"/>
      <c r="AS339" s="466"/>
      <c r="AT339" s="466"/>
      <c r="AU339" s="466"/>
      <c r="AV339" s="466"/>
      <c r="AW339" s="466"/>
      <c r="AX339" s="466"/>
      <c r="AY339" s="466"/>
      <c r="AZ339" s="466"/>
      <c r="BA339" s="466"/>
      <c r="BB339" s="466"/>
      <c r="BC339" s="466"/>
      <c r="BD339" s="466"/>
      <c r="BE339" s="466"/>
      <c r="BF339" s="466"/>
      <c r="BG339" s="466"/>
      <c r="BH339" s="446"/>
    </row>
    <row r="340" spans="4:60" ht="20" hidden="1" customHeight="1" x14ac:dyDescent="0.2">
      <c r="D340" s="848"/>
      <c r="E340" s="948"/>
      <c r="F340" s="851"/>
      <c r="G340" s="949" t="s">
        <v>241</v>
      </c>
      <c r="H340" s="851" t="s">
        <v>69</v>
      </c>
      <c r="I340" s="851"/>
      <c r="J340" s="851"/>
      <c r="K340" s="843"/>
      <c r="L340" s="843"/>
      <c r="M340" s="844"/>
      <c r="N340" s="850"/>
      <c r="O340" s="846"/>
      <c r="P340" s="833" t="s">
        <v>732</v>
      </c>
      <c r="Q340" s="834" t="s">
        <v>188</v>
      </c>
      <c r="R340" s="406">
        <f t="shared" si="529"/>
        <v>12</v>
      </c>
      <c r="S340" s="847">
        <f t="shared" si="529"/>
        <v>71500</v>
      </c>
      <c r="T340" s="847">
        <f t="shared" si="530"/>
        <v>49500.000000000007</v>
      </c>
      <c r="U340" s="391">
        <f t="shared" si="531"/>
        <v>121000</v>
      </c>
      <c r="V340" s="393">
        <f t="shared" si="532"/>
        <v>1452000</v>
      </c>
      <c r="W340" s="395">
        <v>0.1350176112165298</v>
      </c>
      <c r="Y340" s="406">
        <v>12</v>
      </c>
      <c r="Z340" s="406">
        <f t="shared" si="533"/>
        <v>1.1000000000000001</v>
      </c>
      <c r="AA340" s="406">
        <f t="shared" si="534"/>
        <v>1</v>
      </c>
      <c r="AB340" s="406">
        <v>65000</v>
      </c>
      <c r="AC340" s="406">
        <v>45000</v>
      </c>
      <c r="AD340" s="406">
        <f t="shared" si="535"/>
        <v>110000</v>
      </c>
      <c r="AE340" s="406">
        <f t="shared" si="536"/>
        <v>780000</v>
      </c>
      <c r="AF340" s="406">
        <f t="shared" si="537"/>
        <v>540000</v>
      </c>
      <c r="AG340" s="406">
        <f t="shared" si="538"/>
        <v>1320000</v>
      </c>
      <c r="AH340" s="406">
        <f t="shared" si="539"/>
        <v>10</v>
      </c>
      <c r="AJ340" s="467"/>
      <c r="AK340" s="466"/>
      <c r="AL340" s="466"/>
      <c r="AM340" s="466"/>
      <c r="AN340" s="466"/>
      <c r="AO340" s="466"/>
      <c r="AP340" s="466"/>
      <c r="AQ340" s="466"/>
      <c r="AR340" s="466"/>
      <c r="AS340" s="466"/>
      <c r="AT340" s="466"/>
      <c r="AU340" s="466"/>
      <c r="AV340" s="466"/>
      <c r="AW340" s="466"/>
      <c r="AX340" s="466"/>
      <c r="AY340" s="466"/>
      <c r="AZ340" s="466"/>
      <c r="BA340" s="466"/>
      <c r="BB340" s="466"/>
      <c r="BC340" s="466"/>
      <c r="BD340" s="466"/>
      <c r="BE340" s="466"/>
      <c r="BF340" s="466"/>
      <c r="BG340" s="466"/>
      <c r="BH340" s="446"/>
    </row>
    <row r="341" spans="4:60" s="6" customFormat="1" ht="20" hidden="1" customHeight="1" x14ac:dyDescent="0.2">
      <c r="D341" s="848"/>
      <c r="E341" s="948"/>
      <c r="F341" s="851"/>
      <c r="G341" s="949" t="s">
        <v>241</v>
      </c>
      <c r="H341" s="851" t="s">
        <v>70</v>
      </c>
      <c r="I341" s="864"/>
      <c r="J341" s="851"/>
      <c r="K341" s="843"/>
      <c r="L341" s="843"/>
      <c r="M341" s="844"/>
      <c r="N341" s="850"/>
      <c r="O341" s="846"/>
      <c r="P341" s="833" t="s">
        <v>732</v>
      </c>
      <c r="Q341" s="834" t="s">
        <v>188</v>
      </c>
      <c r="R341" s="406">
        <f t="shared" si="529"/>
        <v>8</v>
      </c>
      <c r="S341" s="847">
        <f t="shared" si="529"/>
        <v>71500</v>
      </c>
      <c r="T341" s="847">
        <f t="shared" si="530"/>
        <v>49500.000000000007</v>
      </c>
      <c r="U341" s="391">
        <f t="shared" si="531"/>
        <v>121000</v>
      </c>
      <c r="V341" s="393">
        <f t="shared" si="532"/>
        <v>968000</v>
      </c>
      <c r="W341" s="395">
        <v>9.0011740811019869E-2</v>
      </c>
      <c r="X341" s="1"/>
      <c r="Y341" s="406">
        <v>8</v>
      </c>
      <c r="Z341" s="406">
        <f t="shared" si="533"/>
        <v>1.1000000000000001</v>
      </c>
      <c r="AA341" s="406">
        <f t="shared" si="534"/>
        <v>1</v>
      </c>
      <c r="AB341" s="406">
        <v>65000</v>
      </c>
      <c r="AC341" s="406">
        <v>45000</v>
      </c>
      <c r="AD341" s="406">
        <f t="shared" si="535"/>
        <v>110000</v>
      </c>
      <c r="AE341" s="406">
        <f t="shared" si="536"/>
        <v>520000</v>
      </c>
      <c r="AF341" s="406">
        <f t="shared" si="537"/>
        <v>360000</v>
      </c>
      <c r="AG341" s="406">
        <f t="shared" si="538"/>
        <v>880000</v>
      </c>
      <c r="AH341" s="406">
        <f t="shared" si="539"/>
        <v>10</v>
      </c>
      <c r="AI341" s="287"/>
      <c r="AJ341" s="467"/>
      <c r="AK341" s="466"/>
      <c r="AL341" s="466"/>
      <c r="AM341" s="466"/>
      <c r="AN341" s="466"/>
      <c r="AO341" s="466"/>
      <c r="AP341" s="466"/>
      <c r="AQ341" s="466"/>
      <c r="AR341" s="466"/>
      <c r="AS341" s="466"/>
      <c r="AT341" s="466"/>
      <c r="AU341" s="466"/>
      <c r="AV341" s="466"/>
      <c r="AW341" s="466"/>
      <c r="AX341" s="466"/>
      <c r="AY341" s="466"/>
      <c r="AZ341" s="466"/>
      <c r="BA341" s="466"/>
      <c r="BB341" s="466"/>
      <c r="BC341" s="466"/>
      <c r="BD341" s="466"/>
      <c r="BE341" s="466"/>
      <c r="BF341" s="466"/>
      <c r="BG341" s="466"/>
      <c r="BH341" s="447"/>
    </row>
    <row r="342" spans="4:60" s="6" customFormat="1" ht="20" hidden="1" customHeight="1" x14ac:dyDescent="0.2">
      <c r="D342" s="848"/>
      <c r="E342" s="948"/>
      <c r="F342" s="851"/>
      <c r="G342" s="949" t="s">
        <v>241</v>
      </c>
      <c r="H342" s="851" t="s">
        <v>71</v>
      </c>
      <c r="I342" s="864"/>
      <c r="J342" s="851"/>
      <c r="K342" s="843"/>
      <c r="L342" s="843"/>
      <c r="M342" s="844"/>
      <c r="N342" s="850"/>
      <c r="O342" s="846"/>
      <c r="P342" s="833" t="s">
        <v>732</v>
      </c>
      <c r="Q342" s="834" t="s">
        <v>188</v>
      </c>
      <c r="R342" s="406">
        <f t="shared" si="529"/>
        <v>2</v>
      </c>
      <c r="S342" s="847">
        <f t="shared" si="529"/>
        <v>71500</v>
      </c>
      <c r="T342" s="847">
        <f t="shared" si="530"/>
        <v>49500.000000000007</v>
      </c>
      <c r="U342" s="391">
        <f t="shared" si="531"/>
        <v>121000</v>
      </c>
      <c r="V342" s="393">
        <f t="shared" si="532"/>
        <v>242000</v>
      </c>
      <c r="W342" s="395">
        <v>2.2502935202754967E-2</v>
      </c>
      <c r="X342" s="1"/>
      <c r="Y342" s="406">
        <v>2</v>
      </c>
      <c r="Z342" s="406">
        <f t="shared" si="533"/>
        <v>1.1000000000000001</v>
      </c>
      <c r="AA342" s="406">
        <f t="shared" si="534"/>
        <v>1</v>
      </c>
      <c r="AB342" s="406">
        <v>65000</v>
      </c>
      <c r="AC342" s="406">
        <v>45000</v>
      </c>
      <c r="AD342" s="406">
        <f t="shared" si="535"/>
        <v>110000</v>
      </c>
      <c r="AE342" s="406">
        <f t="shared" si="536"/>
        <v>130000</v>
      </c>
      <c r="AF342" s="406">
        <f t="shared" si="537"/>
        <v>90000</v>
      </c>
      <c r="AG342" s="406">
        <f t="shared" si="538"/>
        <v>220000</v>
      </c>
      <c r="AH342" s="406">
        <f t="shared" si="539"/>
        <v>10</v>
      </c>
      <c r="AI342" s="287"/>
      <c r="AJ342" s="467"/>
      <c r="AK342" s="466"/>
      <c r="AL342" s="466"/>
      <c r="AM342" s="466"/>
      <c r="AN342" s="466"/>
      <c r="AO342" s="466"/>
      <c r="AP342" s="466"/>
      <c r="AQ342" s="466"/>
      <c r="AR342" s="466"/>
      <c r="AS342" s="466"/>
      <c r="AT342" s="466"/>
      <c r="AU342" s="466"/>
      <c r="AV342" s="466"/>
      <c r="AW342" s="466"/>
      <c r="AX342" s="466"/>
      <c r="AY342" s="466"/>
      <c r="AZ342" s="466"/>
      <c r="BA342" s="466"/>
      <c r="BB342" s="466"/>
      <c r="BC342" s="466"/>
      <c r="BD342" s="466"/>
      <c r="BE342" s="466"/>
      <c r="BF342" s="466"/>
      <c r="BG342" s="466"/>
      <c r="BH342" s="447"/>
    </row>
    <row r="343" spans="4:60" ht="20" hidden="1" customHeight="1" x14ac:dyDescent="0.2">
      <c r="D343" s="848"/>
      <c r="E343" s="948"/>
      <c r="F343" s="851"/>
      <c r="G343" s="949" t="s">
        <v>241</v>
      </c>
      <c r="H343" s="851" t="s">
        <v>73</v>
      </c>
      <c r="I343" s="851"/>
      <c r="J343" s="851"/>
      <c r="K343" s="843"/>
      <c r="L343" s="843"/>
      <c r="M343" s="844"/>
      <c r="N343" s="850"/>
      <c r="O343" s="846"/>
      <c r="P343" s="833" t="s">
        <v>732</v>
      </c>
      <c r="Q343" s="834" t="s">
        <v>188</v>
      </c>
      <c r="R343" s="406">
        <f t="shared" si="529"/>
        <v>1</v>
      </c>
      <c r="S343" s="847">
        <f t="shared" si="529"/>
        <v>71500</v>
      </c>
      <c r="T343" s="847">
        <f t="shared" si="530"/>
        <v>49500.000000000007</v>
      </c>
      <c r="U343" s="391">
        <f t="shared" si="531"/>
        <v>121000</v>
      </c>
      <c r="V343" s="393">
        <f t="shared" si="532"/>
        <v>121000</v>
      </c>
      <c r="W343" s="395">
        <v>1.1251467601377484E-2</v>
      </c>
      <c r="Y343" s="406">
        <v>1</v>
      </c>
      <c r="Z343" s="406">
        <f t="shared" si="533"/>
        <v>1.1000000000000001</v>
      </c>
      <c r="AA343" s="406">
        <f t="shared" si="534"/>
        <v>1</v>
      </c>
      <c r="AB343" s="406">
        <v>65000</v>
      </c>
      <c r="AC343" s="406">
        <v>45000</v>
      </c>
      <c r="AD343" s="406">
        <f t="shared" si="535"/>
        <v>110000</v>
      </c>
      <c r="AE343" s="406">
        <f t="shared" si="536"/>
        <v>65000</v>
      </c>
      <c r="AF343" s="406">
        <f t="shared" si="537"/>
        <v>45000</v>
      </c>
      <c r="AG343" s="406">
        <f t="shared" si="538"/>
        <v>110000</v>
      </c>
      <c r="AH343" s="406">
        <f t="shared" si="539"/>
        <v>10</v>
      </c>
      <c r="AJ343" s="467"/>
      <c r="AK343" s="466"/>
      <c r="AL343" s="466"/>
      <c r="AM343" s="466"/>
      <c r="AN343" s="466"/>
      <c r="AO343" s="466"/>
      <c r="AP343" s="466"/>
      <c r="AQ343" s="466"/>
      <c r="AR343" s="466"/>
      <c r="AS343" s="466"/>
      <c r="AT343" s="466"/>
      <c r="AU343" s="466"/>
      <c r="AV343" s="466"/>
      <c r="AW343" s="466"/>
      <c r="AX343" s="466"/>
      <c r="AY343" s="466"/>
      <c r="AZ343" s="466"/>
      <c r="BA343" s="466"/>
      <c r="BB343" s="466"/>
      <c r="BC343" s="466"/>
      <c r="BD343" s="466"/>
      <c r="BE343" s="466"/>
      <c r="BF343" s="466"/>
      <c r="BG343" s="466"/>
      <c r="BH343" s="446"/>
    </row>
    <row r="344" spans="4:60" ht="20" hidden="1" customHeight="1" x14ac:dyDescent="0.2">
      <c r="D344" s="848"/>
      <c r="E344" s="948"/>
      <c r="F344" s="851"/>
      <c r="G344" s="949" t="s">
        <v>241</v>
      </c>
      <c r="H344" s="851" t="s">
        <v>268</v>
      </c>
      <c r="I344" s="851"/>
      <c r="J344" s="851"/>
      <c r="K344" s="843"/>
      <c r="L344" s="843"/>
      <c r="M344" s="844"/>
      <c r="N344" s="850"/>
      <c r="O344" s="846"/>
      <c r="P344" s="833" t="s">
        <v>732</v>
      </c>
      <c r="Q344" s="834" t="s">
        <v>237</v>
      </c>
      <c r="R344" s="406">
        <f t="shared" si="529"/>
        <v>1</v>
      </c>
      <c r="S344" s="847">
        <f t="shared" si="529"/>
        <v>71500</v>
      </c>
      <c r="T344" s="847">
        <f t="shared" si="530"/>
        <v>49500.000000000007</v>
      </c>
      <c r="U344" s="391">
        <f t="shared" si="531"/>
        <v>121000</v>
      </c>
      <c r="V344" s="393">
        <f t="shared" si="532"/>
        <v>121000</v>
      </c>
      <c r="W344" s="395">
        <v>1.1251467601377484E-2</v>
      </c>
      <c r="Y344" s="406">
        <v>1</v>
      </c>
      <c r="Z344" s="406">
        <f t="shared" si="533"/>
        <v>1.1000000000000001</v>
      </c>
      <c r="AA344" s="406">
        <f t="shared" si="534"/>
        <v>1</v>
      </c>
      <c r="AB344" s="406">
        <v>65000</v>
      </c>
      <c r="AC344" s="406">
        <v>45000</v>
      </c>
      <c r="AD344" s="406">
        <f t="shared" si="535"/>
        <v>110000</v>
      </c>
      <c r="AE344" s="406">
        <f t="shared" si="536"/>
        <v>65000</v>
      </c>
      <c r="AF344" s="406">
        <f t="shared" si="537"/>
        <v>45000</v>
      </c>
      <c r="AG344" s="406">
        <f t="shared" si="538"/>
        <v>110000</v>
      </c>
      <c r="AH344" s="406">
        <f t="shared" si="539"/>
        <v>10</v>
      </c>
      <c r="AJ344" s="467"/>
      <c r="AK344" s="466"/>
      <c r="AL344" s="466"/>
      <c r="AM344" s="466"/>
      <c r="AN344" s="466"/>
      <c r="AO344" s="466"/>
      <c r="AP344" s="466"/>
      <c r="AQ344" s="466"/>
      <c r="AR344" s="466"/>
      <c r="AS344" s="466"/>
      <c r="AT344" s="466"/>
      <c r="AU344" s="466"/>
      <c r="AV344" s="466"/>
      <c r="AW344" s="466"/>
      <c r="AX344" s="466"/>
      <c r="AY344" s="466"/>
      <c r="AZ344" s="466"/>
      <c r="BA344" s="466"/>
      <c r="BB344" s="466"/>
      <c r="BC344" s="466"/>
      <c r="BD344" s="466"/>
      <c r="BE344" s="466"/>
      <c r="BF344" s="466"/>
      <c r="BG344" s="466"/>
      <c r="BH344" s="446"/>
    </row>
    <row r="345" spans="4:60" ht="20" hidden="1" customHeight="1" x14ac:dyDescent="0.2">
      <c r="D345" s="848"/>
      <c r="E345" s="948"/>
      <c r="F345" s="851"/>
      <c r="G345" s="949" t="s">
        <v>241</v>
      </c>
      <c r="H345" s="851" t="s">
        <v>263</v>
      </c>
      <c r="I345" s="851"/>
      <c r="J345" s="851"/>
      <c r="K345" s="843"/>
      <c r="L345" s="843"/>
      <c r="M345" s="844"/>
      <c r="N345" s="850"/>
      <c r="O345" s="846"/>
      <c r="P345" s="833" t="s">
        <v>733</v>
      </c>
      <c r="Q345" s="834" t="s">
        <v>237</v>
      </c>
      <c r="R345" s="406">
        <f t="shared" si="529"/>
        <v>12</v>
      </c>
      <c r="S345" s="847">
        <f t="shared" si="529"/>
        <v>104500.00000000001</v>
      </c>
      <c r="T345" s="847">
        <f t="shared" si="530"/>
        <v>49500.000000000007</v>
      </c>
      <c r="U345" s="391">
        <f t="shared" si="531"/>
        <v>154000.00000000003</v>
      </c>
      <c r="V345" s="393">
        <f t="shared" si="532"/>
        <v>1848000.0000000005</v>
      </c>
      <c r="W345" s="395">
        <v>0.17184059609376526</v>
      </c>
      <c r="Y345" s="406">
        <v>12</v>
      </c>
      <c r="Z345" s="406">
        <f t="shared" si="533"/>
        <v>1.1000000000000001</v>
      </c>
      <c r="AA345" s="406">
        <f t="shared" si="534"/>
        <v>1</v>
      </c>
      <c r="AB345" s="406">
        <v>95000</v>
      </c>
      <c r="AC345" s="406">
        <v>45000</v>
      </c>
      <c r="AD345" s="406">
        <f t="shared" si="535"/>
        <v>140000</v>
      </c>
      <c r="AE345" s="406">
        <f t="shared" si="536"/>
        <v>1140000</v>
      </c>
      <c r="AF345" s="406">
        <f t="shared" si="537"/>
        <v>540000</v>
      </c>
      <c r="AG345" s="406">
        <f t="shared" si="538"/>
        <v>1680000</v>
      </c>
      <c r="AH345" s="406">
        <f t="shared" si="539"/>
        <v>10.000000000000028</v>
      </c>
      <c r="AJ345" s="467"/>
      <c r="AK345" s="466"/>
      <c r="AL345" s="466"/>
      <c r="AM345" s="466"/>
      <c r="AN345" s="466"/>
      <c r="AO345" s="466"/>
      <c r="AP345" s="466"/>
      <c r="AQ345" s="466"/>
      <c r="AR345" s="466"/>
      <c r="AS345" s="466"/>
      <c r="AT345" s="466"/>
      <c r="AU345" s="466"/>
      <c r="AV345" s="466"/>
      <c r="AW345" s="466"/>
      <c r="AX345" s="466"/>
      <c r="AY345" s="466"/>
      <c r="AZ345" s="466"/>
      <c r="BA345" s="466"/>
      <c r="BB345" s="466"/>
      <c r="BC345" s="466"/>
      <c r="BD345" s="466"/>
      <c r="BE345" s="466"/>
      <c r="BF345" s="466"/>
      <c r="BG345" s="466"/>
      <c r="BH345" s="446"/>
    </row>
    <row r="346" spans="4:60" s="119" customFormat="1" ht="20" hidden="1" customHeight="1" x14ac:dyDescent="0.2">
      <c r="D346" s="875"/>
      <c r="E346" s="869"/>
      <c r="F346" s="878" t="s">
        <v>20</v>
      </c>
      <c r="G346" s="878" t="s">
        <v>74</v>
      </c>
      <c r="H346" s="878"/>
      <c r="I346" s="830"/>
      <c r="J346" s="879"/>
      <c r="K346" s="879"/>
      <c r="L346" s="879"/>
      <c r="M346" s="880"/>
      <c r="N346" s="892"/>
      <c r="O346" s="881"/>
      <c r="P346" s="833"/>
      <c r="Q346" s="834"/>
      <c r="R346" s="893"/>
      <c r="S346" s="894"/>
      <c r="T346" s="894"/>
      <c r="U346" s="895"/>
      <c r="V346" s="437"/>
      <c r="W346" s="397">
        <v>0.92061553635852644</v>
      </c>
      <c r="Y346" s="893"/>
      <c r="Z346" s="893"/>
      <c r="AA346" s="893"/>
      <c r="AB346" s="893"/>
      <c r="AC346" s="893"/>
      <c r="AD346" s="893"/>
      <c r="AE346" s="893"/>
      <c r="AF346" s="893"/>
      <c r="AG346" s="893"/>
      <c r="AH346" s="893"/>
      <c r="AI346" s="92"/>
      <c r="AJ346" s="468"/>
      <c r="AK346" s="469"/>
      <c r="AL346" s="469"/>
      <c r="AM346" s="469"/>
      <c r="AN346" s="469"/>
      <c r="AO346" s="469"/>
      <c r="AP346" s="469"/>
      <c r="AQ346" s="469"/>
      <c r="AR346" s="469"/>
      <c r="AS346" s="469"/>
      <c r="AT346" s="469"/>
      <c r="AU346" s="469"/>
      <c r="AV346" s="469"/>
      <c r="AW346" s="469"/>
      <c r="AX346" s="469"/>
      <c r="AY346" s="469"/>
      <c r="AZ346" s="469"/>
      <c r="BA346" s="469"/>
      <c r="BB346" s="469"/>
      <c r="BC346" s="469"/>
      <c r="BD346" s="469"/>
      <c r="BE346" s="469"/>
      <c r="BF346" s="469"/>
      <c r="BG346" s="469"/>
      <c r="BH346" s="449"/>
    </row>
    <row r="347" spans="4:60" s="111" customFormat="1" ht="20" hidden="1" customHeight="1" x14ac:dyDescent="0.2">
      <c r="D347" s="875"/>
      <c r="E347" s="869"/>
      <c r="F347" s="878"/>
      <c r="G347" s="950" t="s">
        <v>22</v>
      </c>
      <c r="H347" s="878" t="s">
        <v>75</v>
      </c>
      <c r="I347" s="878"/>
      <c r="J347" s="878"/>
      <c r="K347" s="879"/>
      <c r="L347" s="879"/>
      <c r="M347" s="880"/>
      <c r="N347" s="892"/>
      <c r="O347" s="881"/>
      <c r="P347" s="951"/>
      <c r="Q347" s="952"/>
      <c r="R347" s="882"/>
      <c r="S347" s="883"/>
      <c r="T347" s="883"/>
      <c r="U347" s="884"/>
      <c r="V347" s="436"/>
      <c r="W347" s="397"/>
      <c r="Y347" s="882"/>
      <c r="Z347" s="882"/>
      <c r="AA347" s="882"/>
      <c r="AB347" s="882"/>
      <c r="AC347" s="882"/>
      <c r="AD347" s="882"/>
      <c r="AE347" s="882"/>
      <c r="AF347" s="882"/>
      <c r="AG347" s="882"/>
      <c r="AH347" s="882"/>
      <c r="AI347" s="325"/>
      <c r="AJ347" s="468"/>
      <c r="AK347" s="469"/>
      <c r="AL347" s="469"/>
      <c r="AM347" s="469"/>
      <c r="AN347" s="469"/>
      <c r="AO347" s="469"/>
      <c r="AP347" s="469"/>
      <c r="AQ347" s="469"/>
      <c r="AR347" s="469"/>
      <c r="AS347" s="469"/>
      <c r="AT347" s="469"/>
      <c r="AU347" s="469"/>
      <c r="AV347" s="469"/>
      <c r="AW347" s="469"/>
      <c r="AX347" s="469"/>
      <c r="AY347" s="469"/>
      <c r="AZ347" s="469"/>
      <c r="BA347" s="469"/>
      <c r="BB347" s="469"/>
      <c r="BC347" s="469"/>
      <c r="BD347" s="469"/>
      <c r="BE347" s="469"/>
      <c r="BF347" s="469"/>
      <c r="BG347" s="469"/>
      <c r="BH347" s="448"/>
    </row>
    <row r="348" spans="4:60" ht="20" hidden="1" customHeight="1" x14ac:dyDescent="0.2">
      <c r="D348" s="848"/>
      <c r="E348" s="948"/>
      <c r="F348" s="851"/>
      <c r="G348" s="887"/>
      <c r="H348" s="888" t="s">
        <v>264</v>
      </c>
      <c r="I348" s="851"/>
      <c r="J348" s="851"/>
      <c r="K348" s="843"/>
      <c r="L348" s="843"/>
      <c r="M348" s="844"/>
      <c r="N348" s="850"/>
      <c r="O348" s="846"/>
      <c r="P348" s="833" t="s">
        <v>734</v>
      </c>
      <c r="Q348" s="834" t="s">
        <v>188</v>
      </c>
      <c r="R348" s="406">
        <f t="shared" ref="R348:S356" si="540">Y348*AA348</f>
        <v>4</v>
      </c>
      <c r="S348" s="847">
        <f t="shared" si="540"/>
        <v>137500</v>
      </c>
      <c r="T348" s="847">
        <f t="shared" ref="T348:T352" si="541">Z348*AC348</f>
        <v>38500</v>
      </c>
      <c r="U348" s="391">
        <f t="shared" ref="U348:U352" si="542">S348+T348</f>
        <v>176000</v>
      </c>
      <c r="V348" s="393">
        <f t="shared" ref="V348:V352" si="543">R348*U348</f>
        <v>704000</v>
      </c>
      <c r="W348" s="395">
        <v>6.5463084226196261E-2</v>
      </c>
      <c r="Y348" s="406">
        <v>4</v>
      </c>
      <c r="Z348" s="406">
        <f>$Z$23</f>
        <v>1.1000000000000001</v>
      </c>
      <c r="AA348" s="406">
        <f t="shared" ref="AA348:AA352" si="544">$AA$312</f>
        <v>1</v>
      </c>
      <c r="AB348" s="406">
        <v>125000</v>
      </c>
      <c r="AC348" s="406">
        <v>35000</v>
      </c>
      <c r="AD348" s="406">
        <f t="shared" ref="AD348:AD352" si="545">AB348+AC348</f>
        <v>160000</v>
      </c>
      <c r="AE348" s="406">
        <f t="shared" ref="AE348:AE352" si="546">Y348*AB348</f>
        <v>500000</v>
      </c>
      <c r="AF348" s="406">
        <f t="shared" ref="AF348:AF352" si="547">Y348*AC348</f>
        <v>140000</v>
      </c>
      <c r="AG348" s="406">
        <f t="shared" ref="AG348:AG352" si="548">AE348+AF348</f>
        <v>640000</v>
      </c>
      <c r="AH348" s="406">
        <f t="shared" ref="AH348:AH352" si="549">(V348-AG348)/AG348*100</f>
        <v>10</v>
      </c>
      <c r="AJ348" s="467"/>
      <c r="AK348" s="466"/>
      <c r="AL348" s="466"/>
      <c r="AM348" s="466"/>
      <c r="AN348" s="466"/>
      <c r="AO348" s="466"/>
      <c r="AP348" s="466"/>
      <c r="AQ348" s="466"/>
      <c r="AR348" s="466"/>
      <c r="AS348" s="466"/>
      <c r="AT348" s="466"/>
      <c r="AU348" s="466"/>
      <c r="AV348" s="466"/>
      <c r="AW348" s="466"/>
      <c r="AX348" s="466"/>
      <c r="AY348" s="466"/>
      <c r="AZ348" s="466"/>
      <c r="BA348" s="466"/>
      <c r="BB348" s="466"/>
      <c r="BC348" s="466"/>
      <c r="BD348" s="466"/>
      <c r="BE348" s="466"/>
      <c r="BF348" s="466"/>
      <c r="BG348" s="466"/>
      <c r="BH348" s="446"/>
    </row>
    <row r="349" spans="4:60" ht="20" hidden="1" customHeight="1" x14ac:dyDescent="0.2">
      <c r="D349" s="848"/>
      <c r="E349" s="948"/>
      <c r="F349" s="851"/>
      <c r="G349" s="887"/>
      <c r="H349" s="888" t="s">
        <v>264</v>
      </c>
      <c r="I349" s="851"/>
      <c r="J349" s="851"/>
      <c r="K349" s="843"/>
      <c r="L349" s="843"/>
      <c r="M349" s="844"/>
      <c r="N349" s="850"/>
      <c r="O349" s="846"/>
      <c r="P349" s="833" t="s">
        <v>735</v>
      </c>
      <c r="Q349" s="834" t="s">
        <v>188</v>
      </c>
      <c r="R349" s="406">
        <f t="shared" si="540"/>
        <v>6</v>
      </c>
      <c r="S349" s="847">
        <f t="shared" si="540"/>
        <v>105270.00000000001</v>
      </c>
      <c r="T349" s="847">
        <f t="shared" si="541"/>
        <v>38500</v>
      </c>
      <c r="U349" s="391">
        <f t="shared" si="542"/>
        <v>143770</v>
      </c>
      <c r="V349" s="393">
        <f t="shared" si="543"/>
        <v>862620</v>
      </c>
      <c r="W349" s="395">
        <v>8.0212735390911116E-2</v>
      </c>
      <c r="Y349" s="406">
        <v>6</v>
      </c>
      <c r="Z349" s="406">
        <f>$Z$23</f>
        <v>1.1000000000000001</v>
      </c>
      <c r="AA349" s="406">
        <f t="shared" si="544"/>
        <v>1</v>
      </c>
      <c r="AB349" s="406">
        <v>95700</v>
      </c>
      <c r="AC349" s="406">
        <v>35000</v>
      </c>
      <c r="AD349" s="406">
        <f t="shared" si="545"/>
        <v>130700</v>
      </c>
      <c r="AE349" s="406">
        <f t="shared" si="546"/>
        <v>574200</v>
      </c>
      <c r="AF349" s="406">
        <f t="shared" si="547"/>
        <v>210000</v>
      </c>
      <c r="AG349" s="406">
        <f t="shared" si="548"/>
        <v>784200</v>
      </c>
      <c r="AH349" s="406">
        <f t="shared" si="549"/>
        <v>10</v>
      </c>
      <c r="AJ349" s="467"/>
      <c r="AK349" s="466"/>
      <c r="AL349" s="466"/>
      <c r="AM349" s="466"/>
      <c r="AN349" s="466"/>
      <c r="AO349" s="466"/>
      <c r="AP349" s="466"/>
      <c r="AQ349" s="466"/>
      <c r="AR349" s="466"/>
      <c r="AS349" s="466"/>
      <c r="AT349" s="466"/>
      <c r="AU349" s="466"/>
      <c r="AV349" s="466"/>
      <c r="AW349" s="466"/>
      <c r="AX349" s="466"/>
      <c r="AY349" s="466"/>
      <c r="AZ349" s="466"/>
      <c r="BA349" s="466"/>
      <c r="BB349" s="466"/>
      <c r="BC349" s="466"/>
      <c r="BD349" s="466"/>
      <c r="BE349" s="466"/>
      <c r="BF349" s="466"/>
      <c r="BG349" s="466"/>
      <c r="BH349" s="446"/>
    </row>
    <row r="350" spans="4:60" ht="20" hidden="1" customHeight="1" x14ac:dyDescent="0.2">
      <c r="D350" s="848"/>
      <c r="E350" s="948"/>
      <c r="F350" s="851"/>
      <c r="G350" s="887"/>
      <c r="H350" s="888" t="s">
        <v>265</v>
      </c>
      <c r="I350" s="851"/>
      <c r="J350" s="851"/>
      <c r="K350" s="843"/>
      <c r="L350" s="843"/>
      <c r="M350" s="844"/>
      <c r="N350" s="850"/>
      <c r="O350" s="846"/>
      <c r="P350" s="833" t="s">
        <v>734</v>
      </c>
      <c r="Q350" s="834" t="s">
        <v>188</v>
      </c>
      <c r="R350" s="406">
        <f t="shared" si="540"/>
        <v>5</v>
      </c>
      <c r="S350" s="847">
        <f t="shared" si="540"/>
        <v>160270</v>
      </c>
      <c r="T350" s="847">
        <f t="shared" si="541"/>
        <v>38500</v>
      </c>
      <c r="U350" s="391">
        <f t="shared" si="542"/>
        <v>198770</v>
      </c>
      <c r="V350" s="393">
        <f t="shared" si="543"/>
        <v>993850</v>
      </c>
      <c r="W350" s="395">
        <v>9.2415463434950523E-2</v>
      </c>
      <c r="Y350" s="406">
        <v>5</v>
      </c>
      <c r="Z350" s="406">
        <f>$Z$23</f>
        <v>1.1000000000000001</v>
      </c>
      <c r="AA350" s="406">
        <f t="shared" si="544"/>
        <v>1</v>
      </c>
      <c r="AB350" s="406">
        <v>145700</v>
      </c>
      <c r="AC350" s="406">
        <v>35000</v>
      </c>
      <c r="AD350" s="406">
        <f t="shared" si="545"/>
        <v>180700</v>
      </c>
      <c r="AE350" s="406">
        <f t="shared" si="546"/>
        <v>728500</v>
      </c>
      <c r="AF350" s="406">
        <f t="shared" si="547"/>
        <v>175000</v>
      </c>
      <c r="AG350" s="406">
        <f t="shared" si="548"/>
        <v>903500</v>
      </c>
      <c r="AH350" s="406">
        <f t="shared" si="549"/>
        <v>10</v>
      </c>
      <c r="AJ350" s="467"/>
      <c r="AK350" s="466"/>
      <c r="AL350" s="466"/>
      <c r="AM350" s="466"/>
      <c r="AN350" s="466"/>
      <c r="AO350" s="466"/>
      <c r="AP350" s="466"/>
      <c r="AQ350" s="466"/>
      <c r="AR350" s="466"/>
      <c r="AS350" s="466"/>
      <c r="AT350" s="466"/>
      <c r="AU350" s="466"/>
      <c r="AV350" s="466"/>
      <c r="AW350" s="466"/>
      <c r="AX350" s="466"/>
      <c r="AY350" s="466"/>
      <c r="AZ350" s="466"/>
      <c r="BA350" s="466"/>
      <c r="BB350" s="466"/>
      <c r="BC350" s="466"/>
      <c r="BD350" s="466"/>
      <c r="BE350" s="466"/>
      <c r="BF350" s="466"/>
      <c r="BG350" s="466"/>
      <c r="BH350" s="446"/>
    </row>
    <row r="351" spans="4:60" ht="20" hidden="1" customHeight="1" x14ac:dyDescent="0.2">
      <c r="D351" s="848"/>
      <c r="E351" s="948"/>
      <c r="F351" s="851"/>
      <c r="G351" s="887"/>
      <c r="H351" s="888" t="s">
        <v>79</v>
      </c>
      <c r="I351" s="851"/>
      <c r="J351" s="851"/>
      <c r="K351" s="843"/>
      <c r="L351" s="843"/>
      <c r="M351" s="844"/>
      <c r="N351" s="850"/>
      <c r="O351" s="846"/>
      <c r="P351" s="833" t="s">
        <v>736</v>
      </c>
      <c r="Q351" s="834" t="s">
        <v>188</v>
      </c>
      <c r="R351" s="406">
        <f t="shared" si="540"/>
        <v>3</v>
      </c>
      <c r="S351" s="847">
        <f t="shared" si="540"/>
        <v>170500</v>
      </c>
      <c r="T351" s="847">
        <f t="shared" si="541"/>
        <v>38500</v>
      </c>
      <c r="U351" s="391">
        <f t="shared" si="542"/>
        <v>209000</v>
      </c>
      <c r="V351" s="393">
        <f t="shared" si="543"/>
        <v>627000</v>
      </c>
      <c r="W351" s="395">
        <v>5.8303059388956059E-2</v>
      </c>
      <c r="Y351" s="406">
        <v>3</v>
      </c>
      <c r="Z351" s="406">
        <f>$Z$23</f>
        <v>1.1000000000000001</v>
      </c>
      <c r="AA351" s="406">
        <f t="shared" si="544"/>
        <v>1</v>
      </c>
      <c r="AB351" s="406">
        <v>155000</v>
      </c>
      <c r="AC351" s="406">
        <v>35000</v>
      </c>
      <c r="AD351" s="406">
        <f t="shared" si="545"/>
        <v>190000</v>
      </c>
      <c r="AE351" s="406">
        <f t="shared" si="546"/>
        <v>465000</v>
      </c>
      <c r="AF351" s="406">
        <f t="shared" si="547"/>
        <v>105000</v>
      </c>
      <c r="AG351" s="406">
        <f t="shared" si="548"/>
        <v>570000</v>
      </c>
      <c r="AH351" s="406">
        <f t="shared" si="549"/>
        <v>10</v>
      </c>
      <c r="AJ351" s="467"/>
      <c r="AK351" s="466"/>
      <c r="AL351" s="466"/>
      <c r="AM351" s="466"/>
      <c r="AN351" s="466"/>
      <c r="AO351" s="466"/>
      <c r="AP351" s="466"/>
      <c r="AQ351" s="466"/>
      <c r="AR351" s="466"/>
      <c r="AS351" s="466"/>
      <c r="AT351" s="466"/>
      <c r="AU351" s="466"/>
      <c r="AV351" s="466"/>
      <c r="AW351" s="466"/>
      <c r="AX351" s="466"/>
      <c r="AY351" s="466"/>
      <c r="AZ351" s="466"/>
      <c r="BA351" s="466"/>
      <c r="BB351" s="466"/>
      <c r="BC351" s="466"/>
      <c r="BD351" s="466"/>
      <c r="BE351" s="466"/>
      <c r="BF351" s="466"/>
      <c r="BG351" s="466"/>
      <c r="BH351" s="446"/>
    </row>
    <row r="352" spans="4:60" ht="20" hidden="1" customHeight="1" x14ac:dyDescent="0.2">
      <c r="D352" s="848"/>
      <c r="E352" s="948"/>
      <c r="F352" s="851"/>
      <c r="G352" s="887"/>
      <c r="H352" s="888" t="s">
        <v>77</v>
      </c>
      <c r="I352" s="851"/>
      <c r="J352" s="851"/>
      <c r="K352" s="843"/>
      <c r="L352" s="843"/>
      <c r="M352" s="844"/>
      <c r="N352" s="850"/>
      <c r="O352" s="846"/>
      <c r="P352" s="833" t="s">
        <v>737</v>
      </c>
      <c r="Q352" s="834" t="s">
        <v>188</v>
      </c>
      <c r="R352" s="406">
        <f t="shared" si="540"/>
        <v>3</v>
      </c>
      <c r="S352" s="847">
        <f t="shared" si="540"/>
        <v>1045000.0000000001</v>
      </c>
      <c r="T352" s="847">
        <f t="shared" si="541"/>
        <v>49500.000000000007</v>
      </c>
      <c r="U352" s="391">
        <f t="shared" si="542"/>
        <v>1094500.0000000002</v>
      </c>
      <c r="V352" s="393">
        <f t="shared" si="543"/>
        <v>3283500.0000000009</v>
      </c>
      <c r="W352" s="395">
        <v>0.30532391627374367</v>
      </c>
      <c r="Y352" s="406">
        <v>3</v>
      </c>
      <c r="Z352" s="406">
        <f>$Z$23</f>
        <v>1.1000000000000001</v>
      </c>
      <c r="AA352" s="406">
        <f t="shared" si="544"/>
        <v>1</v>
      </c>
      <c r="AB352" s="406">
        <v>950000</v>
      </c>
      <c r="AC352" s="406">
        <v>45000</v>
      </c>
      <c r="AD352" s="406">
        <f t="shared" si="545"/>
        <v>995000</v>
      </c>
      <c r="AE352" s="406">
        <f t="shared" si="546"/>
        <v>2850000</v>
      </c>
      <c r="AF352" s="406">
        <f t="shared" si="547"/>
        <v>135000</v>
      </c>
      <c r="AG352" s="406">
        <f t="shared" si="548"/>
        <v>2985000</v>
      </c>
      <c r="AH352" s="406">
        <f t="shared" si="549"/>
        <v>10.000000000000032</v>
      </c>
      <c r="AJ352" s="467"/>
      <c r="AK352" s="466"/>
      <c r="AL352" s="466"/>
      <c r="AM352" s="466"/>
      <c r="AN352" s="466"/>
      <c r="AO352" s="466"/>
      <c r="AP352" s="466"/>
      <c r="AQ352" s="466"/>
      <c r="AR352" s="466"/>
      <c r="AS352" s="466"/>
      <c r="AT352" s="466"/>
      <c r="AU352" s="466"/>
      <c r="AV352" s="466"/>
      <c r="AW352" s="466"/>
      <c r="AX352" s="466"/>
      <c r="AY352" s="466"/>
      <c r="AZ352" s="466"/>
      <c r="BA352" s="466"/>
      <c r="BB352" s="466"/>
      <c r="BC352" s="466"/>
      <c r="BD352" s="466"/>
      <c r="BE352" s="466"/>
      <c r="BF352" s="466"/>
      <c r="BG352" s="466"/>
      <c r="BH352" s="446"/>
    </row>
    <row r="353" spans="4:60" s="111" customFormat="1" ht="20" hidden="1" customHeight="1" x14ac:dyDescent="0.2">
      <c r="D353" s="875"/>
      <c r="E353" s="869"/>
      <c r="F353" s="878"/>
      <c r="G353" s="950" t="s">
        <v>27</v>
      </c>
      <c r="H353" s="953" t="s">
        <v>83</v>
      </c>
      <c r="I353" s="878"/>
      <c r="J353" s="878"/>
      <c r="K353" s="879"/>
      <c r="L353" s="879"/>
      <c r="M353" s="880"/>
      <c r="N353" s="892"/>
      <c r="O353" s="881"/>
      <c r="P353" s="951"/>
      <c r="Q353" s="952"/>
      <c r="R353" s="882"/>
      <c r="S353" s="883"/>
      <c r="T353" s="883"/>
      <c r="U353" s="884"/>
      <c r="V353" s="436"/>
      <c r="W353" s="397"/>
      <c r="Y353" s="882"/>
      <c r="Z353" s="882"/>
      <c r="AA353" s="882"/>
      <c r="AB353" s="882"/>
      <c r="AC353" s="882"/>
      <c r="AD353" s="882"/>
      <c r="AE353" s="882"/>
      <c r="AF353" s="882"/>
      <c r="AG353" s="882"/>
      <c r="AH353" s="882"/>
      <c r="AI353" s="325"/>
      <c r="AJ353" s="468"/>
      <c r="AK353" s="469"/>
      <c r="AL353" s="469"/>
      <c r="AM353" s="469"/>
      <c r="AN353" s="469"/>
      <c r="AO353" s="469"/>
      <c r="AP353" s="469"/>
      <c r="AQ353" s="469"/>
      <c r="AR353" s="469"/>
      <c r="AS353" s="469"/>
      <c r="AT353" s="469"/>
      <c r="AU353" s="469"/>
      <c r="AV353" s="469"/>
      <c r="AW353" s="469"/>
      <c r="AX353" s="469"/>
      <c r="AY353" s="469"/>
      <c r="AZ353" s="469"/>
      <c r="BA353" s="469"/>
      <c r="BB353" s="469"/>
      <c r="BC353" s="469"/>
      <c r="BD353" s="469"/>
      <c r="BE353" s="469"/>
      <c r="BF353" s="469"/>
      <c r="BG353" s="469"/>
      <c r="BH353" s="448"/>
    </row>
    <row r="354" spans="4:60" ht="20" hidden="1" customHeight="1" x14ac:dyDescent="0.2">
      <c r="D354" s="848"/>
      <c r="E354" s="948"/>
      <c r="F354" s="851"/>
      <c r="G354" s="887"/>
      <c r="H354" s="888" t="s">
        <v>755</v>
      </c>
      <c r="I354" s="851"/>
      <c r="J354" s="851"/>
      <c r="K354" s="843"/>
      <c r="L354" s="843"/>
      <c r="M354" s="844"/>
      <c r="N354" s="850"/>
      <c r="O354" s="846"/>
      <c r="P354" s="833" t="s">
        <v>738</v>
      </c>
      <c r="Q354" s="834" t="s">
        <v>188</v>
      </c>
      <c r="R354" s="406">
        <f t="shared" si="540"/>
        <v>1</v>
      </c>
      <c r="S354" s="847">
        <f t="shared" si="540"/>
        <v>62370.000000000007</v>
      </c>
      <c r="T354" s="847">
        <f t="shared" ref="T354:T356" si="550">Z354*AC354</f>
        <v>38500</v>
      </c>
      <c r="U354" s="391">
        <f t="shared" ref="U354:U356" si="551">S354+T354</f>
        <v>100870</v>
      </c>
      <c r="V354" s="393">
        <f t="shared" ref="V354:V356" si="552">R354*U354</f>
        <v>100870</v>
      </c>
      <c r="W354" s="395">
        <v>9.379632536784685E-3</v>
      </c>
      <c r="Y354" s="847">
        <v>1</v>
      </c>
      <c r="Z354" s="406">
        <f>$Z$23</f>
        <v>1.1000000000000001</v>
      </c>
      <c r="AA354" s="406">
        <f t="shared" ref="AA354:AA356" si="553">$AA$312</f>
        <v>1</v>
      </c>
      <c r="AB354" s="406">
        <v>56700</v>
      </c>
      <c r="AC354" s="406">
        <v>35000</v>
      </c>
      <c r="AD354" s="406">
        <f t="shared" ref="AD354:AD356" si="554">AB354+AC354</f>
        <v>91700</v>
      </c>
      <c r="AE354" s="406">
        <f t="shared" ref="AE354:AE356" si="555">Y354*AB354</f>
        <v>56700</v>
      </c>
      <c r="AF354" s="406">
        <f t="shared" ref="AF354:AF356" si="556">Y354*AC354</f>
        <v>35000</v>
      </c>
      <c r="AG354" s="406">
        <f t="shared" ref="AG354:AG356" si="557">AE354+AF354</f>
        <v>91700</v>
      </c>
      <c r="AH354" s="406">
        <f t="shared" ref="AH354:AH356" si="558">(V354-AG354)/AG354*100</f>
        <v>10</v>
      </c>
      <c r="AJ354" s="467"/>
      <c r="AK354" s="466"/>
      <c r="AL354" s="466"/>
      <c r="AM354" s="466"/>
      <c r="AN354" s="466"/>
      <c r="AO354" s="466"/>
      <c r="AP354" s="466"/>
      <c r="AQ354" s="466"/>
      <c r="AR354" s="466"/>
      <c r="AS354" s="466"/>
      <c r="AT354" s="466"/>
      <c r="AU354" s="466"/>
      <c r="AV354" s="466"/>
      <c r="AW354" s="466"/>
      <c r="AX354" s="466"/>
      <c r="AY354" s="466"/>
      <c r="AZ354" s="466"/>
      <c r="BA354" s="466"/>
      <c r="BB354" s="466"/>
      <c r="BC354" s="466"/>
      <c r="BD354" s="466"/>
      <c r="BE354" s="466"/>
      <c r="BF354" s="466"/>
      <c r="BG354" s="466"/>
      <c r="BH354" s="446"/>
    </row>
    <row r="355" spans="4:60" ht="20" hidden="1" customHeight="1" x14ac:dyDescent="0.2">
      <c r="D355" s="848"/>
      <c r="E355" s="948"/>
      <c r="F355" s="851"/>
      <c r="G355" s="887"/>
      <c r="H355" s="888" t="s">
        <v>86</v>
      </c>
      <c r="I355" s="851"/>
      <c r="J355" s="851"/>
      <c r="K355" s="843"/>
      <c r="L355" s="843"/>
      <c r="M355" s="844"/>
      <c r="N355" s="850"/>
      <c r="O355" s="846"/>
      <c r="P355" s="833" t="s">
        <v>738</v>
      </c>
      <c r="Q355" s="834" t="s">
        <v>188</v>
      </c>
      <c r="R355" s="406">
        <v>2</v>
      </c>
      <c r="S355" s="847">
        <f t="shared" si="540"/>
        <v>69850</v>
      </c>
      <c r="T355" s="847">
        <f t="shared" si="550"/>
        <v>38500</v>
      </c>
      <c r="U355" s="391">
        <f t="shared" si="551"/>
        <v>108350</v>
      </c>
      <c r="V355" s="393">
        <f t="shared" si="552"/>
        <v>216700</v>
      </c>
      <c r="W355" s="395">
        <v>2.0150355613376039E-2</v>
      </c>
      <c r="Y355" s="847">
        <v>2</v>
      </c>
      <c r="Z355" s="406">
        <f>$Z$23</f>
        <v>1.1000000000000001</v>
      </c>
      <c r="AA355" s="406">
        <f t="shared" si="553"/>
        <v>1</v>
      </c>
      <c r="AB355" s="406">
        <v>63500</v>
      </c>
      <c r="AC355" s="406">
        <v>35000</v>
      </c>
      <c r="AD355" s="406">
        <f t="shared" si="554"/>
        <v>98500</v>
      </c>
      <c r="AE355" s="406">
        <f t="shared" si="555"/>
        <v>127000</v>
      </c>
      <c r="AF355" s="406">
        <f t="shared" si="556"/>
        <v>70000</v>
      </c>
      <c r="AG355" s="406">
        <f t="shared" si="557"/>
        <v>197000</v>
      </c>
      <c r="AH355" s="406">
        <f t="shared" si="558"/>
        <v>10</v>
      </c>
      <c r="AJ355" s="467"/>
      <c r="AK355" s="466"/>
      <c r="AL355" s="466"/>
      <c r="AM355" s="466"/>
      <c r="AN355" s="466"/>
      <c r="AO355" s="466"/>
      <c r="AP355" s="466"/>
      <c r="AQ355" s="466"/>
      <c r="AR355" s="466"/>
      <c r="AS355" s="466"/>
      <c r="AT355" s="466"/>
      <c r="AU355" s="466"/>
      <c r="AV355" s="466"/>
      <c r="AW355" s="466"/>
      <c r="AX355" s="466"/>
      <c r="AY355" s="466"/>
      <c r="AZ355" s="466"/>
      <c r="BA355" s="466"/>
      <c r="BB355" s="466"/>
      <c r="BC355" s="466"/>
      <c r="BD355" s="466"/>
      <c r="BE355" s="466"/>
      <c r="BF355" s="466"/>
      <c r="BG355" s="466"/>
      <c r="BH355" s="446"/>
    </row>
    <row r="356" spans="4:60" ht="20" hidden="1" customHeight="1" x14ac:dyDescent="0.2">
      <c r="D356" s="848"/>
      <c r="E356" s="948"/>
      <c r="F356" s="851"/>
      <c r="G356" s="887"/>
      <c r="H356" s="888" t="s">
        <v>87</v>
      </c>
      <c r="I356" s="851"/>
      <c r="J356" s="851"/>
      <c r="K356" s="843"/>
      <c r="L356" s="843"/>
      <c r="M356" s="844"/>
      <c r="N356" s="850"/>
      <c r="O356" s="846"/>
      <c r="P356" s="833" t="s">
        <v>738</v>
      </c>
      <c r="Q356" s="834" t="s">
        <v>188</v>
      </c>
      <c r="R356" s="406">
        <v>2</v>
      </c>
      <c r="S356" s="847">
        <f t="shared" si="540"/>
        <v>80850</v>
      </c>
      <c r="T356" s="847">
        <f t="shared" si="550"/>
        <v>38500</v>
      </c>
      <c r="U356" s="391">
        <f t="shared" si="551"/>
        <v>119350</v>
      </c>
      <c r="V356" s="393">
        <f t="shared" si="552"/>
        <v>238700</v>
      </c>
      <c r="W356" s="395">
        <v>2.2196076995444673E-2</v>
      </c>
      <c r="Y356" s="847">
        <v>2</v>
      </c>
      <c r="Z356" s="406">
        <f>$Z$23</f>
        <v>1.1000000000000001</v>
      </c>
      <c r="AA356" s="406">
        <f t="shared" si="553"/>
        <v>1</v>
      </c>
      <c r="AB356" s="406">
        <v>73500</v>
      </c>
      <c r="AC356" s="406">
        <v>35000</v>
      </c>
      <c r="AD356" s="406">
        <f t="shared" si="554"/>
        <v>108500</v>
      </c>
      <c r="AE356" s="406">
        <f t="shared" si="555"/>
        <v>147000</v>
      </c>
      <c r="AF356" s="406">
        <f t="shared" si="556"/>
        <v>70000</v>
      </c>
      <c r="AG356" s="406">
        <f t="shared" si="557"/>
        <v>217000</v>
      </c>
      <c r="AH356" s="406">
        <f t="shared" si="558"/>
        <v>10</v>
      </c>
      <c r="AJ356" s="467"/>
      <c r="AK356" s="466"/>
      <c r="AL356" s="466"/>
      <c r="AM356" s="466"/>
      <c r="AN356" s="466"/>
      <c r="AO356" s="466"/>
      <c r="AP356" s="466"/>
      <c r="AQ356" s="466"/>
      <c r="AR356" s="466"/>
      <c r="AS356" s="466"/>
      <c r="AT356" s="466"/>
      <c r="AU356" s="466"/>
      <c r="AV356" s="466"/>
      <c r="AW356" s="466"/>
      <c r="AX356" s="466"/>
      <c r="AY356" s="466"/>
      <c r="AZ356" s="466"/>
      <c r="BA356" s="466"/>
      <c r="BB356" s="466"/>
      <c r="BC356" s="466"/>
      <c r="BD356" s="466"/>
      <c r="BE356" s="466"/>
      <c r="BF356" s="466"/>
      <c r="BG356" s="466"/>
      <c r="BH356" s="446"/>
    </row>
    <row r="357" spans="4:60" s="111" customFormat="1" ht="20" hidden="1" customHeight="1" x14ac:dyDescent="0.2">
      <c r="D357" s="875"/>
      <c r="E357" s="869"/>
      <c r="F357" s="878"/>
      <c r="G357" s="950" t="s">
        <v>28</v>
      </c>
      <c r="H357" s="878" t="s">
        <v>88</v>
      </c>
      <c r="I357" s="878"/>
      <c r="J357" s="878"/>
      <c r="K357" s="879"/>
      <c r="L357" s="879"/>
      <c r="M357" s="880"/>
      <c r="N357" s="892"/>
      <c r="O357" s="881"/>
      <c r="P357" s="951"/>
      <c r="Q357" s="952"/>
      <c r="R357" s="882"/>
      <c r="S357" s="883"/>
      <c r="T357" s="883"/>
      <c r="U357" s="884"/>
      <c r="V357" s="436"/>
      <c r="W357" s="397"/>
      <c r="Y357" s="882"/>
      <c r="Z357" s="882"/>
      <c r="AA357" s="882"/>
      <c r="AB357" s="882"/>
      <c r="AC357" s="882"/>
      <c r="AD357" s="882"/>
      <c r="AE357" s="882"/>
      <c r="AF357" s="882"/>
      <c r="AG357" s="882"/>
      <c r="AH357" s="882"/>
      <c r="AI357" s="325"/>
      <c r="AJ357" s="468"/>
      <c r="AK357" s="469"/>
      <c r="AL357" s="469"/>
      <c r="AM357" s="469"/>
      <c r="AN357" s="469"/>
      <c r="AO357" s="469"/>
      <c r="AP357" s="469"/>
      <c r="AQ357" s="469"/>
      <c r="AR357" s="469"/>
      <c r="AS357" s="469"/>
      <c r="AT357" s="469"/>
      <c r="AU357" s="469"/>
      <c r="AV357" s="469"/>
      <c r="AW357" s="469"/>
      <c r="AX357" s="469"/>
      <c r="AY357" s="469"/>
      <c r="AZ357" s="469"/>
      <c r="BA357" s="469"/>
      <c r="BB357" s="469"/>
      <c r="BC357" s="469"/>
      <c r="BD357" s="469"/>
      <c r="BE357" s="469"/>
      <c r="BF357" s="469"/>
      <c r="BG357" s="469"/>
      <c r="BH357" s="448"/>
    </row>
    <row r="358" spans="4:60" ht="20" hidden="1" customHeight="1" x14ac:dyDescent="0.2">
      <c r="D358" s="848"/>
      <c r="E358" s="948"/>
      <c r="F358" s="851"/>
      <c r="G358" s="887"/>
      <c r="H358" s="888" t="s">
        <v>89</v>
      </c>
      <c r="I358" s="851"/>
      <c r="J358" s="851"/>
      <c r="K358" s="843"/>
      <c r="L358" s="843"/>
      <c r="M358" s="844"/>
      <c r="N358" s="850"/>
      <c r="O358" s="846"/>
      <c r="P358" s="833" t="s">
        <v>738</v>
      </c>
      <c r="Q358" s="834" t="s">
        <v>188</v>
      </c>
      <c r="R358" s="406">
        <v>8</v>
      </c>
      <c r="S358" s="847">
        <f t="shared" ref="S358:S359" si="559">Z358*AB358</f>
        <v>64240.000000000007</v>
      </c>
      <c r="T358" s="847">
        <f t="shared" ref="T358:T359" si="560">Z358*AC358</f>
        <v>38500</v>
      </c>
      <c r="U358" s="391">
        <f t="shared" ref="U358:U359" si="561">S358+T358</f>
        <v>102740</v>
      </c>
      <c r="V358" s="393">
        <f t="shared" ref="V358:V359" si="562">R358*U358</f>
        <v>821920</v>
      </c>
      <c r="W358" s="395">
        <v>7.6428150834084149E-2</v>
      </c>
      <c r="Y358" s="847">
        <v>8</v>
      </c>
      <c r="Z358" s="406">
        <f>$Z$23</f>
        <v>1.1000000000000001</v>
      </c>
      <c r="AA358" s="406">
        <f t="shared" ref="AA358:AA359" si="563">$AA$312</f>
        <v>1</v>
      </c>
      <c r="AB358" s="406">
        <v>58400</v>
      </c>
      <c r="AC358" s="406">
        <v>35000</v>
      </c>
      <c r="AD358" s="406">
        <f t="shared" ref="AD358:AD359" si="564">AB358+AC358</f>
        <v>93400</v>
      </c>
      <c r="AE358" s="406">
        <f t="shared" ref="AE358:AE359" si="565">Y358*AB358</f>
        <v>467200</v>
      </c>
      <c r="AF358" s="406">
        <f t="shared" ref="AF358:AF359" si="566">Y358*AC358</f>
        <v>280000</v>
      </c>
      <c r="AG358" s="406">
        <f t="shared" ref="AG358:AG359" si="567">AE358+AF358</f>
        <v>747200</v>
      </c>
      <c r="AH358" s="406">
        <f t="shared" ref="AH358:AH359" si="568">(V358-AG358)/AG358*100</f>
        <v>10</v>
      </c>
      <c r="AJ358" s="467"/>
      <c r="AK358" s="466"/>
      <c r="AL358" s="466"/>
      <c r="AM358" s="466"/>
      <c r="AN358" s="466"/>
      <c r="AO358" s="466"/>
      <c r="AP358" s="466"/>
      <c r="AQ358" s="466"/>
      <c r="AR358" s="466"/>
      <c r="AS358" s="466"/>
      <c r="AT358" s="466"/>
      <c r="AU358" s="466"/>
      <c r="AV358" s="466"/>
      <c r="AW358" s="466"/>
      <c r="AX358" s="466"/>
      <c r="AY358" s="466"/>
      <c r="AZ358" s="466"/>
      <c r="BA358" s="466"/>
      <c r="BB358" s="466"/>
      <c r="BC358" s="466"/>
      <c r="BD358" s="466"/>
      <c r="BE358" s="466"/>
      <c r="BF358" s="466"/>
      <c r="BG358" s="466"/>
      <c r="BH358" s="446"/>
    </row>
    <row r="359" spans="4:60" ht="20" hidden="1" customHeight="1" x14ac:dyDescent="0.2">
      <c r="D359" s="848"/>
      <c r="E359" s="948"/>
      <c r="F359" s="851"/>
      <c r="G359" s="887"/>
      <c r="H359" s="888" t="s">
        <v>91</v>
      </c>
      <c r="I359" s="851"/>
      <c r="J359" s="851"/>
      <c r="K359" s="843"/>
      <c r="L359" s="843"/>
      <c r="M359" s="844"/>
      <c r="N359" s="850"/>
      <c r="O359" s="846"/>
      <c r="P359" s="833" t="s">
        <v>738</v>
      </c>
      <c r="Q359" s="834" t="s">
        <v>188</v>
      </c>
      <c r="R359" s="406">
        <v>2</v>
      </c>
      <c r="S359" s="847">
        <f t="shared" si="559"/>
        <v>105270.00000000001</v>
      </c>
      <c r="T359" s="847">
        <f t="shared" si="560"/>
        <v>38500</v>
      </c>
      <c r="U359" s="391">
        <f t="shared" si="561"/>
        <v>143770</v>
      </c>
      <c r="V359" s="393">
        <f t="shared" si="562"/>
        <v>287540</v>
      </c>
      <c r="W359" s="395">
        <v>2.673757846363704E-2</v>
      </c>
      <c r="Y359" s="847">
        <v>2</v>
      </c>
      <c r="Z359" s="406">
        <f>$Z$23</f>
        <v>1.1000000000000001</v>
      </c>
      <c r="AA359" s="406">
        <f t="shared" si="563"/>
        <v>1</v>
      </c>
      <c r="AB359" s="406">
        <v>95700</v>
      </c>
      <c r="AC359" s="406">
        <v>35000</v>
      </c>
      <c r="AD359" s="406">
        <f t="shared" si="564"/>
        <v>130700</v>
      </c>
      <c r="AE359" s="406">
        <f t="shared" si="565"/>
        <v>191400</v>
      </c>
      <c r="AF359" s="406">
        <f t="shared" si="566"/>
        <v>70000</v>
      </c>
      <c r="AG359" s="406">
        <f t="shared" si="567"/>
        <v>261400</v>
      </c>
      <c r="AH359" s="406">
        <f t="shared" si="568"/>
        <v>10</v>
      </c>
      <c r="AJ359" s="467"/>
      <c r="AK359" s="466"/>
      <c r="AL359" s="466"/>
      <c r="AM359" s="466"/>
      <c r="AN359" s="466"/>
      <c r="AO359" s="466"/>
      <c r="AP359" s="466"/>
      <c r="AQ359" s="466"/>
      <c r="AR359" s="466"/>
      <c r="AS359" s="466"/>
      <c r="AT359" s="466"/>
      <c r="AU359" s="466"/>
      <c r="AV359" s="466"/>
      <c r="AW359" s="466"/>
      <c r="AX359" s="466"/>
      <c r="AY359" s="466"/>
      <c r="AZ359" s="466"/>
      <c r="BA359" s="466"/>
      <c r="BB359" s="466"/>
      <c r="BC359" s="466"/>
      <c r="BD359" s="466"/>
      <c r="BE359" s="466"/>
      <c r="BF359" s="466"/>
      <c r="BG359" s="466"/>
      <c r="BH359" s="446"/>
    </row>
    <row r="360" spans="4:60" s="111" customFormat="1" ht="20" hidden="1" customHeight="1" x14ac:dyDescent="0.2">
      <c r="D360" s="875"/>
      <c r="E360" s="869"/>
      <c r="F360" s="878"/>
      <c r="G360" s="950" t="s">
        <v>29</v>
      </c>
      <c r="H360" s="899" t="s">
        <v>96</v>
      </c>
      <c r="I360" s="878"/>
      <c r="J360" s="878"/>
      <c r="K360" s="879"/>
      <c r="L360" s="879"/>
      <c r="M360" s="880"/>
      <c r="N360" s="892"/>
      <c r="O360" s="881"/>
      <c r="P360" s="951"/>
      <c r="Q360" s="952"/>
      <c r="R360" s="882"/>
      <c r="S360" s="883"/>
      <c r="T360" s="883"/>
      <c r="U360" s="884"/>
      <c r="V360" s="436"/>
      <c r="W360" s="397"/>
      <c r="Y360" s="882"/>
      <c r="Z360" s="882"/>
      <c r="AA360" s="882"/>
      <c r="AB360" s="882"/>
      <c r="AC360" s="882"/>
      <c r="AD360" s="882"/>
      <c r="AE360" s="882"/>
      <c r="AF360" s="882"/>
      <c r="AG360" s="882"/>
      <c r="AH360" s="882"/>
      <c r="AI360" s="325"/>
      <c r="AJ360" s="468"/>
      <c r="AK360" s="469"/>
      <c r="AL360" s="469"/>
      <c r="AM360" s="469"/>
      <c r="AN360" s="469"/>
      <c r="AO360" s="469"/>
      <c r="AP360" s="469"/>
      <c r="AQ360" s="469"/>
      <c r="AR360" s="469"/>
      <c r="AS360" s="469"/>
      <c r="AT360" s="469"/>
      <c r="AU360" s="469"/>
      <c r="AV360" s="469"/>
      <c r="AW360" s="469"/>
      <c r="AX360" s="469"/>
      <c r="AY360" s="469"/>
      <c r="AZ360" s="469"/>
      <c r="BA360" s="469"/>
      <c r="BB360" s="469"/>
      <c r="BC360" s="469"/>
      <c r="BD360" s="469"/>
      <c r="BE360" s="469"/>
      <c r="BF360" s="469"/>
      <c r="BG360" s="469"/>
      <c r="BH360" s="448"/>
    </row>
    <row r="361" spans="4:60" s="6" customFormat="1" ht="20" hidden="1" customHeight="1" x14ac:dyDescent="0.2">
      <c r="D361" s="848"/>
      <c r="E361" s="948"/>
      <c r="F361" s="851"/>
      <c r="G361" s="887"/>
      <c r="H361" s="954" t="s">
        <v>97</v>
      </c>
      <c r="I361" s="864"/>
      <c r="J361" s="851"/>
      <c r="K361" s="843"/>
      <c r="L361" s="843"/>
      <c r="M361" s="844"/>
      <c r="N361" s="850"/>
      <c r="O361" s="846"/>
      <c r="P361" s="833" t="s">
        <v>739</v>
      </c>
      <c r="Q361" s="834" t="s">
        <v>266</v>
      </c>
      <c r="R361" s="406">
        <f t="shared" ref="R361:S362" si="569">Y361*AA361</f>
        <v>1</v>
      </c>
      <c r="S361" s="847">
        <f t="shared" si="569"/>
        <v>37950</v>
      </c>
      <c r="T361" s="847">
        <f t="shared" ref="T361:T362" si="570">Z361*AC361</f>
        <v>55000.000000000007</v>
      </c>
      <c r="U361" s="391">
        <f t="shared" ref="U361:U362" si="571">S361+T361</f>
        <v>92950</v>
      </c>
      <c r="V361" s="393">
        <f t="shared" ref="V361:V362" si="572">R361*U361</f>
        <v>92950</v>
      </c>
      <c r="W361" s="395">
        <v>8.6431728392399772E-3</v>
      </c>
      <c r="X361" s="1"/>
      <c r="Y361" s="406">
        <v>1</v>
      </c>
      <c r="Z361" s="406">
        <f>$Z$23</f>
        <v>1.1000000000000001</v>
      </c>
      <c r="AA361" s="406">
        <f t="shared" ref="AA361:AA362" si="573">$AA$312</f>
        <v>1</v>
      </c>
      <c r="AB361" s="406">
        <v>34500</v>
      </c>
      <c r="AC361" s="406">
        <v>50000</v>
      </c>
      <c r="AD361" s="406">
        <f t="shared" ref="AD361:AD362" si="574">AB361+AC361</f>
        <v>84500</v>
      </c>
      <c r="AE361" s="406">
        <f t="shared" ref="AE361:AE362" si="575">Y361*AB361</f>
        <v>34500</v>
      </c>
      <c r="AF361" s="406">
        <f t="shared" ref="AF361:AF362" si="576">Y361*AC361</f>
        <v>50000</v>
      </c>
      <c r="AG361" s="406">
        <f t="shared" ref="AG361:AG362" si="577">AE361+AF361</f>
        <v>84500</v>
      </c>
      <c r="AH361" s="406">
        <f t="shared" ref="AH361:AH362" si="578">(V361-AG361)/AG361*100</f>
        <v>10</v>
      </c>
      <c r="AI361" s="287"/>
      <c r="AJ361" s="467"/>
      <c r="AK361" s="466"/>
      <c r="AL361" s="466"/>
      <c r="AM361" s="466"/>
      <c r="AN361" s="466"/>
      <c r="AO361" s="466"/>
      <c r="AP361" s="466"/>
      <c r="AQ361" s="466"/>
      <c r="AR361" s="466"/>
      <c r="AS361" s="466"/>
      <c r="AT361" s="466"/>
      <c r="AU361" s="466"/>
      <c r="AV361" s="466"/>
      <c r="AW361" s="466"/>
      <c r="AX361" s="466"/>
      <c r="AY361" s="466"/>
      <c r="AZ361" s="466"/>
      <c r="BA361" s="466"/>
      <c r="BB361" s="466"/>
      <c r="BC361" s="466"/>
      <c r="BD361" s="466"/>
      <c r="BE361" s="466"/>
      <c r="BF361" s="466"/>
      <c r="BG361" s="466"/>
      <c r="BH361" s="447"/>
    </row>
    <row r="362" spans="4:60" s="6" customFormat="1" ht="20" hidden="1" customHeight="1" x14ac:dyDescent="0.2">
      <c r="D362" s="848"/>
      <c r="E362" s="948"/>
      <c r="F362" s="851"/>
      <c r="G362" s="887"/>
      <c r="H362" s="954" t="s">
        <v>98</v>
      </c>
      <c r="I362" s="864"/>
      <c r="J362" s="851"/>
      <c r="K362" s="843"/>
      <c r="L362" s="843"/>
      <c r="M362" s="844"/>
      <c r="N362" s="850"/>
      <c r="O362" s="846"/>
      <c r="P362" s="833" t="s">
        <v>739</v>
      </c>
      <c r="Q362" s="834" t="s">
        <v>266</v>
      </c>
      <c r="R362" s="406">
        <f t="shared" si="569"/>
        <v>1</v>
      </c>
      <c r="S362" s="847">
        <f t="shared" si="569"/>
        <v>41250</v>
      </c>
      <c r="T362" s="847">
        <f t="shared" si="570"/>
        <v>55000.000000000007</v>
      </c>
      <c r="U362" s="391">
        <f t="shared" si="571"/>
        <v>96250</v>
      </c>
      <c r="V362" s="393">
        <f t="shared" si="572"/>
        <v>96250</v>
      </c>
      <c r="W362" s="395">
        <v>8.9500310465502712E-3</v>
      </c>
      <c r="X362" s="1"/>
      <c r="Y362" s="406">
        <v>1</v>
      </c>
      <c r="Z362" s="406">
        <f>$Z$23</f>
        <v>1.1000000000000001</v>
      </c>
      <c r="AA362" s="406">
        <f t="shared" si="573"/>
        <v>1</v>
      </c>
      <c r="AB362" s="406">
        <v>37500</v>
      </c>
      <c r="AC362" s="406">
        <v>50000</v>
      </c>
      <c r="AD362" s="406">
        <f t="shared" si="574"/>
        <v>87500</v>
      </c>
      <c r="AE362" s="406">
        <f t="shared" si="575"/>
        <v>37500</v>
      </c>
      <c r="AF362" s="406">
        <f t="shared" si="576"/>
        <v>50000</v>
      </c>
      <c r="AG362" s="406">
        <f t="shared" si="577"/>
        <v>87500</v>
      </c>
      <c r="AH362" s="406">
        <f t="shared" si="578"/>
        <v>10</v>
      </c>
      <c r="AI362" s="287"/>
      <c r="AJ362" s="467"/>
      <c r="AK362" s="466"/>
      <c r="AL362" s="466"/>
      <c r="AM362" s="466"/>
      <c r="AN362" s="466"/>
      <c r="AO362" s="466"/>
      <c r="AP362" s="466"/>
      <c r="AQ362" s="466"/>
      <c r="AR362" s="466"/>
      <c r="AS362" s="466"/>
      <c r="AT362" s="466"/>
      <c r="AU362" s="466"/>
      <c r="AV362" s="466"/>
      <c r="AW362" s="466"/>
      <c r="AX362" s="466"/>
      <c r="AY362" s="466"/>
      <c r="AZ362" s="466"/>
      <c r="BA362" s="466"/>
      <c r="BB362" s="466"/>
      <c r="BC362" s="466"/>
      <c r="BD362" s="466"/>
      <c r="BE362" s="466"/>
      <c r="BF362" s="466"/>
      <c r="BG362" s="466"/>
      <c r="BH362" s="447"/>
    </row>
    <row r="363" spans="4:60" s="111" customFormat="1" ht="20" hidden="1" customHeight="1" x14ac:dyDescent="0.2">
      <c r="D363" s="875"/>
      <c r="E363" s="869"/>
      <c r="F363" s="878"/>
      <c r="G363" s="950" t="s">
        <v>31</v>
      </c>
      <c r="H363" s="899" t="s">
        <v>740</v>
      </c>
      <c r="I363" s="878"/>
      <c r="J363" s="878"/>
      <c r="K363" s="879"/>
      <c r="L363" s="879"/>
      <c r="M363" s="880"/>
      <c r="N363" s="892"/>
      <c r="O363" s="881"/>
      <c r="P363" s="951"/>
      <c r="Q363" s="952"/>
      <c r="R363" s="882"/>
      <c r="S363" s="883"/>
      <c r="T363" s="883"/>
      <c r="U363" s="884"/>
      <c r="V363" s="436"/>
      <c r="W363" s="397"/>
      <c r="Y363" s="882"/>
      <c r="Z363" s="882"/>
      <c r="AA363" s="882"/>
      <c r="AB363" s="882"/>
      <c r="AC363" s="882"/>
      <c r="AD363" s="882"/>
      <c r="AE363" s="882"/>
      <c r="AF363" s="882"/>
      <c r="AG363" s="882"/>
      <c r="AH363" s="882"/>
      <c r="AI363" s="325"/>
      <c r="AJ363" s="468"/>
      <c r="AK363" s="469"/>
      <c r="AL363" s="469"/>
      <c r="AM363" s="469"/>
      <c r="AN363" s="469"/>
      <c r="AO363" s="469"/>
      <c r="AP363" s="469"/>
      <c r="AQ363" s="469"/>
      <c r="AR363" s="469"/>
      <c r="AS363" s="469"/>
      <c r="AT363" s="469"/>
      <c r="AU363" s="469"/>
      <c r="AV363" s="469"/>
      <c r="AW363" s="469"/>
      <c r="AX363" s="469"/>
      <c r="AY363" s="469"/>
      <c r="AZ363" s="469"/>
      <c r="BA363" s="469"/>
      <c r="BB363" s="469"/>
      <c r="BC363" s="469"/>
      <c r="BD363" s="469"/>
      <c r="BE363" s="469"/>
      <c r="BF363" s="469"/>
      <c r="BG363" s="469"/>
      <c r="BH363" s="448"/>
    </row>
    <row r="364" spans="4:60" ht="20" hidden="1" customHeight="1" x14ac:dyDescent="0.2">
      <c r="D364" s="848"/>
      <c r="E364" s="948"/>
      <c r="F364" s="851"/>
      <c r="G364" s="870"/>
      <c r="H364" s="888" t="s">
        <v>100</v>
      </c>
      <c r="I364" s="851"/>
      <c r="J364" s="851"/>
      <c r="K364" s="843"/>
      <c r="L364" s="843"/>
      <c r="M364" s="844"/>
      <c r="N364" s="850"/>
      <c r="O364" s="846"/>
      <c r="P364" s="833" t="s">
        <v>741</v>
      </c>
      <c r="Q364" s="834" t="s">
        <v>266</v>
      </c>
      <c r="R364" s="406">
        <f t="shared" ref="R364:S368" si="579">Y364*AA364</f>
        <v>1</v>
      </c>
      <c r="S364" s="847">
        <f t="shared" si="579"/>
        <v>715000</v>
      </c>
      <c r="T364" s="847">
        <f t="shared" ref="T364:T368" si="580">Z364*AC364</f>
        <v>138160</v>
      </c>
      <c r="U364" s="391">
        <f t="shared" ref="U364:U368" si="581">S364+T364</f>
        <v>853160</v>
      </c>
      <c r="V364" s="393">
        <f t="shared" ref="V364:V368" si="582">R364*U364</f>
        <v>853160</v>
      </c>
      <c r="W364" s="395">
        <v>7.9333075196621611E-2</v>
      </c>
      <c r="Y364" s="406">
        <v>1</v>
      </c>
      <c r="Z364" s="406">
        <f>$Z$23</f>
        <v>1.1000000000000001</v>
      </c>
      <c r="AA364" s="406">
        <f t="shared" ref="AA364:AA368" si="583">$AA$312</f>
        <v>1</v>
      </c>
      <c r="AB364" s="406">
        <v>650000</v>
      </c>
      <c r="AC364" s="406">
        <v>125600</v>
      </c>
      <c r="AD364" s="406">
        <f t="shared" ref="AD364:AD368" si="584">AB364+AC364</f>
        <v>775600</v>
      </c>
      <c r="AE364" s="406">
        <f t="shared" ref="AE364:AE368" si="585">Y364*AB364</f>
        <v>650000</v>
      </c>
      <c r="AF364" s="406">
        <f t="shared" ref="AF364:AF368" si="586">Y364*AC364</f>
        <v>125600</v>
      </c>
      <c r="AG364" s="406">
        <f t="shared" ref="AG364:AG368" si="587">AE364+AF364</f>
        <v>775600</v>
      </c>
      <c r="AH364" s="406">
        <f t="shared" ref="AH364:AH368" si="588">(V364-AG364)/AG364*100</f>
        <v>10</v>
      </c>
      <c r="AJ364" s="467"/>
      <c r="AK364" s="466"/>
      <c r="AL364" s="466"/>
      <c r="AM364" s="466"/>
      <c r="AN364" s="466"/>
      <c r="AO364" s="466"/>
      <c r="AP364" s="466"/>
      <c r="AQ364" s="466"/>
      <c r="AR364" s="466"/>
      <c r="AS364" s="466"/>
      <c r="AT364" s="466"/>
      <c r="AU364" s="466"/>
      <c r="AV364" s="466"/>
      <c r="AW364" s="466"/>
      <c r="AX364" s="466"/>
      <c r="AY364" s="466"/>
      <c r="AZ364" s="466"/>
      <c r="BA364" s="466"/>
      <c r="BB364" s="466"/>
      <c r="BC364" s="466"/>
      <c r="BD364" s="466"/>
      <c r="BE364" s="466"/>
      <c r="BF364" s="466"/>
      <c r="BG364" s="466"/>
      <c r="BH364" s="446"/>
    </row>
    <row r="365" spans="4:60" ht="20" hidden="1" customHeight="1" x14ac:dyDescent="0.2">
      <c r="D365" s="848"/>
      <c r="E365" s="948"/>
      <c r="F365" s="851"/>
      <c r="G365" s="870"/>
      <c r="H365" s="888" t="s">
        <v>101</v>
      </c>
      <c r="I365" s="851"/>
      <c r="J365" s="851"/>
      <c r="K365" s="843"/>
      <c r="L365" s="843"/>
      <c r="M365" s="844"/>
      <c r="N365" s="850"/>
      <c r="O365" s="846"/>
      <c r="P365" s="833" t="s">
        <v>742</v>
      </c>
      <c r="Q365" s="834" t="s">
        <v>266</v>
      </c>
      <c r="R365" s="406">
        <f t="shared" si="579"/>
        <v>1</v>
      </c>
      <c r="S365" s="847">
        <f t="shared" si="579"/>
        <v>165000</v>
      </c>
      <c r="T365" s="847">
        <f t="shared" si="580"/>
        <v>27500.000000000004</v>
      </c>
      <c r="U365" s="391">
        <f t="shared" si="581"/>
        <v>192500</v>
      </c>
      <c r="V365" s="393">
        <f t="shared" si="582"/>
        <v>192500</v>
      </c>
      <c r="W365" s="395">
        <v>1.7900062093100542E-2</v>
      </c>
      <c r="Y365" s="406">
        <v>1</v>
      </c>
      <c r="Z365" s="406">
        <f>$Z$23</f>
        <v>1.1000000000000001</v>
      </c>
      <c r="AA365" s="406">
        <f t="shared" si="583"/>
        <v>1</v>
      </c>
      <c r="AB365" s="406">
        <v>150000</v>
      </c>
      <c r="AC365" s="406">
        <v>25000</v>
      </c>
      <c r="AD365" s="406">
        <f t="shared" si="584"/>
        <v>175000</v>
      </c>
      <c r="AE365" s="406">
        <f t="shared" si="585"/>
        <v>150000</v>
      </c>
      <c r="AF365" s="406">
        <f t="shared" si="586"/>
        <v>25000</v>
      </c>
      <c r="AG365" s="406">
        <f t="shared" si="587"/>
        <v>175000</v>
      </c>
      <c r="AH365" s="406">
        <f t="shared" si="588"/>
        <v>10</v>
      </c>
      <c r="AJ365" s="467"/>
      <c r="AK365" s="466"/>
      <c r="AL365" s="466"/>
      <c r="AM365" s="466"/>
      <c r="AN365" s="466"/>
      <c r="AO365" s="466"/>
      <c r="AP365" s="466"/>
      <c r="AQ365" s="466"/>
      <c r="AR365" s="466"/>
      <c r="AS365" s="466"/>
      <c r="AT365" s="466"/>
      <c r="AU365" s="466"/>
      <c r="AV365" s="466"/>
      <c r="AW365" s="466"/>
      <c r="AX365" s="466"/>
      <c r="AY365" s="466"/>
      <c r="AZ365" s="466"/>
      <c r="BA365" s="466"/>
      <c r="BB365" s="466"/>
      <c r="BC365" s="466"/>
      <c r="BD365" s="466"/>
      <c r="BE365" s="466"/>
      <c r="BF365" s="466"/>
      <c r="BG365" s="466"/>
      <c r="BH365" s="446"/>
    </row>
    <row r="366" spans="4:60" ht="20" hidden="1" customHeight="1" x14ac:dyDescent="0.2">
      <c r="D366" s="848"/>
      <c r="E366" s="948"/>
      <c r="F366" s="851"/>
      <c r="G366" s="870"/>
      <c r="H366" s="888" t="s">
        <v>267</v>
      </c>
      <c r="I366" s="851"/>
      <c r="J366" s="851"/>
      <c r="K366" s="843"/>
      <c r="L366" s="843"/>
      <c r="M366" s="844"/>
      <c r="N366" s="850"/>
      <c r="O366" s="846"/>
      <c r="P366" s="833" t="s">
        <v>742</v>
      </c>
      <c r="Q366" s="834" t="s">
        <v>266</v>
      </c>
      <c r="R366" s="406">
        <f t="shared" si="579"/>
        <v>1</v>
      </c>
      <c r="S366" s="847">
        <f t="shared" si="579"/>
        <v>72380</v>
      </c>
      <c r="T366" s="847">
        <f t="shared" si="580"/>
        <v>27500.000000000004</v>
      </c>
      <c r="U366" s="391">
        <f t="shared" si="581"/>
        <v>99880</v>
      </c>
      <c r="V366" s="393">
        <f t="shared" si="582"/>
        <v>99880</v>
      </c>
      <c r="W366" s="395">
        <v>9.2875750745915961E-3</v>
      </c>
      <c r="Y366" s="406">
        <v>1</v>
      </c>
      <c r="Z366" s="406">
        <f>$Z$23</f>
        <v>1.1000000000000001</v>
      </c>
      <c r="AA366" s="406">
        <f t="shared" si="583"/>
        <v>1</v>
      </c>
      <c r="AB366" s="406">
        <v>65800</v>
      </c>
      <c r="AC366" s="406">
        <v>25000</v>
      </c>
      <c r="AD366" s="406">
        <f t="shared" si="584"/>
        <v>90800</v>
      </c>
      <c r="AE366" s="406">
        <f t="shared" si="585"/>
        <v>65800</v>
      </c>
      <c r="AF366" s="406">
        <f t="shared" si="586"/>
        <v>25000</v>
      </c>
      <c r="AG366" s="406">
        <f t="shared" si="587"/>
        <v>90800</v>
      </c>
      <c r="AH366" s="406">
        <f t="shared" si="588"/>
        <v>10</v>
      </c>
      <c r="AJ366" s="467"/>
      <c r="AK366" s="466"/>
      <c r="AL366" s="466"/>
      <c r="AM366" s="466"/>
      <c r="AN366" s="466"/>
      <c r="AO366" s="466"/>
      <c r="AP366" s="466"/>
      <c r="AQ366" s="466"/>
      <c r="AR366" s="466"/>
      <c r="AS366" s="466"/>
      <c r="AT366" s="466"/>
      <c r="AU366" s="466"/>
      <c r="AV366" s="466"/>
      <c r="AW366" s="466"/>
      <c r="AX366" s="466"/>
      <c r="AY366" s="466"/>
      <c r="AZ366" s="466"/>
      <c r="BA366" s="466"/>
      <c r="BB366" s="466"/>
      <c r="BC366" s="466"/>
      <c r="BD366" s="466"/>
      <c r="BE366" s="466"/>
      <c r="BF366" s="466"/>
      <c r="BG366" s="466"/>
      <c r="BH366" s="446"/>
    </row>
    <row r="367" spans="4:60" ht="20" hidden="1" customHeight="1" x14ac:dyDescent="0.2">
      <c r="D367" s="848"/>
      <c r="E367" s="948"/>
      <c r="F367" s="851"/>
      <c r="G367" s="870"/>
      <c r="H367" s="888" t="s">
        <v>102</v>
      </c>
      <c r="I367" s="851"/>
      <c r="J367" s="851"/>
      <c r="K367" s="843"/>
      <c r="L367" s="843"/>
      <c r="M367" s="844"/>
      <c r="N367" s="850"/>
      <c r="O367" s="846"/>
      <c r="P367" s="833" t="s">
        <v>742</v>
      </c>
      <c r="Q367" s="834" t="s">
        <v>266</v>
      </c>
      <c r="R367" s="406">
        <f t="shared" si="579"/>
        <v>1</v>
      </c>
      <c r="S367" s="847">
        <f t="shared" si="579"/>
        <v>71500</v>
      </c>
      <c r="T367" s="847">
        <f t="shared" si="580"/>
        <v>27500.000000000004</v>
      </c>
      <c r="U367" s="391">
        <f t="shared" si="581"/>
        <v>99000</v>
      </c>
      <c r="V367" s="393">
        <f t="shared" si="582"/>
        <v>99000</v>
      </c>
      <c r="W367" s="395">
        <v>9.2057462193088514E-3</v>
      </c>
      <c r="Y367" s="406">
        <v>1</v>
      </c>
      <c r="Z367" s="406">
        <f>$Z$23</f>
        <v>1.1000000000000001</v>
      </c>
      <c r="AA367" s="406">
        <f t="shared" si="583"/>
        <v>1</v>
      </c>
      <c r="AB367" s="406">
        <v>65000</v>
      </c>
      <c r="AC367" s="406">
        <v>25000</v>
      </c>
      <c r="AD367" s="406">
        <f t="shared" si="584"/>
        <v>90000</v>
      </c>
      <c r="AE367" s="406">
        <f t="shared" si="585"/>
        <v>65000</v>
      </c>
      <c r="AF367" s="406">
        <f t="shared" si="586"/>
        <v>25000</v>
      </c>
      <c r="AG367" s="406">
        <f t="shared" si="587"/>
        <v>90000</v>
      </c>
      <c r="AH367" s="406">
        <f t="shared" si="588"/>
        <v>10</v>
      </c>
      <c r="AJ367" s="467"/>
      <c r="AK367" s="466"/>
      <c r="AL367" s="466"/>
      <c r="AM367" s="466"/>
      <c r="AN367" s="466"/>
      <c r="AO367" s="466"/>
      <c r="AP367" s="466"/>
      <c r="AQ367" s="466"/>
      <c r="AR367" s="466"/>
      <c r="AS367" s="466"/>
      <c r="AT367" s="466"/>
      <c r="AU367" s="466"/>
      <c r="AV367" s="466"/>
      <c r="AW367" s="466"/>
      <c r="AX367" s="466"/>
      <c r="AY367" s="466"/>
      <c r="AZ367" s="466"/>
      <c r="BA367" s="466"/>
      <c r="BB367" s="466"/>
      <c r="BC367" s="466"/>
      <c r="BD367" s="466"/>
      <c r="BE367" s="466"/>
      <c r="BF367" s="466"/>
      <c r="BG367" s="466"/>
      <c r="BH367" s="446"/>
    </row>
    <row r="368" spans="4:60" ht="20" hidden="1" customHeight="1" x14ac:dyDescent="0.2">
      <c r="D368" s="848"/>
      <c r="E368" s="948"/>
      <c r="F368" s="851"/>
      <c r="G368" s="870"/>
      <c r="H368" s="888" t="s">
        <v>103</v>
      </c>
      <c r="I368" s="851"/>
      <c r="J368" s="851"/>
      <c r="K368" s="843"/>
      <c r="L368" s="843"/>
      <c r="M368" s="844"/>
      <c r="N368" s="850"/>
      <c r="O368" s="846"/>
      <c r="P368" s="833" t="s">
        <v>742</v>
      </c>
      <c r="Q368" s="834" t="s">
        <v>266</v>
      </c>
      <c r="R368" s="406">
        <f t="shared" si="579"/>
        <v>2</v>
      </c>
      <c r="S368" s="847">
        <f t="shared" si="579"/>
        <v>137500</v>
      </c>
      <c r="T368" s="847">
        <f t="shared" si="580"/>
        <v>27500.000000000004</v>
      </c>
      <c r="U368" s="391">
        <f t="shared" si="581"/>
        <v>165000</v>
      </c>
      <c r="V368" s="393">
        <f t="shared" si="582"/>
        <v>330000</v>
      </c>
      <c r="W368" s="395">
        <v>3.0685820731029503E-2</v>
      </c>
      <c r="Y368" s="406">
        <v>2</v>
      </c>
      <c r="Z368" s="406">
        <f>$Z$23</f>
        <v>1.1000000000000001</v>
      </c>
      <c r="AA368" s="406">
        <f t="shared" si="583"/>
        <v>1</v>
      </c>
      <c r="AB368" s="406">
        <v>125000</v>
      </c>
      <c r="AC368" s="406">
        <v>25000</v>
      </c>
      <c r="AD368" s="406">
        <f t="shared" si="584"/>
        <v>150000</v>
      </c>
      <c r="AE368" s="406">
        <f t="shared" si="585"/>
        <v>250000</v>
      </c>
      <c r="AF368" s="406">
        <f t="shared" si="586"/>
        <v>50000</v>
      </c>
      <c r="AG368" s="406">
        <f t="shared" si="587"/>
        <v>300000</v>
      </c>
      <c r="AH368" s="406">
        <f t="shared" si="588"/>
        <v>10</v>
      </c>
      <c r="AJ368" s="467"/>
      <c r="AK368" s="466"/>
      <c r="AL368" s="466"/>
      <c r="AM368" s="466"/>
      <c r="AN368" s="466"/>
      <c r="AO368" s="466"/>
      <c r="AP368" s="466"/>
      <c r="AQ368" s="466"/>
      <c r="AR368" s="466"/>
      <c r="AS368" s="466"/>
      <c r="AT368" s="466"/>
      <c r="AU368" s="466"/>
      <c r="AV368" s="466"/>
      <c r="AW368" s="466"/>
      <c r="AX368" s="466"/>
      <c r="AY368" s="466"/>
      <c r="AZ368" s="466"/>
      <c r="BA368" s="466"/>
      <c r="BB368" s="466"/>
      <c r="BC368" s="466"/>
      <c r="BD368" s="466"/>
      <c r="BE368" s="466"/>
      <c r="BF368" s="466"/>
      <c r="BG368" s="466"/>
      <c r="BH368" s="446"/>
    </row>
    <row r="369" spans="4:60" ht="20" hidden="1" customHeight="1" x14ac:dyDescent="0.2">
      <c r="D369" s="848"/>
      <c r="E369" s="948"/>
      <c r="F369" s="870"/>
      <c r="G369" s="851"/>
      <c r="H369" s="851"/>
      <c r="I369" s="851"/>
      <c r="J369" s="843"/>
      <c r="K369" s="843"/>
      <c r="L369" s="843"/>
      <c r="M369" s="844"/>
      <c r="N369" s="850"/>
      <c r="O369" s="846"/>
      <c r="P369" s="833"/>
      <c r="Q369" s="834"/>
      <c r="R369" s="406"/>
      <c r="S369" s="847"/>
      <c r="T369" s="847"/>
      <c r="U369" s="391"/>
      <c r="V369" s="393"/>
      <c r="W369" s="395"/>
      <c r="Y369" s="406"/>
      <c r="Z369" s="406"/>
      <c r="AA369" s="406"/>
      <c r="AB369" s="406"/>
      <c r="AC369" s="406"/>
      <c r="AD369" s="406"/>
      <c r="AE369" s="406"/>
      <c r="AF369" s="406"/>
      <c r="AG369" s="406"/>
      <c r="AH369" s="406"/>
      <c r="AJ369" s="467"/>
      <c r="AK369" s="466"/>
      <c r="AL369" s="466"/>
      <c r="AM369" s="466"/>
      <c r="AN369" s="466"/>
      <c r="AO369" s="466"/>
      <c r="AP369" s="466"/>
      <c r="AQ369" s="466"/>
      <c r="AR369" s="466"/>
      <c r="AS369" s="466"/>
      <c r="AT369" s="466"/>
      <c r="AU369" s="466"/>
      <c r="AV369" s="466"/>
      <c r="AW369" s="466"/>
      <c r="AX369" s="466"/>
      <c r="AY369" s="466"/>
      <c r="AZ369" s="466"/>
      <c r="BA369" s="466"/>
      <c r="BB369" s="466"/>
      <c r="BC369" s="466"/>
      <c r="BD369" s="466"/>
      <c r="BE369" s="466"/>
      <c r="BF369" s="466"/>
      <c r="BG369" s="466"/>
      <c r="BH369" s="446"/>
    </row>
    <row r="370" spans="4:60" ht="20" hidden="1" customHeight="1" x14ac:dyDescent="0.2">
      <c r="D370" s="814"/>
      <c r="E370" s="815"/>
      <c r="F370" s="816"/>
      <c r="G370" s="817"/>
      <c r="H370" s="818"/>
      <c r="I370" s="816"/>
      <c r="J370" s="819"/>
      <c r="K370" s="819"/>
      <c r="L370" s="819"/>
      <c r="M370" s="820"/>
      <c r="N370" s="821"/>
      <c r="O370" s="818"/>
      <c r="P370" s="822"/>
      <c r="Q370" s="823"/>
      <c r="R370" s="838"/>
      <c r="S370" s="824"/>
      <c r="T370" s="824"/>
      <c r="U370" s="861" t="s">
        <v>182</v>
      </c>
      <c r="V370" s="1"/>
      <c r="W370" s="395"/>
      <c r="Y370" s="406"/>
      <c r="Z370" s="406"/>
      <c r="AA370" s="406"/>
      <c r="AB370" s="406"/>
      <c r="AC370" s="406"/>
      <c r="AD370" s="406"/>
      <c r="AE370" s="406"/>
      <c r="AF370" s="406"/>
      <c r="AG370" s="406"/>
      <c r="AH370" s="406"/>
      <c r="AJ370" s="467"/>
      <c r="AK370" s="466"/>
      <c r="AL370" s="466"/>
      <c r="AM370" s="466"/>
      <c r="AN370" s="466"/>
      <c r="AO370" s="466"/>
      <c r="AP370" s="466"/>
      <c r="AQ370" s="466"/>
      <c r="AR370" s="466"/>
      <c r="AS370" s="466"/>
      <c r="AT370" s="466"/>
      <c r="AU370" s="466"/>
      <c r="AV370" s="466"/>
      <c r="AW370" s="466"/>
      <c r="AX370" s="466"/>
      <c r="AY370" s="466"/>
      <c r="AZ370" s="466"/>
      <c r="BA370" s="466"/>
      <c r="BB370" s="466"/>
      <c r="BC370" s="466"/>
      <c r="BD370" s="466"/>
      <c r="BE370" s="466"/>
      <c r="BF370" s="466"/>
      <c r="BG370" s="466"/>
      <c r="BH370" s="446"/>
    </row>
    <row r="371" spans="4:60" s="40" customFormat="1" ht="20" customHeight="1" x14ac:dyDescent="0.2">
      <c r="D371" s="905"/>
      <c r="E371" s="913" t="s">
        <v>749</v>
      </c>
      <c r="F371" s="907"/>
      <c r="G371" s="908"/>
      <c r="H371" s="908"/>
      <c r="I371" s="908"/>
      <c r="J371" s="909"/>
      <c r="K371" s="909"/>
      <c r="L371" s="909"/>
      <c r="M371" s="909"/>
      <c r="N371" s="908"/>
      <c r="O371" s="910"/>
      <c r="P371" s="911"/>
      <c r="Q371" s="912"/>
      <c r="R371" s="407"/>
      <c r="S371" s="868"/>
      <c r="T371" s="868"/>
      <c r="U371" s="392"/>
      <c r="V371" s="432">
        <f>SUM(V372:V401)</f>
        <v>20299730</v>
      </c>
      <c r="W371" s="399">
        <f>W372+W380</f>
        <v>1.8876178050554591</v>
      </c>
      <c r="Y371" s="407"/>
      <c r="Z371" s="407"/>
      <c r="AA371" s="407"/>
      <c r="AB371" s="407"/>
      <c r="AC371" s="407"/>
      <c r="AD371" s="407"/>
      <c r="AE371" s="407"/>
      <c r="AF371" s="407"/>
      <c r="AG371" s="407"/>
      <c r="AH371" s="407"/>
      <c r="AI371" s="326"/>
      <c r="AJ371" s="470"/>
      <c r="AK371" s="465"/>
      <c r="AL371" s="465"/>
      <c r="AM371" s="465"/>
      <c r="AN371" s="465"/>
      <c r="AO371" s="465"/>
      <c r="AP371" s="465"/>
      <c r="AQ371" s="465"/>
      <c r="AR371" s="465"/>
      <c r="AS371" s="465"/>
      <c r="AT371" s="465"/>
      <c r="AU371" s="465"/>
      <c r="AV371" s="465"/>
      <c r="AW371" s="465"/>
      <c r="AX371" s="465"/>
      <c r="AY371" s="465"/>
      <c r="AZ371" s="465"/>
      <c r="BA371" s="458">
        <f>W371</f>
        <v>1.8876178050554591</v>
      </c>
      <c r="BB371" s="465"/>
      <c r="BC371" s="465"/>
      <c r="BD371" s="465"/>
      <c r="BE371" s="465"/>
      <c r="BF371" s="465"/>
      <c r="BG371" s="465"/>
      <c r="BH371" s="450"/>
    </row>
    <row r="372" spans="4:60" s="119" customFormat="1" ht="20" hidden="1" customHeight="1" x14ac:dyDescent="0.2">
      <c r="D372" s="875"/>
      <c r="E372" s="869"/>
      <c r="F372" s="878" t="s">
        <v>46</v>
      </c>
      <c r="G372" s="878" t="s">
        <v>67</v>
      </c>
      <c r="H372" s="878"/>
      <c r="I372" s="830"/>
      <c r="J372" s="878"/>
      <c r="K372" s="879"/>
      <c r="L372" s="879"/>
      <c r="M372" s="880"/>
      <c r="N372" s="892"/>
      <c r="O372" s="881"/>
      <c r="P372" s="833"/>
      <c r="Q372" s="834"/>
      <c r="R372" s="893"/>
      <c r="S372" s="894"/>
      <c r="T372" s="894"/>
      <c r="U372" s="895"/>
      <c r="V372" s="437"/>
      <c r="W372" s="397">
        <v>0.78862559278745814</v>
      </c>
      <c r="Y372" s="893"/>
      <c r="Z372" s="893"/>
      <c r="AA372" s="893"/>
      <c r="AB372" s="893"/>
      <c r="AC372" s="893"/>
      <c r="AD372" s="893"/>
      <c r="AE372" s="893"/>
      <c r="AF372" s="893"/>
      <c r="AG372" s="893"/>
      <c r="AH372" s="893"/>
      <c r="AI372" s="92"/>
      <c r="AJ372" s="468"/>
      <c r="AK372" s="469"/>
      <c r="AL372" s="469"/>
      <c r="AM372" s="469"/>
      <c r="AN372" s="469"/>
      <c r="AO372" s="469"/>
      <c r="AP372" s="469"/>
      <c r="AQ372" s="469"/>
      <c r="AR372" s="469"/>
      <c r="AS372" s="469"/>
      <c r="AT372" s="469"/>
      <c r="AU372" s="469"/>
      <c r="AV372" s="469"/>
      <c r="AW372" s="469"/>
      <c r="AX372" s="469"/>
      <c r="AY372" s="469"/>
      <c r="AZ372" s="469"/>
      <c r="BA372" s="469"/>
      <c r="BB372" s="469"/>
      <c r="BC372" s="469"/>
      <c r="BD372" s="469"/>
      <c r="BE372" s="469"/>
      <c r="BF372" s="469"/>
      <c r="BG372" s="469"/>
      <c r="BH372" s="449"/>
    </row>
    <row r="373" spans="4:60" ht="20" hidden="1" customHeight="1" x14ac:dyDescent="0.2">
      <c r="D373" s="848"/>
      <c r="E373" s="948"/>
      <c r="F373" s="851"/>
      <c r="G373" s="949" t="s">
        <v>241</v>
      </c>
      <c r="H373" s="851" t="s">
        <v>68</v>
      </c>
      <c r="I373" s="851"/>
      <c r="J373" s="851"/>
      <c r="K373" s="843"/>
      <c r="L373" s="843"/>
      <c r="M373" s="844"/>
      <c r="N373" s="850"/>
      <c r="O373" s="846"/>
      <c r="P373" s="833" t="s">
        <v>732</v>
      </c>
      <c r="Q373" s="834" t="s">
        <v>188</v>
      </c>
      <c r="R373" s="406">
        <f t="shared" ref="R373:S379" si="589">Y373*AA373</f>
        <v>21</v>
      </c>
      <c r="S373" s="847">
        <f t="shared" si="589"/>
        <v>71500</v>
      </c>
      <c r="T373" s="847">
        <f t="shared" ref="T373:T379" si="590">Z373*AC373</f>
        <v>49500.000000000007</v>
      </c>
      <c r="U373" s="391">
        <f t="shared" ref="U373:U379" si="591">S373+T373</f>
        <v>121000</v>
      </c>
      <c r="V373" s="393">
        <f t="shared" ref="V373:V379" si="592">R373*U373</f>
        <v>2541000</v>
      </c>
      <c r="W373" s="395">
        <v>0.23628081962892719</v>
      </c>
      <c r="Y373" s="847">
        <v>21</v>
      </c>
      <c r="Z373" s="406">
        <f t="shared" ref="Z373:Z379" si="593">$Z$23</f>
        <v>1.1000000000000001</v>
      </c>
      <c r="AA373" s="406">
        <f t="shared" ref="AA373:AA379" si="594">$AA$312</f>
        <v>1</v>
      </c>
      <c r="AB373" s="406">
        <v>65000</v>
      </c>
      <c r="AC373" s="406">
        <v>45000</v>
      </c>
      <c r="AD373" s="406">
        <f t="shared" ref="AD373:AD379" si="595">AB373+AC373</f>
        <v>110000</v>
      </c>
      <c r="AE373" s="406">
        <f t="shared" ref="AE373:AE379" si="596">Y373*AB373</f>
        <v>1365000</v>
      </c>
      <c r="AF373" s="406">
        <f t="shared" ref="AF373:AF379" si="597">Y373*AC373</f>
        <v>945000</v>
      </c>
      <c r="AG373" s="406">
        <f t="shared" ref="AG373:AG379" si="598">AE373+AF373</f>
        <v>2310000</v>
      </c>
      <c r="AH373" s="406">
        <f t="shared" ref="AH373:AH379" si="599">(V373-AG373)/AG373*100</f>
        <v>10</v>
      </c>
      <c r="AJ373" s="467"/>
      <c r="AK373" s="466"/>
      <c r="AL373" s="466"/>
      <c r="AM373" s="466"/>
      <c r="AN373" s="466"/>
      <c r="AO373" s="466"/>
      <c r="AP373" s="466"/>
      <c r="AQ373" s="466"/>
      <c r="AR373" s="466"/>
      <c r="AS373" s="466"/>
      <c r="AT373" s="466"/>
      <c r="AU373" s="466"/>
      <c r="AV373" s="466"/>
      <c r="AW373" s="466"/>
      <c r="AX373" s="466"/>
      <c r="AY373" s="466"/>
      <c r="AZ373" s="466"/>
      <c r="BA373" s="466"/>
      <c r="BB373" s="466"/>
      <c r="BC373" s="466"/>
      <c r="BD373" s="466"/>
      <c r="BE373" s="466"/>
      <c r="BF373" s="466"/>
      <c r="BG373" s="466"/>
      <c r="BH373" s="446"/>
    </row>
    <row r="374" spans="4:60" ht="20" hidden="1" customHeight="1" x14ac:dyDescent="0.2">
      <c r="D374" s="848"/>
      <c r="E374" s="948"/>
      <c r="F374" s="851"/>
      <c r="G374" s="949" t="s">
        <v>241</v>
      </c>
      <c r="H374" s="851" t="s">
        <v>69</v>
      </c>
      <c r="I374" s="851"/>
      <c r="J374" s="851"/>
      <c r="K374" s="843"/>
      <c r="L374" s="843"/>
      <c r="M374" s="844"/>
      <c r="N374" s="850"/>
      <c r="O374" s="846"/>
      <c r="P374" s="833" t="s">
        <v>732</v>
      </c>
      <c r="Q374" s="834" t="s">
        <v>188</v>
      </c>
      <c r="R374" s="406">
        <f t="shared" si="589"/>
        <v>9</v>
      </c>
      <c r="S374" s="847">
        <f t="shared" si="589"/>
        <v>71500</v>
      </c>
      <c r="T374" s="847">
        <f t="shared" si="590"/>
        <v>49500.000000000007</v>
      </c>
      <c r="U374" s="391">
        <f t="shared" si="591"/>
        <v>121000</v>
      </c>
      <c r="V374" s="393">
        <f t="shared" si="592"/>
        <v>1089000</v>
      </c>
      <c r="W374" s="395">
        <v>0.10126320841239735</v>
      </c>
      <c r="Y374" s="847">
        <v>9</v>
      </c>
      <c r="Z374" s="406">
        <f t="shared" si="593"/>
        <v>1.1000000000000001</v>
      </c>
      <c r="AA374" s="406">
        <f t="shared" si="594"/>
        <v>1</v>
      </c>
      <c r="AB374" s="406">
        <v>65000</v>
      </c>
      <c r="AC374" s="406">
        <v>45000</v>
      </c>
      <c r="AD374" s="406">
        <f t="shared" si="595"/>
        <v>110000</v>
      </c>
      <c r="AE374" s="406">
        <f t="shared" si="596"/>
        <v>585000</v>
      </c>
      <c r="AF374" s="406">
        <f t="shared" si="597"/>
        <v>405000</v>
      </c>
      <c r="AG374" s="406">
        <f t="shared" si="598"/>
        <v>990000</v>
      </c>
      <c r="AH374" s="406">
        <f t="shared" si="599"/>
        <v>10</v>
      </c>
      <c r="AJ374" s="467"/>
      <c r="AK374" s="466"/>
      <c r="AL374" s="466"/>
      <c r="AM374" s="466"/>
      <c r="AN374" s="466"/>
      <c r="AO374" s="466"/>
      <c r="AP374" s="466"/>
      <c r="AQ374" s="466"/>
      <c r="AR374" s="466"/>
      <c r="AS374" s="466"/>
      <c r="AT374" s="466"/>
      <c r="AU374" s="466"/>
      <c r="AV374" s="466"/>
      <c r="AW374" s="466"/>
      <c r="AX374" s="466"/>
      <c r="AY374" s="466"/>
      <c r="AZ374" s="466"/>
      <c r="BA374" s="466"/>
      <c r="BB374" s="466"/>
      <c r="BC374" s="466"/>
      <c r="BD374" s="466"/>
      <c r="BE374" s="466"/>
      <c r="BF374" s="466"/>
      <c r="BG374" s="466"/>
      <c r="BH374" s="446"/>
    </row>
    <row r="375" spans="4:60" s="6" customFormat="1" ht="20" hidden="1" customHeight="1" x14ac:dyDescent="0.2">
      <c r="D375" s="848"/>
      <c r="E375" s="948"/>
      <c r="F375" s="851"/>
      <c r="G375" s="949" t="s">
        <v>241</v>
      </c>
      <c r="H375" s="851" t="s">
        <v>70</v>
      </c>
      <c r="I375" s="864"/>
      <c r="J375" s="851"/>
      <c r="K375" s="843"/>
      <c r="L375" s="843"/>
      <c r="M375" s="844"/>
      <c r="N375" s="850"/>
      <c r="O375" s="846"/>
      <c r="P375" s="833" t="s">
        <v>732</v>
      </c>
      <c r="Q375" s="834" t="s">
        <v>188</v>
      </c>
      <c r="R375" s="406">
        <f t="shared" si="589"/>
        <v>12</v>
      </c>
      <c r="S375" s="847">
        <f t="shared" si="589"/>
        <v>71500</v>
      </c>
      <c r="T375" s="847">
        <f t="shared" si="590"/>
        <v>49500.000000000007</v>
      </c>
      <c r="U375" s="391">
        <f t="shared" si="591"/>
        <v>121000</v>
      </c>
      <c r="V375" s="393">
        <f t="shared" si="592"/>
        <v>1452000</v>
      </c>
      <c r="W375" s="395">
        <v>0.1350176112165298</v>
      </c>
      <c r="X375" s="1"/>
      <c r="Y375" s="847">
        <v>12</v>
      </c>
      <c r="Z375" s="406">
        <f t="shared" si="593"/>
        <v>1.1000000000000001</v>
      </c>
      <c r="AA375" s="406">
        <f t="shared" si="594"/>
        <v>1</v>
      </c>
      <c r="AB375" s="406">
        <v>65000</v>
      </c>
      <c r="AC375" s="406">
        <v>45000</v>
      </c>
      <c r="AD375" s="406">
        <f t="shared" si="595"/>
        <v>110000</v>
      </c>
      <c r="AE375" s="406">
        <f t="shared" si="596"/>
        <v>780000</v>
      </c>
      <c r="AF375" s="406">
        <f t="shared" si="597"/>
        <v>540000</v>
      </c>
      <c r="AG375" s="406">
        <f t="shared" si="598"/>
        <v>1320000</v>
      </c>
      <c r="AH375" s="406">
        <f t="shared" si="599"/>
        <v>10</v>
      </c>
      <c r="AI375" s="287"/>
      <c r="AJ375" s="467"/>
      <c r="AK375" s="466"/>
      <c r="AL375" s="466"/>
      <c r="AM375" s="466"/>
      <c r="AN375" s="466"/>
      <c r="AO375" s="466"/>
      <c r="AP375" s="466"/>
      <c r="AQ375" s="466"/>
      <c r="AR375" s="466"/>
      <c r="AS375" s="466"/>
      <c r="AT375" s="466"/>
      <c r="AU375" s="466"/>
      <c r="AV375" s="466"/>
      <c r="AW375" s="466"/>
      <c r="AX375" s="466"/>
      <c r="AY375" s="466"/>
      <c r="AZ375" s="466"/>
      <c r="BA375" s="466"/>
      <c r="BB375" s="466"/>
      <c r="BC375" s="466"/>
      <c r="BD375" s="466"/>
      <c r="BE375" s="466"/>
      <c r="BF375" s="466"/>
      <c r="BG375" s="466"/>
      <c r="BH375" s="447"/>
    </row>
    <row r="376" spans="4:60" s="6" customFormat="1" ht="20" hidden="1" customHeight="1" x14ac:dyDescent="0.2">
      <c r="D376" s="848"/>
      <c r="E376" s="948"/>
      <c r="F376" s="851"/>
      <c r="G376" s="949" t="s">
        <v>241</v>
      </c>
      <c r="H376" s="851" t="s">
        <v>71</v>
      </c>
      <c r="I376" s="864"/>
      <c r="J376" s="851"/>
      <c r="K376" s="843"/>
      <c r="L376" s="843"/>
      <c r="M376" s="844"/>
      <c r="N376" s="850"/>
      <c r="O376" s="846"/>
      <c r="P376" s="833" t="s">
        <v>732</v>
      </c>
      <c r="Q376" s="834" t="s">
        <v>188</v>
      </c>
      <c r="R376" s="406">
        <f t="shared" si="589"/>
        <v>4</v>
      </c>
      <c r="S376" s="847">
        <f t="shared" si="589"/>
        <v>71500</v>
      </c>
      <c r="T376" s="847">
        <f t="shared" si="590"/>
        <v>49500.000000000007</v>
      </c>
      <c r="U376" s="391">
        <f t="shared" si="591"/>
        <v>121000</v>
      </c>
      <c r="V376" s="393">
        <f t="shared" si="592"/>
        <v>484000</v>
      </c>
      <c r="W376" s="395">
        <v>4.5005870405509935E-2</v>
      </c>
      <c r="X376" s="1"/>
      <c r="Y376" s="847">
        <v>4</v>
      </c>
      <c r="Z376" s="406">
        <f t="shared" si="593"/>
        <v>1.1000000000000001</v>
      </c>
      <c r="AA376" s="406">
        <f t="shared" si="594"/>
        <v>1</v>
      </c>
      <c r="AB376" s="406">
        <v>65000</v>
      </c>
      <c r="AC376" s="406">
        <v>45000</v>
      </c>
      <c r="AD376" s="406">
        <f t="shared" si="595"/>
        <v>110000</v>
      </c>
      <c r="AE376" s="406">
        <f t="shared" si="596"/>
        <v>260000</v>
      </c>
      <c r="AF376" s="406">
        <f t="shared" si="597"/>
        <v>180000</v>
      </c>
      <c r="AG376" s="406">
        <f t="shared" si="598"/>
        <v>440000</v>
      </c>
      <c r="AH376" s="406">
        <f t="shared" si="599"/>
        <v>10</v>
      </c>
      <c r="AI376" s="287"/>
      <c r="AJ376" s="467"/>
      <c r="AK376" s="466"/>
      <c r="AL376" s="466"/>
      <c r="AM376" s="466"/>
      <c r="AN376" s="466"/>
      <c r="AO376" s="466"/>
      <c r="AP376" s="466"/>
      <c r="AQ376" s="466"/>
      <c r="AR376" s="466"/>
      <c r="AS376" s="466"/>
      <c r="AT376" s="466"/>
      <c r="AU376" s="466"/>
      <c r="AV376" s="466"/>
      <c r="AW376" s="466"/>
      <c r="AX376" s="466"/>
      <c r="AY376" s="466"/>
      <c r="AZ376" s="466"/>
      <c r="BA376" s="466"/>
      <c r="BB376" s="466"/>
      <c r="BC376" s="466"/>
      <c r="BD376" s="466"/>
      <c r="BE376" s="466"/>
      <c r="BF376" s="466"/>
      <c r="BG376" s="466"/>
      <c r="BH376" s="447"/>
    </row>
    <row r="377" spans="4:60" ht="20" hidden="1" customHeight="1" x14ac:dyDescent="0.2">
      <c r="D377" s="848"/>
      <c r="E377" s="948"/>
      <c r="F377" s="851"/>
      <c r="G377" s="949" t="s">
        <v>241</v>
      </c>
      <c r="H377" s="851" t="s">
        <v>269</v>
      </c>
      <c r="I377" s="851"/>
      <c r="J377" s="851"/>
      <c r="K377" s="843"/>
      <c r="L377" s="843"/>
      <c r="M377" s="844"/>
      <c r="N377" s="850"/>
      <c r="O377" s="846"/>
      <c r="P377" s="833" t="s">
        <v>732</v>
      </c>
      <c r="Q377" s="834" t="s">
        <v>188</v>
      </c>
      <c r="R377" s="406">
        <f t="shared" si="589"/>
        <v>2</v>
      </c>
      <c r="S377" s="847">
        <f t="shared" si="589"/>
        <v>71500</v>
      </c>
      <c r="T377" s="847">
        <f t="shared" si="590"/>
        <v>49500.000000000007</v>
      </c>
      <c r="U377" s="391">
        <f t="shared" si="591"/>
        <v>121000</v>
      </c>
      <c r="V377" s="393">
        <f t="shared" si="592"/>
        <v>242000</v>
      </c>
      <c r="W377" s="395">
        <v>2.2502935202754967E-2</v>
      </c>
      <c r="Y377" s="847">
        <v>2</v>
      </c>
      <c r="Z377" s="406">
        <f t="shared" si="593"/>
        <v>1.1000000000000001</v>
      </c>
      <c r="AA377" s="406">
        <f t="shared" si="594"/>
        <v>1</v>
      </c>
      <c r="AB377" s="406">
        <v>65000</v>
      </c>
      <c r="AC377" s="406">
        <v>45000</v>
      </c>
      <c r="AD377" s="406">
        <f t="shared" si="595"/>
        <v>110000</v>
      </c>
      <c r="AE377" s="406">
        <f t="shared" si="596"/>
        <v>130000</v>
      </c>
      <c r="AF377" s="406">
        <f t="shared" si="597"/>
        <v>90000</v>
      </c>
      <c r="AG377" s="406">
        <f t="shared" si="598"/>
        <v>220000</v>
      </c>
      <c r="AH377" s="406">
        <f t="shared" si="599"/>
        <v>10</v>
      </c>
      <c r="AJ377" s="467"/>
      <c r="AK377" s="466"/>
      <c r="AL377" s="466"/>
      <c r="AM377" s="466"/>
      <c r="AN377" s="466"/>
      <c r="AO377" s="466"/>
      <c r="AP377" s="466"/>
      <c r="AQ377" s="466"/>
      <c r="AR377" s="466"/>
      <c r="AS377" s="466"/>
      <c r="AT377" s="466"/>
      <c r="AU377" s="466"/>
      <c r="AV377" s="466"/>
      <c r="AW377" s="466"/>
      <c r="AX377" s="466"/>
      <c r="AY377" s="466"/>
      <c r="AZ377" s="466"/>
      <c r="BA377" s="466"/>
      <c r="BB377" s="466"/>
      <c r="BC377" s="466"/>
      <c r="BD377" s="466"/>
      <c r="BE377" s="466"/>
      <c r="BF377" s="466"/>
      <c r="BG377" s="466"/>
      <c r="BH377" s="446"/>
    </row>
    <row r="378" spans="4:60" ht="20" hidden="1" customHeight="1" x14ac:dyDescent="0.2">
      <c r="D378" s="848"/>
      <c r="E378" s="948"/>
      <c r="F378" s="851"/>
      <c r="G378" s="949" t="s">
        <v>241</v>
      </c>
      <c r="H378" s="851" t="s">
        <v>743</v>
      </c>
      <c r="I378" s="851"/>
      <c r="J378" s="851"/>
      <c r="K378" s="843"/>
      <c r="L378" s="843"/>
      <c r="M378" s="844"/>
      <c r="N378" s="850"/>
      <c r="O378" s="846"/>
      <c r="P378" s="833" t="s">
        <v>732</v>
      </c>
      <c r="Q378" s="834" t="s">
        <v>266</v>
      </c>
      <c r="R378" s="406">
        <f t="shared" si="589"/>
        <v>3</v>
      </c>
      <c r="S378" s="847">
        <f t="shared" si="589"/>
        <v>71500</v>
      </c>
      <c r="T378" s="847">
        <f t="shared" si="590"/>
        <v>49500.000000000007</v>
      </c>
      <c r="U378" s="391">
        <f t="shared" si="591"/>
        <v>121000</v>
      </c>
      <c r="V378" s="393">
        <f t="shared" si="592"/>
        <v>363000</v>
      </c>
      <c r="W378" s="395">
        <v>3.3754402804132451E-2</v>
      </c>
      <c r="Y378" s="847">
        <v>3</v>
      </c>
      <c r="Z378" s="406">
        <f t="shared" si="593"/>
        <v>1.1000000000000001</v>
      </c>
      <c r="AA378" s="406">
        <f t="shared" si="594"/>
        <v>1</v>
      </c>
      <c r="AB378" s="406">
        <v>65000</v>
      </c>
      <c r="AC378" s="406">
        <v>45000</v>
      </c>
      <c r="AD378" s="406">
        <f t="shared" si="595"/>
        <v>110000</v>
      </c>
      <c r="AE378" s="406">
        <f t="shared" si="596"/>
        <v>195000</v>
      </c>
      <c r="AF378" s="406">
        <f t="shared" si="597"/>
        <v>135000</v>
      </c>
      <c r="AG378" s="406">
        <f t="shared" si="598"/>
        <v>330000</v>
      </c>
      <c r="AH378" s="406">
        <f t="shared" si="599"/>
        <v>10</v>
      </c>
      <c r="AJ378" s="467"/>
      <c r="AK378" s="466"/>
      <c r="AL378" s="466"/>
      <c r="AM378" s="466"/>
      <c r="AN378" s="466"/>
      <c r="AO378" s="466"/>
      <c r="AP378" s="466"/>
      <c r="AQ378" s="466"/>
      <c r="AR378" s="466"/>
      <c r="AS378" s="466"/>
      <c r="AT378" s="466"/>
      <c r="AU378" s="466"/>
      <c r="AV378" s="466"/>
      <c r="AW378" s="466"/>
      <c r="AX378" s="466"/>
      <c r="AY378" s="466"/>
      <c r="AZ378" s="466"/>
      <c r="BA378" s="466"/>
      <c r="BB378" s="466"/>
      <c r="BC378" s="466"/>
      <c r="BD378" s="466"/>
      <c r="BE378" s="466"/>
      <c r="BF378" s="466"/>
      <c r="BG378" s="466"/>
      <c r="BH378" s="446"/>
    </row>
    <row r="379" spans="4:60" ht="20" hidden="1" customHeight="1" x14ac:dyDescent="0.2">
      <c r="D379" s="848"/>
      <c r="E379" s="948"/>
      <c r="F379" s="851"/>
      <c r="G379" s="949" t="s">
        <v>241</v>
      </c>
      <c r="H379" s="851" t="s">
        <v>263</v>
      </c>
      <c r="I379" s="851"/>
      <c r="J379" s="851"/>
      <c r="K379" s="843"/>
      <c r="L379" s="843"/>
      <c r="M379" s="844"/>
      <c r="N379" s="850"/>
      <c r="O379" s="846"/>
      <c r="P379" s="833" t="s">
        <v>733</v>
      </c>
      <c r="Q379" s="834" t="s">
        <v>237</v>
      </c>
      <c r="R379" s="406">
        <f t="shared" si="589"/>
        <v>15</v>
      </c>
      <c r="S379" s="847">
        <f t="shared" si="589"/>
        <v>104500.00000000001</v>
      </c>
      <c r="T379" s="847">
        <f t="shared" si="590"/>
        <v>49500.000000000007</v>
      </c>
      <c r="U379" s="391">
        <f t="shared" si="591"/>
        <v>154000.00000000003</v>
      </c>
      <c r="V379" s="393">
        <f t="shared" si="592"/>
        <v>2310000.0000000005</v>
      </c>
      <c r="W379" s="395">
        <v>0.21480074511720654</v>
      </c>
      <c r="Y379" s="847">
        <v>15</v>
      </c>
      <c r="Z379" s="406">
        <f t="shared" si="593"/>
        <v>1.1000000000000001</v>
      </c>
      <c r="AA379" s="406">
        <f t="shared" si="594"/>
        <v>1</v>
      </c>
      <c r="AB379" s="406">
        <v>95000</v>
      </c>
      <c r="AC379" s="406">
        <v>45000</v>
      </c>
      <c r="AD379" s="406">
        <f t="shared" si="595"/>
        <v>140000</v>
      </c>
      <c r="AE379" s="406">
        <f t="shared" si="596"/>
        <v>1425000</v>
      </c>
      <c r="AF379" s="406">
        <f t="shared" si="597"/>
        <v>675000</v>
      </c>
      <c r="AG379" s="406">
        <f t="shared" si="598"/>
        <v>2100000</v>
      </c>
      <c r="AH379" s="406">
        <f t="shared" si="599"/>
        <v>10.000000000000023</v>
      </c>
      <c r="AJ379" s="467"/>
      <c r="AK379" s="466"/>
      <c r="AL379" s="466"/>
      <c r="AM379" s="466"/>
      <c r="AN379" s="466"/>
      <c r="AO379" s="466"/>
      <c r="AP379" s="466"/>
      <c r="AQ379" s="466"/>
      <c r="AR379" s="466"/>
      <c r="AS379" s="466"/>
      <c r="AT379" s="466"/>
      <c r="AU379" s="466"/>
      <c r="AV379" s="466"/>
      <c r="AW379" s="466"/>
      <c r="AX379" s="466"/>
      <c r="AY379" s="466"/>
      <c r="AZ379" s="466"/>
      <c r="BA379" s="466"/>
      <c r="BB379" s="466"/>
      <c r="BC379" s="466"/>
      <c r="BD379" s="466"/>
      <c r="BE379" s="466"/>
      <c r="BF379" s="466"/>
      <c r="BG379" s="466"/>
      <c r="BH379" s="446"/>
    </row>
    <row r="380" spans="4:60" s="119" customFormat="1" ht="20" hidden="1" customHeight="1" x14ac:dyDescent="0.2">
      <c r="D380" s="875"/>
      <c r="E380" s="869"/>
      <c r="F380" s="878" t="s">
        <v>20</v>
      </c>
      <c r="G380" s="878" t="s">
        <v>74</v>
      </c>
      <c r="H380" s="878"/>
      <c r="I380" s="830"/>
      <c r="J380" s="879"/>
      <c r="K380" s="879"/>
      <c r="L380" s="879"/>
      <c r="M380" s="880"/>
      <c r="N380" s="892"/>
      <c r="O380" s="881"/>
      <c r="P380" s="833"/>
      <c r="Q380" s="834"/>
      <c r="R380" s="893"/>
      <c r="S380" s="894"/>
      <c r="T380" s="894"/>
      <c r="U380" s="895"/>
      <c r="V380" s="437"/>
      <c r="W380" s="397">
        <v>1.0989922122680009</v>
      </c>
      <c r="Y380" s="893"/>
      <c r="Z380" s="893"/>
      <c r="AA380" s="893"/>
      <c r="AB380" s="893"/>
      <c r="AC380" s="893"/>
      <c r="AD380" s="893"/>
      <c r="AE380" s="893"/>
      <c r="AF380" s="893"/>
      <c r="AG380" s="893"/>
      <c r="AH380" s="893"/>
      <c r="AI380" s="92"/>
      <c r="AJ380" s="468"/>
      <c r="AK380" s="469"/>
      <c r="AL380" s="469"/>
      <c r="AM380" s="469"/>
      <c r="AN380" s="469"/>
      <c r="AO380" s="469"/>
      <c r="AP380" s="469"/>
      <c r="AQ380" s="469"/>
      <c r="AR380" s="469"/>
      <c r="AS380" s="469"/>
      <c r="AT380" s="469"/>
      <c r="AU380" s="469"/>
      <c r="AV380" s="469"/>
      <c r="AW380" s="469"/>
      <c r="AX380" s="469"/>
      <c r="AY380" s="469"/>
      <c r="AZ380" s="469"/>
      <c r="BA380" s="469"/>
      <c r="BB380" s="469"/>
      <c r="BC380" s="469"/>
      <c r="BD380" s="469"/>
      <c r="BE380" s="469"/>
      <c r="BF380" s="469"/>
      <c r="BG380" s="469"/>
      <c r="BH380" s="449"/>
    </row>
    <row r="381" spans="4:60" s="111" customFormat="1" ht="20" hidden="1" customHeight="1" x14ac:dyDescent="0.2">
      <c r="D381" s="875"/>
      <c r="E381" s="869"/>
      <c r="F381" s="878"/>
      <c r="G381" s="950" t="s">
        <v>22</v>
      </c>
      <c r="H381" s="878" t="s">
        <v>75</v>
      </c>
      <c r="I381" s="878"/>
      <c r="J381" s="878"/>
      <c r="K381" s="879"/>
      <c r="L381" s="879"/>
      <c r="M381" s="880"/>
      <c r="N381" s="892"/>
      <c r="O381" s="881"/>
      <c r="P381" s="951"/>
      <c r="Q381" s="952"/>
      <c r="R381" s="882"/>
      <c r="S381" s="883"/>
      <c r="T381" s="883"/>
      <c r="U381" s="884"/>
      <c r="V381" s="436"/>
      <c r="W381" s="397"/>
      <c r="Y381" s="882"/>
      <c r="Z381" s="882"/>
      <c r="AA381" s="882"/>
      <c r="AB381" s="882"/>
      <c r="AC381" s="882"/>
      <c r="AD381" s="882"/>
      <c r="AE381" s="882"/>
      <c r="AF381" s="882"/>
      <c r="AG381" s="882"/>
      <c r="AH381" s="882"/>
      <c r="AI381" s="325"/>
      <c r="AJ381" s="468"/>
      <c r="AK381" s="469"/>
      <c r="AL381" s="469"/>
      <c r="AM381" s="469"/>
      <c r="AN381" s="469"/>
      <c r="AO381" s="469"/>
      <c r="AP381" s="469"/>
      <c r="AQ381" s="469"/>
      <c r="AR381" s="469"/>
      <c r="AS381" s="469"/>
      <c r="AT381" s="469"/>
      <c r="AU381" s="469"/>
      <c r="AV381" s="469"/>
      <c r="AW381" s="469"/>
      <c r="AX381" s="469"/>
      <c r="AY381" s="469"/>
      <c r="AZ381" s="469"/>
      <c r="BA381" s="469"/>
      <c r="BB381" s="469"/>
      <c r="BC381" s="469"/>
      <c r="BD381" s="469"/>
      <c r="BE381" s="469"/>
      <c r="BF381" s="469"/>
      <c r="BG381" s="469"/>
      <c r="BH381" s="448"/>
    </row>
    <row r="382" spans="4:60" ht="20" hidden="1" customHeight="1" x14ac:dyDescent="0.2">
      <c r="D382" s="848"/>
      <c r="E382" s="948"/>
      <c r="F382" s="851"/>
      <c r="G382" s="887"/>
      <c r="H382" s="888" t="s">
        <v>264</v>
      </c>
      <c r="I382" s="851"/>
      <c r="J382" s="851"/>
      <c r="K382" s="843"/>
      <c r="L382" s="843"/>
      <c r="M382" s="844"/>
      <c r="N382" s="850"/>
      <c r="O382" s="846"/>
      <c r="P382" s="833" t="s">
        <v>734</v>
      </c>
      <c r="Q382" s="834" t="s">
        <v>188</v>
      </c>
      <c r="R382" s="406">
        <f t="shared" ref="R382:S383" si="600">Y382*AA382</f>
        <v>9</v>
      </c>
      <c r="S382" s="847">
        <f t="shared" si="600"/>
        <v>137500</v>
      </c>
      <c r="T382" s="847">
        <f t="shared" ref="T382:T383" si="601">Z382*AC382</f>
        <v>38500</v>
      </c>
      <c r="U382" s="391">
        <f t="shared" ref="U382:U383" si="602">S382+T382</f>
        <v>176000</v>
      </c>
      <c r="V382" s="393">
        <f t="shared" ref="V382:V383" si="603">R382*U382</f>
        <v>1584000</v>
      </c>
      <c r="W382" s="395">
        <v>0.14729193950894162</v>
      </c>
      <c r="Y382" s="847">
        <v>9</v>
      </c>
      <c r="Z382" s="406">
        <f>$Z$23</f>
        <v>1.1000000000000001</v>
      </c>
      <c r="AA382" s="406">
        <f t="shared" ref="AA382:AA383" si="604">$AA$312</f>
        <v>1</v>
      </c>
      <c r="AB382" s="406">
        <v>125000</v>
      </c>
      <c r="AC382" s="406">
        <v>35000</v>
      </c>
      <c r="AD382" s="406">
        <f t="shared" ref="AD382:AD383" si="605">AB382+AC382</f>
        <v>160000</v>
      </c>
      <c r="AE382" s="406">
        <f t="shared" ref="AE382:AE383" si="606">Y382*AB382</f>
        <v>1125000</v>
      </c>
      <c r="AF382" s="406">
        <f t="shared" ref="AF382:AF383" si="607">Y382*AC382</f>
        <v>315000</v>
      </c>
      <c r="AG382" s="406">
        <f t="shared" ref="AG382:AG383" si="608">AE382+AF382</f>
        <v>1440000</v>
      </c>
      <c r="AH382" s="406">
        <f t="shared" ref="AH382:AH383" si="609">(V382-AG382)/AG382*100</f>
        <v>10</v>
      </c>
      <c r="AJ382" s="467"/>
      <c r="AK382" s="466"/>
      <c r="AL382" s="466"/>
      <c r="AM382" s="466"/>
      <c r="AN382" s="466"/>
      <c r="AO382" s="466"/>
      <c r="AP382" s="466"/>
      <c r="AQ382" s="466"/>
      <c r="AR382" s="466"/>
      <c r="AS382" s="466"/>
      <c r="AT382" s="466"/>
      <c r="AU382" s="466"/>
      <c r="AV382" s="466"/>
      <c r="AW382" s="466"/>
      <c r="AX382" s="466"/>
      <c r="AY382" s="466"/>
      <c r="AZ382" s="466"/>
      <c r="BA382" s="466"/>
      <c r="BB382" s="466"/>
      <c r="BC382" s="466"/>
      <c r="BD382" s="466"/>
      <c r="BE382" s="466"/>
      <c r="BF382" s="466"/>
      <c r="BG382" s="466"/>
      <c r="BH382" s="446"/>
    </row>
    <row r="383" spans="4:60" ht="20" hidden="1" customHeight="1" x14ac:dyDescent="0.2">
      <c r="D383" s="848"/>
      <c r="E383" s="948"/>
      <c r="F383" s="851"/>
      <c r="G383" s="887"/>
      <c r="H383" s="888" t="s">
        <v>744</v>
      </c>
      <c r="I383" s="851"/>
      <c r="J383" s="851"/>
      <c r="K383" s="843"/>
      <c r="L383" s="843"/>
      <c r="M383" s="844"/>
      <c r="N383" s="850"/>
      <c r="O383" s="846"/>
      <c r="P383" s="833" t="s">
        <v>735</v>
      </c>
      <c r="Q383" s="834" t="s">
        <v>188</v>
      </c>
      <c r="R383" s="406">
        <f t="shared" si="600"/>
        <v>12</v>
      </c>
      <c r="S383" s="847">
        <f t="shared" si="600"/>
        <v>105270.00000000001</v>
      </c>
      <c r="T383" s="847">
        <f t="shared" si="601"/>
        <v>38500</v>
      </c>
      <c r="U383" s="391">
        <f t="shared" si="602"/>
        <v>143770</v>
      </c>
      <c r="V383" s="393">
        <f t="shared" si="603"/>
        <v>1725240</v>
      </c>
      <c r="W383" s="395">
        <v>0.16042547078182223</v>
      </c>
      <c r="Y383" s="847">
        <v>12</v>
      </c>
      <c r="Z383" s="406">
        <f>$Z$23</f>
        <v>1.1000000000000001</v>
      </c>
      <c r="AA383" s="406">
        <f t="shared" si="604"/>
        <v>1</v>
      </c>
      <c r="AB383" s="406">
        <v>95700</v>
      </c>
      <c r="AC383" s="406">
        <v>35000</v>
      </c>
      <c r="AD383" s="406">
        <f t="shared" si="605"/>
        <v>130700</v>
      </c>
      <c r="AE383" s="406">
        <f t="shared" si="606"/>
        <v>1148400</v>
      </c>
      <c r="AF383" s="406">
        <f t="shared" si="607"/>
        <v>420000</v>
      </c>
      <c r="AG383" s="406">
        <f t="shared" si="608"/>
        <v>1568400</v>
      </c>
      <c r="AH383" s="406">
        <f t="shared" si="609"/>
        <v>10</v>
      </c>
      <c r="AJ383" s="467"/>
      <c r="AK383" s="466"/>
      <c r="AL383" s="466"/>
      <c r="AM383" s="466"/>
      <c r="AN383" s="466"/>
      <c r="AO383" s="466"/>
      <c r="AP383" s="466"/>
      <c r="AQ383" s="466"/>
      <c r="AR383" s="466"/>
      <c r="AS383" s="466"/>
      <c r="AT383" s="466"/>
      <c r="AU383" s="466"/>
      <c r="AV383" s="466"/>
      <c r="AW383" s="466"/>
      <c r="AX383" s="466"/>
      <c r="AY383" s="466"/>
      <c r="AZ383" s="466"/>
      <c r="BA383" s="466"/>
      <c r="BB383" s="466"/>
      <c r="BC383" s="466"/>
      <c r="BD383" s="466"/>
      <c r="BE383" s="466"/>
      <c r="BF383" s="466"/>
      <c r="BG383" s="466"/>
      <c r="BH383" s="446"/>
    </row>
    <row r="384" spans="4:60" s="111" customFormat="1" ht="20" hidden="1" customHeight="1" x14ac:dyDescent="0.2">
      <c r="D384" s="875"/>
      <c r="E384" s="869"/>
      <c r="F384" s="878"/>
      <c r="G384" s="950" t="s">
        <v>27</v>
      </c>
      <c r="H384" s="953" t="s">
        <v>83</v>
      </c>
      <c r="I384" s="878"/>
      <c r="J384" s="878"/>
      <c r="K384" s="879"/>
      <c r="L384" s="879"/>
      <c r="M384" s="880"/>
      <c r="N384" s="892"/>
      <c r="O384" s="881"/>
      <c r="P384" s="833"/>
      <c r="Q384" s="952"/>
      <c r="R384" s="882"/>
      <c r="S384" s="883"/>
      <c r="T384" s="883"/>
      <c r="U384" s="884"/>
      <c r="V384" s="436"/>
      <c r="W384" s="397"/>
      <c r="Y384" s="882"/>
      <c r="Z384" s="882"/>
      <c r="AA384" s="882"/>
      <c r="AB384" s="882"/>
      <c r="AC384" s="882"/>
      <c r="AD384" s="882"/>
      <c r="AE384" s="882"/>
      <c r="AF384" s="882"/>
      <c r="AG384" s="882"/>
      <c r="AH384" s="882"/>
      <c r="AI384" s="325"/>
      <c r="AJ384" s="468"/>
      <c r="AK384" s="469"/>
      <c r="AL384" s="469"/>
      <c r="AM384" s="469"/>
      <c r="AN384" s="469"/>
      <c r="AO384" s="469"/>
      <c r="AP384" s="469"/>
      <c r="AQ384" s="469"/>
      <c r="AR384" s="469"/>
      <c r="AS384" s="469"/>
      <c r="AT384" s="469"/>
      <c r="AU384" s="469"/>
      <c r="AV384" s="469"/>
      <c r="AW384" s="469"/>
      <c r="AX384" s="469"/>
      <c r="AY384" s="469"/>
      <c r="AZ384" s="469"/>
      <c r="BA384" s="469"/>
      <c r="BB384" s="469"/>
      <c r="BC384" s="469"/>
      <c r="BD384" s="469"/>
      <c r="BE384" s="469"/>
      <c r="BF384" s="469"/>
      <c r="BG384" s="469"/>
      <c r="BH384" s="448"/>
    </row>
    <row r="385" spans="4:60" ht="20" hidden="1" customHeight="1" x14ac:dyDescent="0.2">
      <c r="D385" s="848"/>
      <c r="E385" s="948"/>
      <c r="F385" s="851"/>
      <c r="G385" s="887"/>
      <c r="H385" s="888" t="s">
        <v>756</v>
      </c>
      <c r="I385" s="851"/>
      <c r="J385" s="851"/>
      <c r="K385" s="843"/>
      <c r="L385" s="843"/>
      <c r="M385" s="844"/>
      <c r="N385" s="850"/>
      <c r="O385" s="846"/>
      <c r="P385" s="833" t="s">
        <v>738</v>
      </c>
      <c r="Q385" s="834" t="s">
        <v>188</v>
      </c>
      <c r="R385" s="406">
        <f t="shared" ref="R385:S394" si="610">Y385*AA385</f>
        <v>1</v>
      </c>
      <c r="S385" s="847">
        <f t="shared" si="610"/>
        <v>137500</v>
      </c>
      <c r="T385" s="847">
        <f t="shared" ref="T385:T388" si="611">Z385*AC385</f>
        <v>82500</v>
      </c>
      <c r="U385" s="391">
        <f t="shared" ref="U385:U388" si="612">S385+T385</f>
        <v>220000</v>
      </c>
      <c r="V385" s="393">
        <f t="shared" ref="V385:V388" si="613">R385*U385</f>
        <v>220000</v>
      </c>
      <c r="W385" s="395">
        <v>2.0457213820686333E-2</v>
      </c>
      <c r="Y385" s="406">
        <v>1</v>
      </c>
      <c r="Z385" s="406">
        <f>$Z$23</f>
        <v>1.1000000000000001</v>
      </c>
      <c r="AA385" s="406">
        <f t="shared" ref="AA385:AA388" si="614">$AA$312</f>
        <v>1</v>
      </c>
      <c r="AB385" s="406">
        <v>125000</v>
      </c>
      <c r="AC385" s="406">
        <v>75000</v>
      </c>
      <c r="AD385" s="406">
        <f t="shared" ref="AD385:AD388" si="615">AB385+AC385</f>
        <v>200000</v>
      </c>
      <c r="AE385" s="406">
        <f t="shared" ref="AE385:AE388" si="616">Y385*AB385</f>
        <v>125000</v>
      </c>
      <c r="AF385" s="406">
        <f t="shared" ref="AF385:AF388" si="617">Y385*AC385</f>
        <v>75000</v>
      </c>
      <c r="AG385" s="406">
        <f t="shared" ref="AG385:AG388" si="618">AE385+AF385</f>
        <v>200000</v>
      </c>
      <c r="AH385" s="406">
        <f t="shared" ref="AH385:AH388" si="619">(V385-AG385)/AG385*100</f>
        <v>10</v>
      </c>
      <c r="AJ385" s="467"/>
      <c r="AK385" s="466"/>
      <c r="AL385" s="466"/>
      <c r="AM385" s="466"/>
      <c r="AN385" s="466"/>
      <c r="AO385" s="466"/>
      <c r="AP385" s="466"/>
      <c r="AQ385" s="466"/>
      <c r="AR385" s="466"/>
      <c r="AS385" s="466"/>
      <c r="AT385" s="466"/>
      <c r="AU385" s="466"/>
      <c r="AV385" s="466"/>
      <c r="AW385" s="466"/>
      <c r="AX385" s="466"/>
      <c r="AY385" s="466"/>
      <c r="AZ385" s="466"/>
      <c r="BA385" s="466"/>
      <c r="BB385" s="466"/>
      <c r="BC385" s="466"/>
      <c r="BD385" s="466"/>
      <c r="BE385" s="466"/>
      <c r="BF385" s="466"/>
      <c r="BG385" s="466"/>
      <c r="BH385" s="446"/>
    </row>
    <row r="386" spans="4:60" ht="20" hidden="1" customHeight="1" x14ac:dyDescent="0.2">
      <c r="D386" s="848"/>
      <c r="E386" s="948"/>
      <c r="F386" s="851"/>
      <c r="G386" s="887"/>
      <c r="H386" s="888" t="s">
        <v>755</v>
      </c>
      <c r="I386" s="851"/>
      <c r="J386" s="851"/>
      <c r="K386" s="843"/>
      <c r="L386" s="843"/>
      <c r="M386" s="844"/>
      <c r="N386" s="850"/>
      <c r="O386" s="846"/>
      <c r="P386" s="833" t="s">
        <v>738</v>
      </c>
      <c r="Q386" s="834" t="s">
        <v>188</v>
      </c>
      <c r="R386" s="406">
        <f t="shared" si="610"/>
        <v>5</v>
      </c>
      <c r="S386" s="847">
        <f t="shared" si="610"/>
        <v>62370.000000000007</v>
      </c>
      <c r="T386" s="847">
        <f t="shared" si="611"/>
        <v>38500</v>
      </c>
      <c r="U386" s="391">
        <f t="shared" si="612"/>
        <v>100870</v>
      </c>
      <c r="V386" s="393">
        <f t="shared" si="613"/>
        <v>504350</v>
      </c>
      <c r="W386" s="395">
        <v>4.6898162683923418E-2</v>
      </c>
      <c r="Y386" s="847">
        <v>5</v>
      </c>
      <c r="Z386" s="406">
        <f>$Z$23</f>
        <v>1.1000000000000001</v>
      </c>
      <c r="AA386" s="406">
        <f t="shared" si="614"/>
        <v>1</v>
      </c>
      <c r="AB386" s="406">
        <v>56700</v>
      </c>
      <c r="AC386" s="406">
        <v>35000</v>
      </c>
      <c r="AD386" s="406">
        <f t="shared" si="615"/>
        <v>91700</v>
      </c>
      <c r="AE386" s="406">
        <f t="shared" si="616"/>
        <v>283500</v>
      </c>
      <c r="AF386" s="406">
        <f t="shared" si="617"/>
        <v>175000</v>
      </c>
      <c r="AG386" s="406">
        <f t="shared" si="618"/>
        <v>458500</v>
      </c>
      <c r="AH386" s="406">
        <f t="shared" si="619"/>
        <v>10</v>
      </c>
      <c r="AJ386" s="467"/>
      <c r="AK386" s="466"/>
      <c r="AL386" s="466"/>
      <c r="AM386" s="466"/>
      <c r="AN386" s="466"/>
      <c r="AO386" s="466"/>
      <c r="AP386" s="466"/>
      <c r="AQ386" s="466"/>
      <c r="AR386" s="466"/>
      <c r="AS386" s="466"/>
      <c r="AT386" s="466"/>
      <c r="AU386" s="466"/>
      <c r="AV386" s="466"/>
      <c r="AW386" s="466"/>
      <c r="AX386" s="466"/>
      <c r="AY386" s="466"/>
      <c r="AZ386" s="466"/>
      <c r="BA386" s="466"/>
      <c r="BB386" s="466"/>
      <c r="BC386" s="466"/>
      <c r="BD386" s="466"/>
      <c r="BE386" s="466"/>
      <c r="BF386" s="466"/>
      <c r="BG386" s="466"/>
      <c r="BH386" s="446"/>
    </row>
    <row r="387" spans="4:60" ht="20" hidden="1" customHeight="1" x14ac:dyDescent="0.2">
      <c r="D387" s="848"/>
      <c r="E387" s="948"/>
      <c r="F387" s="851"/>
      <c r="G387" s="887"/>
      <c r="H387" s="888" t="s">
        <v>86</v>
      </c>
      <c r="I387" s="851"/>
      <c r="J387" s="851"/>
      <c r="K387" s="843"/>
      <c r="L387" s="843"/>
      <c r="M387" s="844"/>
      <c r="N387" s="850"/>
      <c r="O387" s="846"/>
      <c r="P387" s="833" t="s">
        <v>738</v>
      </c>
      <c r="Q387" s="834" t="s">
        <v>188</v>
      </c>
      <c r="R387" s="406">
        <f t="shared" si="610"/>
        <v>4</v>
      </c>
      <c r="S387" s="847">
        <f t="shared" si="610"/>
        <v>69850</v>
      </c>
      <c r="T387" s="847">
        <f t="shared" si="611"/>
        <v>38500</v>
      </c>
      <c r="U387" s="391">
        <f t="shared" si="612"/>
        <v>108350</v>
      </c>
      <c r="V387" s="393">
        <f t="shared" si="613"/>
        <v>433400</v>
      </c>
      <c r="W387" s="395">
        <v>4.0300711226752078E-2</v>
      </c>
      <c r="Y387" s="847">
        <v>4</v>
      </c>
      <c r="Z387" s="406">
        <f>$Z$23</f>
        <v>1.1000000000000001</v>
      </c>
      <c r="AA387" s="406">
        <f t="shared" si="614"/>
        <v>1</v>
      </c>
      <c r="AB387" s="406">
        <v>63500</v>
      </c>
      <c r="AC387" s="406">
        <v>35000</v>
      </c>
      <c r="AD387" s="406">
        <f t="shared" si="615"/>
        <v>98500</v>
      </c>
      <c r="AE387" s="406">
        <f t="shared" si="616"/>
        <v>254000</v>
      </c>
      <c r="AF387" s="406">
        <f t="shared" si="617"/>
        <v>140000</v>
      </c>
      <c r="AG387" s="406">
        <f t="shared" si="618"/>
        <v>394000</v>
      </c>
      <c r="AH387" s="406">
        <f t="shared" si="619"/>
        <v>10</v>
      </c>
      <c r="AJ387" s="467"/>
      <c r="AK387" s="466"/>
      <c r="AL387" s="466"/>
      <c r="AM387" s="466"/>
      <c r="AN387" s="466"/>
      <c r="AO387" s="466"/>
      <c r="AP387" s="466"/>
      <c r="AQ387" s="466"/>
      <c r="AR387" s="466"/>
      <c r="AS387" s="466"/>
      <c r="AT387" s="466"/>
      <c r="AU387" s="466"/>
      <c r="AV387" s="466"/>
      <c r="AW387" s="466"/>
      <c r="AX387" s="466"/>
      <c r="AY387" s="466"/>
      <c r="AZ387" s="466"/>
      <c r="BA387" s="466"/>
      <c r="BB387" s="466"/>
      <c r="BC387" s="466"/>
      <c r="BD387" s="466"/>
      <c r="BE387" s="466"/>
      <c r="BF387" s="466"/>
      <c r="BG387" s="466"/>
      <c r="BH387" s="446"/>
    </row>
    <row r="388" spans="4:60" ht="20" hidden="1" customHeight="1" x14ac:dyDescent="0.2">
      <c r="D388" s="848"/>
      <c r="E388" s="948"/>
      <c r="F388" s="851"/>
      <c r="G388" s="887"/>
      <c r="H388" s="888" t="s">
        <v>87</v>
      </c>
      <c r="I388" s="851"/>
      <c r="J388" s="851"/>
      <c r="K388" s="843"/>
      <c r="L388" s="843"/>
      <c r="M388" s="844"/>
      <c r="N388" s="850"/>
      <c r="O388" s="846"/>
      <c r="P388" s="833" t="s">
        <v>738</v>
      </c>
      <c r="Q388" s="834" t="s">
        <v>188</v>
      </c>
      <c r="R388" s="406">
        <f t="shared" si="610"/>
        <v>2</v>
      </c>
      <c r="S388" s="847">
        <f t="shared" si="610"/>
        <v>80850</v>
      </c>
      <c r="T388" s="847">
        <f t="shared" si="611"/>
        <v>38500</v>
      </c>
      <c r="U388" s="391">
        <f t="shared" si="612"/>
        <v>119350</v>
      </c>
      <c r="V388" s="393">
        <f t="shared" si="613"/>
        <v>238700</v>
      </c>
      <c r="W388" s="395">
        <v>2.2196076995444673E-2</v>
      </c>
      <c r="Y388" s="847">
        <v>2</v>
      </c>
      <c r="Z388" s="406">
        <f>$Z$23</f>
        <v>1.1000000000000001</v>
      </c>
      <c r="AA388" s="406">
        <f t="shared" si="614"/>
        <v>1</v>
      </c>
      <c r="AB388" s="406">
        <v>73500</v>
      </c>
      <c r="AC388" s="406">
        <v>35000</v>
      </c>
      <c r="AD388" s="406">
        <f t="shared" si="615"/>
        <v>108500</v>
      </c>
      <c r="AE388" s="406">
        <f t="shared" si="616"/>
        <v>147000</v>
      </c>
      <c r="AF388" s="406">
        <f t="shared" si="617"/>
        <v>70000</v>
      </c>
      <c r="AG388" s="406">
        <f t="shared" si="618"/>
        <v>217000</v>
      </c>
      <c r="AH388" s="406">
        <f t="shared" si="619"/>
        <v>10</v>
      </c>
      <c r="AJ388" s="467"/>
      <c r="AK388" s="466"/>
      <c r="AL388" s="466"/>
      <c r="AM388" s="466"/>
      <c r="AN388" s="466"/>
      <c r="AO388" s="466"/>
      <c r="AP388" s="466"/>
      <c r="AQ388" s="466"/>
      <c r="AR388" s="466"/>
      <c r="AS388" s="466"/>
      <c r="AT388" s="466"/>
      <c r="AU388" s="466"/>
      <c r="AV388" s="466"/>
      <c r="AW388" s="466"/>
      <c r="AX388" s="466"/>
      <c r="AY388" s="466"/>
      <c r="AZ388" s="466"/>
      <c r="BA388" s="466"/>
      <c r="BB388" s="466"/>
      <c r="BC388" s="466"/>
      <c r="BD388" s="466"/>
      <c r="BE388" s="466"/>
      <c r="BF388" s="466"/>
      <c r="BG388" s="466"/>
      <c r="BH388" s="446"/>
    </row>
    <row r="389" spans="4:60" s="111" customFormat="1" ht="20" hidden="1" customHeight="1" x14ac:dyDescent="0.2">
      <c r="D389" s="875"/>
      <c r="E389" s="869"/>
      <c r="F389" s="878"/>
      <c r="G389" s="950" t="s">
        <v>28</v>
      </c>
      <c r="H389" s="878" t="s">
        <v>88</v>
      </c>
      <c r="I389" s="878"/>
      <c r="J389" s="878"/>
      <c r="K389" s="879"/>
      <c r="L389" s="879"/>
      <c r="M389" s="880"/>
      <c r="N389" s="892"/>
      <c r="O389" s="881"/>
      <c r="P389" s="951"/>
      <c r="Q389" s="952"/>
      <c r="R389" s="882"/>
      <c r="S389" s="883"/>
      <c r="T389" s="883"/>
      <c r="U389" s="884"/>
      <c r="V389" s="436"/>
      <c r="W389" s="397"/>
      <c r="Y389" s="882"/>
      <c r="Z389" s="882"/>
      <c r="AA389" s="882"/>
      <c r="AB389" s="882"/>
      <c r="AC389" s="882"/>
      <c r="AD389" s="882"/>
      <c r="AE389" s="882"/>
      <c r="AF389" s="882"/>
      <c r="AG389" s="882"/>
      <c r="AH389" s="882"/>
      <c r="AI389" s="325"/>
      <c r="AJ389" s="468"/>
      <c r="AK389" s="469"/>
      <c r="AL389" s="469"/>
      <c r="AM389" s="469"/>
      <c r="AN389" s="469"/>
      <c r="AO389" s="469"/>
      <c r="AP389" s="469"/>
      <c r="AQ389" s="469"/>
      <c r="AR389" s="469"/>
      <c r="AS389" s="469"/>
      <c r="AT389" s="469"/>
      <c r="AU389" s="469"/>
      <c r="AV389" s="469"/>
      <c r="AW389" s="469"/>
      <c r="AX389" s="469"/>
      <c r="AY389" s="469"/>
      <c r="AZ389" s="469"/>
      <c r="BA389" s="469"/>
      <c r="BB389" s="469"/>
      <c r="BC389" s="469"/>
      <c r="BD389" s="469"/>
      <c r="BE389" s="469"/>
      <c r="BF389" s="469"/>
      <c r="BG389" s="469"/>
      <c r="BH389" s="448"/>
    </row>
    <row r="390" spans="4:60" ht="20" hidden="1" customHeight="1" x14ac:dyDescent="0.2">
      <c r="D390" s="848"/>
      <c r="E390" s="948"/>
      <c r="F390" s="851"/>
      <c r="G390" s="887"/>
      <c r="H390" s="888" t="s">
        <v>89</v>
      </c>
      <c r="I390" s="851"/>
      <c r="J390" s="851"/>
      <c r="K390" s="843"/>
      <c r="L390" s="843"/>
      <c r="M390" s="844"/>
      <c r="N390" s="850"/>
      <c r="O390" s="846"/>
      <c r="P390" s="833" t="s">
        <v>738</v>
      </c>
      <c r="Q390" s="834" t="s">
        <v>188</v>
      </c>
      <c r="R390" s="406">
        <f t="shared" si="610"/>
        <v>12</v>
      </c>
      <c r="S390" s="847">
        <f t="shared" si="610"/>
        <v>64240.000000000007</v>
      </c>
      <c r="T390" s="847">
        <f t="shared" ref="T390:T392" si="620">Z390*AC390</f>
        <v>38500</v>
      </c>
      <c r="U390" s="391">
        <f t="shared" ref="U390:U392" si="621">S390+T390</f>
        <v>102740</v>
      </c>
      <c r="V390" s="393">
        <f t="shared" ref="V390:V392" si="622">R390*U390</f>
        <v>1232880</v>
      </c>
      <c r="W390" s="395">
        <v>0.11464222625112622</v>
      </c>
      <c r="Y390" s="847">
        <v>12</v>
      </c>
      <c r="Z390" s="406">
        <f>$Z$23</f>
        <v>1.1000000000000001</v>
      </c>
      <c r="AA390" s="406">
        <f t="shared" ref="AA390:AA392" si="623">$AA$312</f>
        <v>1</v>
      </c>
      <c r="AB390" s="406">
        <v>58400</v>
      </c>
      <c r="AC390" s="406">
        <v>35000</v>
      </c>
      <c r="AD390" s="406">
        <f t="shared" ref="AD390:AD392" si="624">AB390+AC390</f>
        <v>93400</v>
      </c>
      <c r="AE390" s="406">
        <f t="shared" ref="AE390:AE392" si="625">Y390*AB390</f>
        <v>700800</v>
      </c>
      <c r="AF390" s="406">
        <f t="shared" ref="AF390:AF392" si="626">Y390*AC390</f>
        <v>420000</v>
      </c>
      <c r="AG390" s="406">
        <f t="shared" ref="AG390:AG392" si="627">AE390+AF390</f>
        <v>1120800</v>
      </c>
      <c r="AH390" s="406">
        <f t="shared" ref="AH390:AH392" si="628">(V390-AG390)/AG390*100</f>
        <v>10</v>
      </c>
      <c r="AJ390" s="467"/>
      <c r="AK390" s="466"/>
      <c r="AL390" s="466"/>
      <c r="AM390" s="466"/>
      <c r="AN390" s="466"/>
      <c r="AO390" s="466"/>
      <c r="AP390" s="466"/>
      <c r="AQ390" s="466"/>
      <c r="AR390" s="466"/>
      <c r="AS390" s="466"/>
      <c r="AT390" s="466"/>
      <c r="AU390" s="466"/>
      <c r="AV390" s="466"/>
      <c r="AW390" s="466"/>
      <c r="AX390" s="466"/>
      <c r="AY390" s="466"/>
      <c r="AZ390" s="466"/>
      <c r="BA390" s="466"/>
      <c r="BB390" s="466"/>
      <c r="BC390" s="466"/>
      <c r="BD390" s="466"/>
      <c r="BE390" s="466"/>
      <c r="BF390" s="466"/>
      <c r="BG390" s="466"/>
      <c r="BH390" s="446"/>
    </row>
    <row r="391" spans="4:60" ht="20" hidden="1" customHeight="1" x14ac:dyDescent="0.2">
      <c r="D391" s="848"/>
      <c r="E391" s="948"/>
      <c r="F391" s="851"/>
      <c r="G391" s="887"/>
      <c r="H391" s="888" t="s">
        <v>90</v>
      </c>
      <c r="I391" s="851"/>
      <c r="J391" s="851"/>
      <c r="K391" s="843"/>
      <c r="L391" s="843"/>
      <c r="M391" s="844"/>
      <c r="N391" s="850"/>
      <c r="O391" s="846"/>
      <c r="P391" s="833" t="s">
        <v>738</v>
      </c>
      <c r="Q391" s="834" t="s">
        <v>188</v>
      </c>
      <c r="R391" s="406">
        <f t="shared" si="610"/>
        <v>2</v>
      </c>
      <c r="S391" s="847">
        <f t="shared" si="610"/>
        <v>1249270</v>
      </c>
      <c r="T391" s="847">
        <f t="shared" si="620"/>
        <v>38500</v>
      </c>
      <c r="U391" s="391">
        <f t="shared" si="621"/>
        <v>1287770</v>
      </c>
      <c r="V391" s="393">
        <f t="shared" si="622"/>
        <v>2575540</v>
      </c>
      <c r="W391" s="395">
        <v>0.23949260219877491</v>
      </c>
      <c r="Y391" s="847">
        <v>2</v>
      </c>
      <c r="Z391" s="406">
        <f>$Z$23</f>
        <v>1.1000000000000001</v>
      </c>
      <c r="AA391" s="406">
        <f t="shared" si="623"/>
        <v>1</v>
      </c>
      <c r="AB391" s="406">
        <v>1135700</v>
      </c>
      <c r="AC391" s="406">
        <v>35000</v>
      </c>
      <c r="AD391" s="406">
        <f t="shared" si="624"/>
        <v>1170700</v>
      </c>
      <c r="AE391" s="406">
        <f t="shared" si="625"/>
        <v>2271400</v>
      </c>
      <c r="AF391" s="406">
        <f t="shared" si="626"/>
        <v>70000</v>
      </c>
      <c r="AG391" s="406">
        <f t="shared" si="627"/>
        <v>2341400</v>
      </c>
      <c r="AH391" s="406">
        <f t="shared" si="628"/>
        <v>10</v>
      </c>
      <c r="AJ391" s="467"/>
      <c r="AK391" s="466"/>
      <c r="AL391" s="466"/>
      <c r="AM391" s="466"/>
      <c r="AN391" s="466"/>
      <c r="AO391" s="466"/>
      <c r="AP391" s="466"/>
      <c r="AQ391" s="466"/>
      <c r="AR391" s="466"/>
      <c r="AS391" s="466"/>
      <c r="AT391" s="466"/>
      <c r="AU391" s="466"/>
      <c r="AV391" s="466"/>
      <c r="AW391" s="466"/>
      <c r="AX391" s="466"/>
      <c r="AY391" s="466"/>
      <c r="AZ391" s="466"/>
      <c r="BA391" s="466"/>
      <c r="BB391" s="466"/>
      <c r="BC391" s="466"/>
      <c r="BD391" s="466"/>
      <c r="BE391" s="466"/>
      <c r="BF391" s="466"/>
      <c r="BG391" s="466"/>
      <c r="BH391" s="446"/>
    </row>
    <row r="392" spans="4:60" ht="20" hidden="1" customHeight="1" x14ac:dyDescent="0.2">
      <c r="D392" s="848"/>
      <c r="E392" s="948"/>
      <c r="F392" s="851"/>
      <c r="G392" s="887"/>
      <c r="H392" s="888" t="s">
        <v>91</v>
      </c>
      <c r="I392" s="851"/>
      <c r="J392" s="851"/>
      <c r="K392" s="843"/>
      <c r="L392" s="843"/>
      <c r="M392" s="844"/>
      <c r="N392" s="850"/>
      <c r="O392" s="846"/>
      <c r="P392" s="833" t="s">
        <v>738</v>
      </c>
      <c r="Q392" s="834" t="s">
        <v>188</v>
      </c>
      <c r="R392" s="406">
        <f t="shared" si="610"/>
        <v>4</v>
      </c>
      <c r="S392" s="847">
        <f t="shared" si="610"/>
        <v>105270.00000000001</v>
      </c>
      <c r="T392" s="847">
        <f t="shared" si="620"/>
        <v>38500</v>
      </c>
      <c r="U392" s="391">
        <f t="shared" si="621"/>
        <v>143770</v>
      </c>
      <c r="V392" s="393">
        <f t="shared" si="622"/>
        <v>575080</v>
      </c>
      <c r="W392" s="395">
        <v>5.347515692727408E-2</v>
      </c>
      <c r="Y392" s="847">
        <v>4</v>
      </c>
      <c r="Z392" s="406">
        <f>$Z$23</f>
        <v>1.1000000000000001</v>
      </c>
      <c r="AA392" s="406">
        <f t="shared" si="623"/>
        <v>1</v>
      </c>
      <c r="AB392" s="406">
        <v>95700</v>
      </c>
      <c r="AC392" s="406">
        <v>35000</v>
      </c>
      <c r="AD392" s="406">
        <f t="shared" si="624"/>
        <v>130700</v>
      </c>
      <c r="AE392" s="406">
        <f t="shared" si="625"/>
        <v>382800</v>
      </c>
      <c r="AF392" s="406">
        <f t="shared" si="626"/>
        <v>140000</v>
      </c>
      <c r="AG392" s="406">
        <f t="shared" si="627"/>
        <v>522800</v>
      </c>
      <c r="AH392" s="406">
        <f t="shared" si="628"/>
        <v>10</v>
      </c>
      <c r="AJ392" s="467"/>
      <c r="AK392" s="466"/>
      <c r="AL392" s="466"/>
      <c r="AM392" s="466"/>
      <c r="AN392" s="466"/>
      <c r="AO392" s="466"/>
      <c r="AP392" s="466"/>
      <c r="AQ392" s="466"/>
      <c r="AR392" s="466"/>
      <c r="AS392" s="466"/>
      <c r="AT392" s="466"/>
      <c r="AU392" s="466"/>
      <c r="AV392" s="466"/>
      <c r="AW392" s="466"/>
      <c r="AX392" s="466"/>
      <c r="AY392" s="466"/>
      <c r="AZ392" s="466"/>
      <c r="BA392" s="466"/>
      <c r="BB392" s="466"/>
      <c r="BC392" s="466"/>
      <c r="BD392" s="466"/>
      <c r="BE392" s="466"/>
      <c r="BF392" s="466"/>
      <c r="BG392" s="466"/>
      <c r="BH392" s="446"/>
    </row>
    <row r="393" spans="4:60" s="111" customFormat="1" ht="20" hidden="1" customHeight="1" x14ac:dyDescent="0.2">
      <c r="D393" s="875"/>
      <c r="E393" s="869"/>
      <c r="F393" s="878"/>
      <c r="G393" s="950" t="s">
        <v>29</v>
      </c>
      <c r="H393" s="878" t="s">
        <v>92</v>
      </c>
      <c r="I393" s="878"/>
      <c r="J393" s="878"/>
      <c r="K393" s="879"/>
      <c r="L393" s="879"/>
      <c r="M393" s="880"/>
      <c r="N393" s="892"/>
      <c r="O393" s="881"/>
      <c r="P393" s="951"/>
      <c r="Q393" s="952"/>
      <c r="R393" s="882"/>
      <c r="S393" s="883"/>
      <c r="T393" s="883"/>
      <c r="U393" s="884"/>
      <c r="V393" s="436"/>
      <c r="W393" s="397"/>
      <c r="Y393" s="882"/>
      <c r="Z393" s="882"/>
      <c r="AA393" s="882"/>
      <c r="AB393" s="882"/>
      <c r="AC393" s="882"/>
      <c r="AD393" s="882"/>
      <c r="AE393" s="882"/>
      <c r="AF393" s="882"/>
      <c r="AG393" s="882"/>
      <c r="AH393" s="882"/>
      <c r="AI393" s="325"/>
      <c r="AJ393" s="468"/>
      <c r="AK393" s="469"/>
      <c r="AL393" s="469"/>
      <c r="AM393" s="469"/>
      <c r="AN393" s="469"/>
      <c r="AO393" s="469"/>
      <c r="AP393" s="469"/>
      <c r="AQ393" s="469"/>
      <c r="AR393" s="469"/>
      <c r="AS393" s="469"/>
      <c r="AT393" s="469"/>
      <c r="AU393" s="469"/>
      <c r="AV393" s="469"/>
      <c r="AW393" s="469"/>
      <c r="AX393" s="469"/>
      <c r="AY393" s="469"/>
      <c r="AZ393" s="469"/>
      <c r="BA393" s="469"/>
      <c r="BB393" s="469"/>
      <c r="BC393" s="469"/>
      <c r="BD393" s="469"/>
      <c r="BE393" s="469"/>
      <c r="BF393" s="469"/>
      <c r="BG393" s="469"/>
      <c r="BH393" s="448"/>
    </row>
    <row r="394" spans="4:60" s="6" customFormat="1" ht="20" hidden="1" customHeight="1" x14ac:dyDescent="0.2">
      <c r="D394" s="848"/>
      <c r="E394" s="948"/>
      <c r="F394" s="851"/>
      <c r="G394" s="887"/>
      <c r="H394" s="888" t="s">
        <v>94</v>
      </c>
      <c r="I394" s="864"/>
      <c r="J394" s="851"/>
      <c r="K394" s="843"/>
      <c r="L394" s="843"/>
      <c r="M394" s="844"/>
      <c r="N394" s="850"/>
      <c r="O394" s="846"/>
      <c r="P394" s="833"/>
      <c r="Q394" s="834" t="s">
        <v>188</v>
      </c>
      <c r="R394" s="406">
        <f t="shared" si="610"/>
        <v>2</v>
      </c>
      <c r="S394" s="847">
        <f t="shared" si="610"/>
        <v>330000</v>
      </c>
      <c r="T394" s="847">
        <f t="shared" ref="T394" si="629">Z394*AC394</f>
        <v>82500</v>
      </c>
      <c r="U394" s="391">
        <f t="shared" ref="U394" si="630">S394+T394</f>
        <v>412500</v>
      </c>
      <c r="V394" s="393">
        <f t="shared" ref="V394" si="631">R394*U394</f>
        <v>825000</v>
      </c>
      <c r="W394" s="395">
        <v>7.6714551827573751E-2</v>
      </c>
      <c r="X394" s="1"/>
      <c r="Y394" s="406">
        <v>2</v>
      </c>
      <c r="Z394" s="406">
        <f>$Z$23</f>
        <v>1.1000000000000001</v>
      </c>
      <c r="AA394" s="406">
        <f t="shared" ref="AA394" si="632">$AA$312</f>
        <v>1</v>
      </c>
      <c r="AB394" s="406">
        <v>300000</v>
      </c>
      <c r="AC394" s="406">
        <v>75000</v>
      </c>
      <c r="AD394" s="406">
        <f t="shared" ref="AD394" si="633">AB394+AC394</f>
        <v>375000</v>
      </c>
      <c r="AE394" s="406">
        <f t="shared" ref="AE394" si="634">Y394*AB394</f>
        <v>600000</v>
      </c>
      <c r="AF394" s="406">
        <f t="shared" ref="AF394" si="635">Y394*AC394</f>
        <v>150000</v>
      </c>
      <c r="AG394" s="406">
        <f t="shared" ref="AG394" si="636">AE394+AF394</f>
        <v>750000</v>
      </c>
      <c r="AH394" s="406">
        <f t="shared" ref="AH394" si="637">(V394-AG394)/AG394*100</f>
        <v>10</v>
      </c>
      <c r="AI394" s="287"/>
      <c r="AJ394" s="467"/>
      <c r="AK394" s="466"/>
      <c r="AL394" s="466"/>
      <c r="AM394" s="466"/>
      <c r="AN394" s="466"/>
      <c r="AO394" s="466"/>
      <c r="AP394" s="466"/>
      <c r="AQ394" s="466"/>
      <c r="AR394" s="466"/>
      <c r="AS394" s="466"/>
      <c r="AT394" s="466"/>
      <c r="AU394" s="466"/>
      <c r="AV394" s="466"/>
      <c r="AW394" s="466"/>
      <c r="AX394" s="466"/>
      <c r="AY394" s="466"/>
      <c r="AZ394" s="466"/>
      <c r="BA394" s="466"/>
      <c r="BB394" s="466"/>
      <c r="BC394" s="466"/>
      <c r="BD394" s="466"/>
      <c r="BE394" s="466"/>
      <c r="BF394" s="466"/>
      <c r="BG394" s="466"/>
      <c r="BH394" s="447"/>
    </row>
    <row r="395" spans="4:60" s="111" customFormat="1" ht="20" hidden="1" customHeight="1" x14ac:dyDescent="0.2">
      <c r="D395" s="875"/>
      <c r="E395" s="869"/>
      <c r="F395" s="878"/>
      <c r="G395" s="950" t="s">
        <v>30</v>
      </c>
      <c r="H395" s="899" t="s">
        <v>99</v>
      </c>
      <c r="I395" s="878"/>
      <c r="J395" s="878"/>
      <c r="K395" s="879"/>
      <c r="L395" s="879"/>
      <c r="M395" s="880"/>
      <c r="N395" s="892"/>
      <c r="O395" s="881"/>
      <c r="P395" s="951"/>
      <c r="Q395" s="952"/>
      <c r="R395" s="882"/>
      <c r="S395" s="883"/>
      <c r="T395" s="883"/>
      <c r="U395" s="884"/>
      <c r="V395" s="436"/>
      <c r="W395" s="397"/>
      <c r="Y395" s="882"/>
      <c r="Z395" s="882"/>
      <c r="AA395" s="882"/>
      <c r="AB395" s="882"/>
      <c r="AC395" s="882"/>
      <c r="AD395" s="882"/>
      <c r="AE395" s="882"/>
      <c r="AF395" s="882"/>
      <c r="AG395" s="882"/>
      <c r="AH395" s="882"/>
      <c r="AI395" s="325"/>
      <c r="AJ395" s="468"/>
      <c r="AK395" s="469"/>
      <c r="AL395" s="469"/>
      <c r="AM395" s="469"/>
      <c r="AN395" s="469"/>
      <c r="AO395" s="469"/>
      <c r="AP395" s="469"/>
      <c r="AQ395" s="469"/>
      <c r="AR395" s="469"/>
      <c r="AS395" s="469"/>
      <c r="AT395" s="469"/>
      <c r="AU395" s="469"/>
      <c r="AV395" s="469"/>
      <c r="AW395" s="469"/>
      <c r="AX395" s="469"/>
      <c r="AY395" s="469"/>
      <c r="AZ395" s="469"/>
      <c r="BA395" s="469"/>
      <c r="BB395" s="469"/>
      <c r="BC395" s="469"/>
      <c r="BD395" s="469"/>
      <c r="BE395" s="469"/>
      <c r="BF395" s="469"/>
      <c r="BG395" s="469"/>
      <c r="BH395" s="448"/>
    </row>
    <row r="396" spans="4:60" ht="20" hidden="1" customHeight="1" x14ac:dyDescent="0.2">
      <c r="D396" s="848"/>
      <c r="E396" s="948"/>
      <c r="F396" s="851"/>
      <c r="G396" s="870"/>
      <c r="H396" s="888" t="s">
        <v>100</v>
      </c>
      <c r="I396" s="851"/>
      <c r="J396" s="851"/>
      <c r="K396" s="843"/>
      <c r="L396" s="843"/>
      <c r="M396" s="844"/>
      <c r="N396" s="850"/>
      <c r="O396" s="846"/>
      <c r="P396" s="833" t="s">
        <v>741</v>
      </c>
      <c r="Q396" s="834" t="s">
        <v>266</v>
      </c>
      <c r="R396" s="406">
        <f t="shared" ref="R396:S400" si="638">Y396*AA396</f>
        <v>1</v>
      </c>
      <c r="S396" s="847">
        <f t="shared" si="638"/>
        <v>715000</v>
      </c>
      <c r="T396" s="847">
        <f t="shared" ref="T396:T400" si="639">Z396*AC396</f>
        <v>138160</v>
      </c>
      <c r="U396" s="391">
        <f t="shared" ref="U396:U400" si="640">S396+T396</f>
        <v>853160</v>
      </c>
      <c r="V396" s="393">
        <f t="shared" ref="V396:V400" si="641">R396*U396</f>
        <v>853160</v>
      </c>
      <c r="W396" s="395">
        <v>7.9333075196621611E-2</v>
      </c>
      <c r="Y396" s="406">
        <v>1</v>
      </c>
      <c r="Z396" s="406">
        <f>$Z$23</f>
        <v>1.1000000000000001</v>
      </c>
      <c r="AA396" s="406">
        <f t="shared" ref="AA396:AA400" si="642">$AA$312</f>
        <v>1</v>
      </c>
      <c r="AB396" s="406">
        <v>650000</v>
      </c>
      <c r="AC396" s="406">
        <v>125600</v>
      </c>
      <c r="AD396" s="406">
        <f t="shared" ref="AD396:AD400" si="643">AB396+AC396</f>
        <v>775600</v>
      </c>
      <c r="AE396" s="406">
        <f t="shared" ref="AE396:AE400" si="644">Y396*AB396</f>
        <v>650000</v>
      </c>
      <c r="AF396" s="406">
        <f t="shared" ref="AF396:AF400" si="645">Y396*AC396</f>
        <v>125600</v>
      </c>
      <c r="AG396" s="406">
        <f t="shared" ref="AG396:AG400" si="646">AE396+AF396</f>
        <v>775600</v>
      </c>
      <c r="AH396" s="406">
        <f t="shared" ref="AH396:AH400" si="647">(V396-AG396)/AG396*100</f>
        <v>10</v>
      </c>
      <c r="AJ396" s="467"/>
      <c r="AK396" s="466"/>
      <c r="AL396" s="466"/>
      <c r="AM396" s="466"/>
      <c r="AN396" s="466"/>
      <c r="AO396" s="466"/>
      <c r="AP396" s="466"/>
      <c r="AQ396" s="466"/>
      <c r="AR396" s="466"/>
      <c r="AS396" s="466"/>
      <c r="AT396" s="466"/>
      <c r="AU396" s="466"/>
      <c r="AV396" s="466"/>
      <c r="AW396" s="466"/>
      <c r="AX396" s="466"/>
      <c r="AY396" s="466"/>
      <c r="AZ396" s="466"/>
      <c r="BA396" s="466"/>
      <c r="BB396" s="466"/>
      <c r="BC396" s="466"/>
      <c r="BD396" s="466"/>
      <c r="BE396" s="466"/>
      <c r="BF396" s="466"/>
      <c r="BG396" s="466"/>
      <c r="BH396" s="446"/>
    </row>
    <row r="397" spans="4:60" ht="20" hidden="1" customHeight="1" x14ac:dyDescent="0.2">
      <c r="D397" s="848"/>
      <c r="E397" s="948"/>
      <c r="F397" s="851"/>
      <c r="G397" s="870"/>
      <c r="H397" s="888" t="s">
        <v>101</v>
      </c>
      <c r="I397" s="851"/>
      <c r="J397" s="851"/>
      <c r="K397" s="843"/>
      <c r="L397" s="843"/>
      <c r="M397" s="844"/>
      <c r="N397" s="850"/>
      <c r="O397" s="846"/>
      <c r="P397" s="833" t="s">
        <v>742</v>
      </c>
      <c r="Q397" s="834" t="s">
        <v>266</v>
      </c>
      <c r="R397" s="406">
        <f t="shared" si="638"/>
        <v>1</v>
      </c>
      <c r="S397" s="847">
        <f t="shared" si="638"/>
        <v>165000</v>
      </c>
      <c r="T397" s="847">
        <f t="shared" si="639"/>
        <v>27500.000000000004</v>
      </c>
      <c r="U397" s="391">
        <f t="shared" si="640"/>
        <v>192500</v>
      </c>
      <c r="V397" s="393">
        <f t="shared" si="641"/>
        <v>192500</v>
      </c>
      <c r="W397" s="395">
        <v>1.7900062093100542E-2</v>
      </c>
      <c r="Y397" s="406">
        <v>1</v>
      </c>
      <c r="Z397" s="406">
        <f>$Z$23</f>
        <v>1.1000000000000001</v>
      </c>
      <c r="AA397" s="406">
        <f t="shared" si="642"/>
        <v>1</v>
      </c>
      <c r="AB397" s="406">
        <v>150000</v>
      </c>
      <c r="AC397" s="406">
        <v>25000</v>
      </c>
      <c r="AD397" s="406">
        <f t="shared" si="643"/>
        <v>175000</v>
      </c>
      <c r="AE397" s="406">
        <f t="shared" si="644"/>
        <v>150000</v>
      </c>
      <c r="AF397" s="406">
        <f t="shared" si="645"/>
        <v>25000</v>
      </c>
      <c r="AG397" s="406">
        <f t="shared" si="646"/>
        <v>175000</v>
      </c>
      <c r="AH397" s="406">
        <f t="shared" si="647"/>
        <v>10</v>
      </c>
      <c r="AJ397" s="467"/>
      <c r="AK397" s="466"/>
      <c r="AL397" s="466"/>
      <c r="AM397" s="466"/>
      <c r="AN397" s="466"/>
      <c r="AO397" s="466"/>
      <c r="AP397" s="466"/>
      <c r="AQ397" s="466"/>
      <c r="AR397" s="466"/>
      <c r="AS397" s="466"/>
      <c r="AT397" s="466"/>
      <c r="AU397" s="466"/>
      <c r="AV397" s="466"/>
      <c r="AW397" s="466"/>
      <c r="AX397" s="466"/>
      <c r="AY397" s="466"/>
      <c r="AZ397" s="466"/>
      <c r="BA397" s="466"/>
      <c r="BB397" s="466"/>
      <c r="BC397" s="466"/>
      <c r="BD397" s="466"/>
      <c r="BE397" s="466"/>
      <c r="BF397" s="466"/>
      <c r="BG397" s="466"/>
      <c r="BH397" s="446"/>
    </row>
    <row r="398" spans="4:60" ht="20" hidden="1" customHeight="1" x14ac:dyDescent="0.2">
      <c r="D398" s="848"/>
      <c r="E398" s="948"/>
      <c r="F398" s="851"/>
      <c r="G398" s="870"/>
      <c r="H398" s="888" t="s">
        <v>267</v>
      </c>
      <c r="I398" s="851"/>
      <c r="J398" s="851"/>
      <c r="K398" s="843"/>
      <c r="L398" s="843"/>
      <c r="M398" s="844"/>
      <c r="N398" s="850"/>
      <c r="O398" s="846"/>
      <c r="P398" s="833" t="s">
        <v>742</v>
      </c>
      <c r="Q398" s="834" t="s">
        <v>266</v>
      </c>
      <c r="R398" s="406">
        <f t="shared" si="638"/>
        <v>1</v>
      </c>
      <c r="S398" s="847">
        <f t="shared" si="638"/>
        <v>72380</v>
      </c>
      <c r="T398" s="847">
        <f t="shared" si="639"/>
        <v>27500.000000000004</v>
      </c>
      <c r="U398" s="391">
        <f t="shared" si="640"/>
        <v>99880</v>
      </c>
      <c r="V398" s="393">
        <f t="shared" si="641"/>
        <v>99880</v>
      </c>
      <c r="W398" s="395">
        <v>9.2875750745915961E-3</v>
      </c>
      <c r="Y398" s="406">
        <v>1</v>
      </c>
      <c r="Z398" s="406">
        <f>$Z$23</f>
        <v>1.1000000000000001</v>
      </c>
      <c r="AA398" s="406">
        <f t="shared" si="642"/>
        <v>1</v>
      </c>
      <c r="AB398" s="406">
        <v>65800</v>
      </c>
      <c r="AC398" s="406">
        <v>25000</v>
      </c>
      <c r="AD398" s="406">
        <f t="shared" si="643"/>
        <v>90800</v>
      </c>
      <c r="AE398" s="406">
        <f t="shared" si="644"/>
        <v>65800</v>
      </c>
      <c r="AF398" s="406">
        <f t="shared" si="645"/>
        <v>25000</v>
      </c>
      <c r="AG398" s="406">
        <f t="shared" si="646"/>
        <v>90800</v>
      </c>
      <c r="AH398" s="406">
        <f t="shared" si="647"/>
        <v>10</v>
      </c>
      <c r="AJ398" s="467"/>
      <c r="AK398" s="466"/>
      <c r="AL398" s="466"/>
      <c r="AM398" s="466"/>
      <c r="AN398" s="466"/>
      <c r="AO398" s="466"/>
      <c r="AP398" s="466"/>
      <c r="AQ398" s="466"/>
      <c r="AR398" s="466"/>
      <c r="AS398" s="466"/>
      <c r="AT398" s="466"/>
      <c r="AU398" s="466"/>
      <c r="AV398" s="466"/>
      <c r="AW398" s="466"/>
      <c r="AX398" s="466"/>
      <c r="AY398" s="466"/>
      <c r="AZ398" s="466"/>
      <c r="BA398" s="466"/>
      <c r="BB398" s="466"/>
      <c r="BC398" s="466"/>
      <c r="BD398" s="466"/>
      <c r="BE398" s="466"/>
      <c r="BF398" s="466"/>
      <c r="BG398" s="466"/>
      <c r="BH398" s="446"/>
    </row>
    <row r="399" spans="4:60" ht="20" hidden="1" customHeight="1" x14ac:dyDescent="0.2">
      <c r="D399" s="848"/>
      <c r="E399" s="948"/>
      <c r="F399" s="851"/>
      <c r="G399" s="870"/>
      <c r="H399" s="888" t="s">
        <v>102</v>
      </c>
      <c r="I399" s="851"/>
      <c r="J399" s="851"/>
      <c r="K399" s="843"/>
      <c r="L399" s="843"/>
      <c r="M399" s="844"/>
      <c r="N399" s="850"/>
      <c r="O399" s="846"/>
      <c r="P399" s="833" t="s">
        <v>742</v>
      </c>
      <c r="Q399" s="834" t="s">
        <v>266</v>
      </c>
      <c r="R399" s="406">
        <f t="shared" si="638"/>
        <v>1</v>
      </c>
      <c r="S399" s="847">
        <f t="shared" si="638"/>
        <v>71500</v>
      </c>
      <c r="T399" s="847">
        <f t="shared" si="639"/>
        <v>27500.000000000004</v>
      </c>
      <c r="U399" s="391">
        <f t="shared" si="640"/>
        <v>99000</v>
      </c>
      <c r="V399" s="393">
        <f t="shared" si="641"/>
        <v>99000</v>
      </c>
      <c r="W399" s="395">
        <v>9.2057462193088514E-3</v>
      </c>
      <c r="Y399" s="406">
        <v>1</v>
      </c>
      <c r="Z399" s="406">
        <f>$Z$23</f>
        <v>1.1000000000000001</v>
      </c>
      <c r="AA399" s="406">
        <f t="shared" si="642"/>
        <v>1</v>
      </c>
      <c r="AB399" s="406">
        <v>65000</v>
      </c>
      <c r="AC399" s="406">
        <v>25000</v>
      </c>
      <c r="AD399" s="406">
        <f t="shared" si="643"/>
        <v>90000</v>
      </c>
      <c r="AE399" s="406">
        <f t="shared" si="644"/>
        <v>65000</v>
      </c>
      <c r="AF399" s="406">
        <f t="shared" si="645"/>
        <v>25000</v>
      </c>
      <c r="AG399" s="406">
        <f t="shared" si="646"/>
        <v>90000</v>
      </c>
      <c r="AH399" s="406">
        <f t="shared" si="647"/>
        <v>10</v>
      </c>
      <c r="AJ399" s="467"/>
      <c r="AK399" s="466"/>
      <c r="AL399" s="466"/>
      <c r="AM399" s="466"/>
      <c r="AN399" s="466"/>
      <c r="AO399" s="466"/>
      <c r="AP399" s="466"/>
      <c r="AQ399" s="466"/>
      <c r="AR399" s="466"/>
      <c r="AS399" s="466"/>
      <c r="AT399" s="466"/>
      <c r="AU399" s="466"/>
      <c r="AV399" s="466"/>
      <c r="AW399" s="466"/>
      <c r="AX399" s="466"/>
      <c r="AY399" s="466"/>
      <c r="AZ399" s="466"/>
      <c r="BA399" s="466"/>
      <c r="BB399" s="466"/>
      <c r="BC399" s="466"/>
      <c r="BD399" s="466"/>
      <c r="BE399" s="466"/>
      <c r="BF399" s="466"/>
      <c r="BG399" s="466"/>
      <c r="BH399" s="446"/>
    </row>
    <row r="400" spans="4:60" ht="20" hidden="1" customHeight="1" x14ac:dyDescent="0.2">
      <c r="D400" s="848"/>
      <c r="E400" s="948"/>
      <c r="F400" s="851"/>
      <c r="G400" s="870"/>
      <c r="H400" s="888" t="s">
        <v>103</v>
      </c>
      <c r="I400" s="851"/>
      <c r="J400" s="851"/>
      <c r="K400" s="843"/>
      <c r="L400" s="843"/>
      <c r="M400" s="844"/>
      <c r="N400" s="850"/>
      <c r="O400" s="846"/>
      <c r="P400" s="833" t="s">
        <v>742</v>
      </c>
      <c r="Q400" s="834" t="s">
        <v>266</v>
      </c>
      <c r="R400" s="406">
        <f t="shared" si="638"/>
        <v>4</v>
      </c>
      <c r="S400" s="847">
        <f t="shared" si="638"/>
        <v>137500</v>
      </c>
      <c r="T400" s="847">
        <f t="shared" si="639"/>
        <v>27500.000000000004</v>
      </c>
      <c r="U400" s="391">
        <f t="shared" si="640"/>
        <v>165000</v>
      </c>
      <c r="V400" s="393">
        <f t="shared" si="641"/>
        <v>660000</v>
      </c>
      <c r="W400" s="395">
        <v>6.1371641462059007E-2</v>
      </c>
      <c r="Y400" s="847">
        <v>4</v>
      </c>
      <c r="Z400" s="406">
        <f>$Z$23</f>
        <v>1.1000000000000001</v>
      </c>
      <c r="AA400" s="406">
        <f t="shared" si="642"/>
        <v>1</v>
      </c>
      <c r="AB400" s="406">
        <v>125000</v>
      </c>
      <c r="AC400" s="406">
        <v>25000</v>
      </c>
      <c r="AD400" s="406">
        <f t="shared" si="643"/>
        <v>150000</v>
      </c>
      <c r="AE400" s="406">
        <f t="shared" si="644"/>
        <v>500000</v>
      </c>
      <c r="AF400" s="406">
        <f t="shared" si="645"/>
        <v>100000</v>
      </c>
      <c r="AG400" s="406">
        <f t="shared" si="646"/>
        <v>600000</v>
      </c>
      <c r="AH400" s="406">
        <f t="shared" si="647"/>
        <v>10</v>
      </c>
      <c r="AJ400" s="467"/>
      <c r="AK400" s="466"/>
      <c r="AL400" s="466"/>
      <c r="AM400" s="466"/>
      <c r="AN400" s="466"/>
      <c r="AO400" s="466"/>
      <c r="AP400" s="466"/>
      <c r="AQ400" s="466"/>
      <c r="AR400" s="466"/>
      <c r="AS400" s="466"/>
      <c r="AT400" s="466"/>
      <c r="AU400" s="466"/>
      <c r="AV400" s="466"/>
      <c r="AW400" s="466"/>
      <c r="AX400" s="466"/>
      <c r="AY400" s="466"/>
      <c r="AZ400" s="466"/>
      <c r="BA400" s="466"/>
      <c r="BB400" s="466"/>
      <c r="BC400" s="466"/>
      <c r="BD400" s="466"/>
      <c r="BE400" s="466"/>
      <c r="BF400" s="466"/>
      <c r="BG400" s="466"/>
      <c r="BH400" s="446"/>
    </row>
    <row r="401" spans="4:60" ht="20" hidden="1" customHeight="1" x14ac:dyDescent="0.2">
      <c r="D401" s="848"/>
      <c r="E401" s="948"/>
      <c r="F401" s="870"/>
      <c r="G401" s="851"/>
      <c r="H401" s="851"/>
      <c r="I401" s="851"/>
      <c r="J401" s="843"/>
      <c r="K401" s="843"/>
      <c r="L401" s="843"/>
      <c r="M401" s="844"/>
      <c r="N401" s="850"/>
      <c r="O401" s="846"/>
      <c r="P401" s="833"/>
      <c r="Q401" s="834"/>
      <c r="R401" s="406"/>
      <c r="S401" s="847"/>
      <c r="T401" s="847"/>
      <c r="U401" s="391"/>
      <c r="V401" s="393"/>
      <c r="W401" s="395"/>
      <c r="Y401" s="406"/>
      <c r="Z401" s="406"/>
      <c r="AA401" s="406"/>
      <c r="AB401" s="406"/>
      <c r="AC401" s="406"/>
      <c r="AD401" s="406"/>
      <c r="AE401" s="406"/>
      <c r="AF401" s="406"/>
      <c r="AG401" s="406"/>
      <c r="AH401" s="406"/>
      <c r="AJ401" s="467"/>
      <c r="AK401" s="466"/>
      <c r="AL401" s="466"/>
      <c r="AM401" s="466"/>
      <c r="AN401" s="466"/>
      <c r="AO401" s="466"/>
      <c r="AP401" s="466"/>
      <c r="AQ401" s="466"/>
      <c r="AR401" s="466"/>
      <c r="AS401" s="466"/>
      <c r="AT401" s="466"/>
      <c r="AU401" s="466"/>
      <c r="AV401" s="466"/>
      <c r="AW401" s="466"/>
      <c r="AX401" s="466"/>
      <c r="AY401" s="466"/>
      <c r="AZ401" s="466"/>
      <c r="BA401" s="466"/>
      <c r="BB401" s="466"/>
      <c r="BC401" s="466"/>
      <c r="BD401" s="466"/>
      <c r="BE401" s="466"/>
      <c r="BF401" s="466"/>
      <c r="BG401" s="466"/>
      <c r="BH401" s="446"/>
    </row>
    <row r="402" spans="4:60" ht="20" hidden="1" customHeight="1" x14ac:dyDescent="0.2">
      <c r="D402" s="814"/>
      <c r="E402" s="815"/>
      <c r="F402" s="816"/>
      <c r="G402" s="817"/>
      <c r="H402" s="818"/>
      <c r="I402" s="816"/>
      <c r="J402" s="819"/>
      <c r="K402" s="819"/>
      <c r="L402" s="819"/>
      <c r="M402" s="820"/>
      <c r="N402" s="821"/>
      <c r="O402" s="818"/>
      <c r="P402" s="822"/>
      <c r="Q402" s="823"/>
      <c r="R402" s="838"/>
      <c r="S402" s="824"/>
      <c r="T402" s="824"/>
      <c r="U402" s="861" t="s">
        <v>182</v>
      </c>
      <c r="V402" s="1"/>
      <c r="W402" s="395"/>
      <c r="Y402" s="406"/>
      <c r="Z402" s="406"/>
      <c r="AA402" s="406"/>
      <c r="AB402" s="406"/>
      <c r="AC402" s="406"/>
      <c r="AD402" s="406"/>
      <c r="AE402" s="406"/>
      <c r="AF402" s="406"/>
      <c r="AG402" s="406"/>
      <c r="AH402" s="406"/>
      <c r="AJ402" s="467"/>
      <c r="AK402" s="466"/>
      <c r="AL402" s="466"/>
      <c r="AM402" s="466"/>
      <c r="AN402" s="466"/>
      <c r="AO402" s="466"/>
      <c r="AP402" s="466"/>
      <c r="AQ402" s="466"/>
      <c r="AR402" s="466"/>
      <c r="AS402" s="466"/>
      <c r="AT402" s="466"/>
      <c r="AU402" s="466"/>
      <c r="AV402" s="466"/>
      <c r="AW402" s="466"/>
      <c r="AX402" s="466"/>
      <c r="AY402" s="466"/>
      <c r="AZ402" s="466"/>
      <c r="BA402" s="466"/>
      <c r="BB402" s="466"/>
      <c r="BC402" s="466"/>
      <c r="BD402" s="466"/>
      <c r="BE402" s="466"/>
      <c r="BF402" s="466"/>
      <c r="BG402" s="466"/>
      <c r="BH402" s="446"/>
    </row>
    <row r="403" spans="4:60" s="40" customFormat="1" ht="20" customHeight="1" x14ac:dyDescent="0.2">
      <c r="D403" s="905"/>
      <c r="E403" s="913" t="s">
        <v>750</v>
      </c>
      <c r="F403" s="907"/>
      <c r="G403" s="908"/>
      <c r="H403" s="908"/>
      <c r="I403" s="908"/>
      <c r="J403" s="909"/>
      <c r="K403" s="909"/>
      <c r="L403" s="909"/>
      <c r="M403" s="909"/>
      <c r="N403" s="908"/>
      <c r="O403" s="910"/>
      <c r="P403" s="911"/>
      <c r="Q403" s="912"/>
      <c r="R403" s="407"/>
      <c r="S403" s="868"/>
      <c r="T403" s="868"/>
      <c r="U403" s="392"/>
      <c r="V403" s="432">
        <f>SUM(V405:V416)</f>
        <v>7268250</v>
      </c>
      <c r="W403" s="399">
        <v>0.67585520160092472</v>
      </c>
      <c r="Y403" s="407"/>
      <c r="Z403" s="407"/>
      <c r="AA403" s="407"/>
      <c r="AB403" s="407"/>
      <c r="AC403" s="407"/>
      <c r="AD403" s="407"/>
      <c r="AE403" s="407"/>
      <c r="AF403" s="407"/>
      <c r="AG403" s="407"/>
      <c r="AH403" s="407"/>
      <c r="AI403" s="326"/>
      <c r="AJ403" s="470"/>
      <c r="AK403" s="465"/>
      <c r="AL403" s="465"/>
      <c r="AM403" s="465"/>
      <c r="AN403" s="465"/>
      <c r="AO403" s="465"/>
      <c r="AP403" s="465"/>
      <c r="AQ403" s="465"/>
      <c r="AR403" s="465"/>
      <c r="AS403" s="465"/>
      <c r="AT403" s="465"/>
      <c r="AU403" s="465"/>
      <c r="AV403" s="465"/>
      <c r="AW403" s="465"/>
      <c r="AX403" s="465"/>
      <c r="AY403" s="465"/>
      <c r="AZ403" s="465"/>
      <c r="BA403" s="458">
        <f>W403</f>
        <v>0.67585520160092472</v>
      </c>
      <c r="BB403" s="465"/>
      <c r="BC403" s="465"/>
      <c r="BD403" s="465"/>
      <c r="BE403" s="465"/>
      <c r="BF403" s="465"/>
      <c r="BG403" s="465"/>
      <c r="BH403" s="450"/>
    </row>
    <row r="404" spans="4:60" s="111" customFormat="1" ht="20" hidden="1" customHeight="1" x14ac:dyDescent="0.2">
      <c r="D404" s="875"/>
      <c r="E404" s="869"/>
      <c r="F404" s="877">
        <v>1</v>
      </c>
      <c r="G404" s="878" t="s">
        <v>104</v>
      </c>
      <c r="H404" s="878"/>
      <c r="I404" s="878"/>
      <c r="J404" s="878"/>
      <c r="K404" s="879"/>
      <c r="L404" s="879"/>
      <c r="M404" s="880"/>
      <c r="N404" s="892"/>
      <c r="O404" s="881"/>
      <c r="P404" s="833"/>
      <c r="Q404" s="834"/>
      <c r="R404" s="882"/>
      <c r="S404" s="883"/>
      <c r="T404" s="883"/>
      <c r="U404" s="884"/>
      <c r="V404" s="436"/>
      <c r="W404" s="397"/>
      <c r="Y404" s="882"/>
      <c r="Z404" s="882"/>
      <c r="AA404" s="882"/>
      <c r="AB404" s="882"/>
      <c r="AC404" s="882"/>
      <c r="AD404" s="882"/>
      <c r="AE404" s="882"/>
      <c r="AF404" s="882"/>
      <c r="AG404" s="882"/>
      <c r="AH404" s="882"/>
      <c r="AI404" s="325"/>
      <c r="AJ404" s="468"/>
      <c r="AK404" s="469"/>
      <c r="AL404" s="469"/>
      <c r="AM404" s="469"/>
      <c r="AN404" s="469"/>
      <c r="AO404" s="469"/>
      <c r="AP404" s="469"/>
      <c r="AQ404" s="469"/>
      <c r="AR404" s="469"/>
      <c r="AS404" s="469"/>
      <c r="AT404" s="469"/>
      <c r="AU404" s="469"/>
      <c r="AV404" s="469"/>
      <c r="AW404" s="469"/>
      <c r="AX404" s="469"/>
      <c r="AY404" s="469"/>
      <c r="AZ404" s="469"/>
      <c r="BA404" s="469"/>
      <c r="BB404" s="469"/>
      <c r="BC404" s="469"/>
      <c r="BD404" s="469"/>
      <c r="BE404" s="469"/>
      <c r="BF404" s="469"/>
      <c r="BG404" s="469"/>
      <c r="BH404" s="448"/>
    </row>
    <row r="405" spans="4:60" ht="20" hidden="1" customHeight="1" x14ac:dyDescent="0.2">
      <c r="D405" s="848"/>
      <c r="E405" s="849"/>
      <c r="F405" s="870"/>
      <c r="G405" s="851"/>
      <c r="H405" s="949" t="s">
        <v>241</v>
      </c>
      <c r="I405" s="888" t="s">
        <v>270</v>
      </c>
      <c r="J405" s="851"/>
      <c r="K405" s="851"/>
      <c r="L405" s="843"/>
      <c r="M405" s="844"/>
      <c r="N405" s="850"/>
      <c r="O405" s="846"/>
      <c r="P405" s="833" t="s">
        <v>757</v>
      </c>
      <c r="Q405" s="834" t="s">
        <v>237</v>
      </c>
      <c r="R405" s="406">
        <f t="shared" ref="R405:S406" si="648">Y405*AA405</f>
        <v>27</v>
      </c>
      <c r="S405" s="847">
        <f t="shared" si="648"/>
        <v>35200</v>
      </c>
      <c r="T405" s="847">
        <f t="shared" ref="T405:T406" si="649">Z405*AC405</f>
        <v>6600.0000000000009</v>
      </c>
      <c r="U405" s="391">
        <f t="shared" ref="U405:U406" si="650">S405+T405</f>
        <v>41800</v>
      </c>
      <c r="V405" s="393">
        <f t="shared" ref="V405:V406" si="651">R405*U405</f>
        <v>1128600</v>
      </c>
      <c r="W405" s="395">
        <v>0.1049455069001209</v>
      </c>
      <c r="Y405" s="406">
        <v>27</v>
      </c>
      <c r="Z405" s="406">
        <f>$Z$23</f>
        <v>1.1000000000000001</v>
      </c>
      <c r="AA405" s="406">
        <f>$AA$23</f>
        <v>1</v>
      </c>
      <c r="AB405" s="406">
        <v>32000</v>
      </c>
      <c r="AC405" s="406">
        <v>6000</v>
      </c>
      <c r="AD405" s="406">
        <f t="shared" ref="AD405:AD406" si="652">AB405+AC405</f>
        <v>38000</v>
      </c>
      <c r="AE405" s="406">
        <f t="shared" ref="AE405:AE406" si="653">Y405*AB405</f>
        <v>864000</v>
      </c>
      <c r="AF405" s="406">
        <f t="shared" ref="AF405:AF406" si="654">Y405*AC405</f>
        <v>162000</v>
      </c>
      <c r="AG405" s="406">
        <f t="shared" ref="AG405:AG406" si="655">AE405+AF405</f>
        <v>1026000</v>
      </c>
      <c r="AH405" s="406">
        <f t="shared" ref="AH405:AH406" si="656">(V405-AG405)/AG405*100</f>
        <v>10</v>
      </c>
      <c r="AJ405" s="467"/>
      <c r="AK405" s="466"/>
      <c r="AL405" s="466"/>
      <c r="AM405" s="466"/>
      <c r="AN405" s="466"/>
      <c r="AO405" s="466"/>
      <c r="AP405" s="466"/>
      <c r="AQ405" s="466"/>
      <c r="AR405" s="466"/>
      <c r="AS405" s="466"/>
      <c r="AT405" s="466"/>
      <c r="AU405" s="466"/>
      <c r="AV405" s="466"/>
      <c r="AW405" s="466"/>
      <c r="AX405" s="466"/>
      <c r="AY405" s="466"/>
      <c r="AZ405" s="466"/>
      <c r="BA405" s="466"/>
      <c r="BB405" s="466"/>
      <c r="BC405" s="466"/>
      <c r="BD405" s="466"/>
      <c r="BE405" s="466"/>
      <c r="BF405" s="466"/>
      <c r="BG405" s="466"/>
      <c r="BH405" s="446"/>
    </row>
    <row r="406" spans="4:60" ht="20" hidden="1" customHeight="1" x14ac:dyDescent="0.2">
      <c r="D406" s="848"/>
      <c r="E406" s="849"/>
      <c r="F406" s="870"/>
      <c r="G406" s="851"/>
      <c r="H406" s="949" t="s">
        <v>241</v>
      </c>
      <c r="I406" s="888" t="s">
        <v>271</v>
      </c>
      <c r="J406" s="851"/>
      <c r="K406" s="851"/>
      <c r="L406" s="843"/>
      <c r="M406" s="844"/>
      <c r="N406" s="850"/>
      <c r="O406" s="846"/>
      <c r="P406" s="833" t="s">
        <v>757</v>
      </c>
      <c r="Q406" s="834" t="s">
        <v>237</v>
      </c>
      <c r="R406" s="406">
        <f t="shared" si="648"/>
        <v>50</v>
      </c>
      <c r="S406" s="847">
        <f t="shared" si="648"/>
        <v>30800.000000000004</v>
      </c>
      <c r="T406" s="847">
        <f t="shared" si="649"/>
        <v>6600.0000000000009</v>
      </c>
      <c r="U406" s="391">
        <f t="shared" si="650"/>
        <v>37400.000000000007</v>
      </c>
      <c r="V406" s="393">
        <f t="shared" si="651"/>
        <v>1870000.0000000005</v>
      </c>
      <c r="W406" s="395">
        <v>0.17388631747583388</v>
      </c>
      <c r="Y406" s="406">
        <v>50</v>
      </c>
      <c r="Z406" s="406">
        <f>$Z$23</f>
        <v>1.1000000000000001</v>
      </c>
      <c r="AA406" s="406">
        <f>$AA$23</f>
        <v>1</v>
      </c>
      <c r="AB406" s="406">
        <v>28000</v>
      </c>
      <c r="AC406" s="406">
        <v>6000</v>
      </c>
      <c r="AD406" s="406">
        <f t="shared" si="652"/>
        <v>34000</v>
      </c>
      <c r="AE406" s="406">
        <f t="shared" si="653"/>
        <v>1400000</v>
      </c>
      <c r="AF406" s="406">
        <f t="shared" si="654"/>
        <v>300000</v>
      </c>
      <c r="AG406" s="406">
        <f t="shared" si="655"/>
        <v>1700000</v>
      </c>
      <c r="AH406" s="406">
        <f t="shared" si="656"/>
        <v>10.000000000000027</v>
      </c>
      <c r="AJ406" s="467"/>
      <c r="AK406" s="466"/>
      <c r="AL406" s="466"/>
      <c r="AM406" s="466"/>
      <c r="AN406" s="466"/>
      <c r="AO406" s="466"/>
      <c r="AP406" s="466"/>
      <c r="AQ406" s="466"/>
      <c r="AR406" s="466"/>
      <c r="AS406" s="466"/>
      <c r="AT406" s="466"/>
      <c r="AU406" s="466"/>
      <c r="AV406" s="466"/>
      <c r="AW406" s="466"/>
      <c r="AX406" s="466"/>
      <c r="AY406" s="466"/>
      <c r="AZ406" s="466"/>
      <c r="BA406" s="466"/>
      <c r="BB406" s="466"/>
      <c r="BC406" s="466"/>
      <c r="BD406" s="466"/>
      <c r="BE406" s="466"/>
      <c r="BF406" s="466"/>
      <c r="BG406" s="466"/>
      <c r="BH406" s="446"/>
    </row>
    <row r="407" spans="4:60" s="111" customFormat="1" ht="20" hidden="1" customHeight="1" x14ac:dyDescent="0.2">
      <c r="D407" s="875"/>
      <c r="E407" s="955"/>
      <c r="F407" s="877">
        <v>2</v>
      </c>
      <c r="G407" s="878" t="s">
        <v>105</v>
      </c>
      <c r="H407" s="878"/>
      <c r="I407" s="878"/>
      <c r="J407" s="878"/>
      <c r="K407" s="879"/>
      <c r="L407" s="879"/>
      <c r="M407" s="880"/>
      <c r="N407" s="892"/>
      <c r="O407" s="881"/>
      <c r="P407" s="833"/>
      <c r="Q407" s="834"/>
      <c r="R407" s="882"/>
      <c r="S407" s="883"/>
      <c r="T407" s="883"/>
      <c r="U407" s="884"/>
      <c r="V407" s="436"/>
      <c r="W407" s="397"/>
      <c r="Y407" s="882"/>
      <c r="Z407" s="882"/>
      <c r="AA407" s="882"/>
      <c r="AB407" s="882"/>
      <c r="AC407" s="882"/>
      <c r="AD407" s="882"/>
      <c r="AE407" s="882"/>
      <c r="AF407" s="882"/>
      <c r="AG407" s="882"/>
      <c r="AH407" s="882"/>
      <c r="AI407" s="325"/>
      <c r="AJ407" s="468"/>
      <c r="AK407" s="469"/>
      <c r="AL407" s="469"/>
      <c r="AM407" s="469"/>
      <c r="AN407" s="469"/>
      <c r="AO407" s="469"/>
      <c r="AP407" s="469"/>
      <c r="AQ407" s="469"/>
      <c r="AR407" s="469"/>
      <c r="AS407" s="469"/>
      <c r="AT407" s="469"/>
      <c r="AU407" s="469"/>
      <c r="AV407" s="469"/>
      <c r="AW407" s="469"/>
      <c r="AX407" s="469"/>
      <c r="AY407" s="469"/>
      <c r="AZ407" s="469"/>
      <c r="BA407" s="469"/>
      <c r="BB407" s="469"/>
      <c r="BC407" s="469"/>
      <c r="BD407" s="469"/>
      <c r="BE407" s="469"/>
      <c r="BF407" s="469"/>
      <c r="BG407" s="469"/>
      <c r="BH407" s="448"/>
    </row>
    <row r="408" spans="4:60" ht="20" hidden="1" customHeight="1" x14ac:dyDescent="0.2">
      <c r="D408" s="848"/>
      <c r="E408" s="849"/>
      <c r="F408" s="831"/>
      <c r="G408" s="851"/>
      <c r="H408" s="949" t="s">
        <v>241</v>
      </c>
      <c r="I408" s="851" t="s">
        <v>106</v>
      </c>
      <c r="J408" s="851"/>
      <c r="K408" s="851"/>
      <c r="L408" s="843"/>
      <c r="M408" s="843"/>
      <c r="N408" s="850"/>
      <c r="O408" s="846"/>
      <c r="P408" s="833" t="s">
        <v>757</v>
      </c>
      <c r="Q408" s="834" t="s">
        <v>237</v>
      </c>
      <c r="R408" s="406">
        <f t="shared" ref="R408:S412" si="657">Y408*AA408</f>
        <v>8</v>
      </c>
      <c r="S408" s="847">
        <f t="shared" si="657"/>
        <v>49500.000000000007</v>
      </c>
      <c r="T408" s="847">
        <f t="shared" ref="T408:T412" si="658">Z408*AC408</f>
        <v>10450</v>
      </c>
      <c r="U408" s="391">
        <f t="shared" ref="U408:U412" si="659">S408+T408</f>
        <v>59950.000000000007</v>
      </c>
      <c r="V408" s="393">
        <f t="shared" ref="V408:V412" si="660">R408*U408</f>
        <v>479600.00000000006</v>
      </c>
      <c r="W408" s="395">
        <v>4.4596726129096216E-2</v>
      </c>
      <c r="Y408" s="406">
        <v>8</v>
      </c>
      <c r="Z408" s="406">
        <f>$Z$23</f>
        <v>1.1000000000000001</v>
      </c>
      <c r="AA408" s="406">
        <f>$AA$23</f>
        <v>1</v>
      </c>
      <c r="AB408" s="406">
        <v>45000</v>
      </c>
      <c r="AC408" s="406">
        <v>9500</v>
      </c>
      <c r="AD408" s="406">
        <f t="shared" ref="AD408:AD412" si="661">AB408+AC408</f>
        <v>54500</v>
      </c>
      <c r="AE408" s="406">
        <f t="shared" ref="AE408:AE412" si="662">Y408*AB408</f>
        <v>360000</v>
      </c>
      <c r="AF408" s="406">
        <f t="shared" ref="AF408:AF412" si="663">Y408*AC408</f>
        <v>76000</v>
      </c>
      <c r="AG408" s="406">
        <f t="shared" ref="AG408:AG412" si="664">AE408+AF408</f>
        <v>436000</v>
      </c>
      <c r="AH408" s="406">
        <f t="shared" ref="AH408:AH412" si="665">(V408-AG408)/AG408*100</f>
        <v>10.000000000000012</v>
      </c>
      <c r="AJ408" s="467"/>
      <c r="AK408" s="466"/>
      <c r="AL408" s="466"/>
      <c r="AM408" s="466"/>
      <c r="AN408" s="466"/>
      <c r="AO408" s="466"/>
      <c r="AP408" s="466"/>
      <c r="AQ408" s="466"/>
      <c r="AR408" s="466"/>
      <c r="AS408" s="466"/>
      <c r="AT408" s="466"/>
      <c r="AU408" s="466"/>
      <c r="AV408" s="466"/>
      <c r="AW408" s="466"/>
      <c r="AX408" s="466"/>
      <c r="AY408" s="466"/>
      <c r="AZ408" s="466"/>
      <c r="BA408" s="466"/>
      <c r="BB408" s="466"/>
      <c r="BC408" s="466"/>
      <c r="BD408" s="466"/>
      <c r="BE408" s="466"/>
      <c r="BF408" s="466"/>
      <c r="BG408" s="466"/>
      <c r="BH408" s="446"/>
    </row>
    <row r="409" spans="4:60" ht="20" hidden="1" customHeight="1" x14ac:dyDescent="0.2">
      <c r="D409" s="848"/>
      <c r="E409" s="849"/>
      <c r="F409" s="831"/>
      <c r="G409" s="851"/>
      <c r="H409" s="949" t="s">
        <v>241</v>
      </c>
      <c r="I409" s="851" t="s">
        <v>107</v>
      </c>
      <c r="J409" s="851"/>
      <c r="K409" s="851"/>
      <c r="L409" s="843"/>
      <c r="M409" s="843"/>
      <c r="N409" s="850"/>
      <c r="O409" s="846"/>
      <c r="P409" s="833" t="s">
        <v>757</v>
      </c>
      <c r="Q409" s="834" t="s">
        <v>237</v>
      </c>
      <c r="R409" s="406">
        <f t="shared" si="657"/>
        <v>6</v>
      </c>
      <c r="S409" s="847">
        <f t="shared" si="657"/>
        <v>71500</v>
      </c>
      <c r="T409" s="847">
        <f t="shared" si="658"/>
        <v>13200.000000000002</v>
      </c>
      <c r="U409" s="391">
        <f t="shared" si="659"/>
        <v>84700</v>
      </c>
      <c r="V409" s="393">
        <f t="shared" si="660"/>
        <v>508200</v>
      </c>
      <c r="W409" s="395">
        <v>4.7256163925785431E-2</v>
      </c>
      <c r="Y409" s="406">
        <v>6</v>
      </c>
      <c r="Z409" s="406">
        <f>$Z$23</f>
        <v>1.1000000000000001</v>
      </c>
      <c r="AA409" s="406">
        <f>$AA$23</f>
        <v>1</v>
      </c>
      <c r="AB409" s="406">
        <v>65000</v>
      </c>
      <c r="AC409" s="406">
        <v>12000</v>
      </c>
      <c r="AD409" s="406">
        <f t="shared" si="661"/>
        <v>77000</v>
      </c>
      <c r="AE409" s="406">
        <f t="shared" si="662"/>
        <v>390000</v>
      </c>
      <c r="AF409" s="406">
        <f t="shared" si="663"/>
        <v>72000</v>
      </c>
      <c r="AG409" s="406">
        <f t="shared" si="664"/>
        <v>462000</v>
      </c>
      <c r="AH409" s="406">
        <f t="shared" si="665"/>
        <v>10</v>
      </c>
      <c r="AJ409" s="467"/>
      <c r="AK409" s="466"/>
      <c r="AL409" s="466"/>
      <c r="AM409" s="466"/>
      <c r="AN409" s="466"/>
      <c r="AO409" s="466"/>
      <c r="AP409" s="466"/>
      <c r="AQ409" s="466"/>
      <c r="AR409" s="466"/>
      <c r="AS409" s="466"/>
      <c r="AT409" s="466"/>
      <c r="AU409" s="466"/>
      <c r="AV409" s="466"/>
      <c r="AW409" s="466"/>
      <c r="AX409" s="466"/>
      <c r="AY409" s="466"/>
      <c r="AZ409" s="466"/>
      <c r="BA409" s="466"/>
      <c r="BB409" s="466"/>
      <c r="BC409" s="466"/>
      <c r="BD409" s="466"/>
      <c r="BE409" s="466"/>
      <c r="BF409" s="466"/>
      <c r="BG409" s="466"/>
      <c r="BH409" s="446"/>
    </row>
    <row r="410" spans="4:60" ht="20" hidden="1" customHeight="1" x14ac:dyDescent="0.2">
      <c r="D410" s="848"/>
      <c r="E410" s="849"/>
      <c r="F410" s="831"/>
      <c r="G410" s="851"/>
      <c r="H410" s="949" t="s">
        <v>241</v>
      </c>
      <c r="I410" s="851" t="s">
        <v>272</v>
      </c>
      <c r="J410" s="851"/>
      <c r="K410" s="851"/>
      <c r="L410" s="843"/>
      <c r="M410" s="843"/>
      <c r="N410" s="850"/>
      <c r="O410" s="846"/>
      <c r="P410" s="833" t="s">
        <v>757</v>
      </c>
      <c r="Q410" s="834" t="s">
        <v>237</v>
      </c>
      <c r="R410" s="406">
        <f t="shared" si="657"/>
        <v>20</v>
      </c>
      <c r="S410" s="847">
        <f t="shared" si="657"/>
        <v>71500</v>
      </c>
      <c r="T410" s="847">
        <f t="shared" si="658"/>
        <v>13200.000000000002</v>
      </c>
      <c r="U410" s="391">
        <f t="shared" si="659"/>
        <v>84700</v>
      </c>
      <c r="V410" s="393">
        <f t="shared" si="660"/>
        <v>1694000</v>
      </c>
      <c r="W410" s="395">
        <v>0.15752054641928476</v>
      </c>
      <c r="Y410" s="406">
        <v>20</v>
      </c>
      <c r="Z410" s="406">
        <f>$Z$23</f>
        <v>1.1000000000000001</v>
      </c>
      <c r="AA410" s="406">
        <f>$AA$23</f>
        <v>1</v>
      </c>
      <c r="AB410" s="406">
        <v>65000</v>
      </c>
      <c r="AC410" s="406">
        <v>12000</v>
      </c>
      <c r="AD410" s="406">
        <f t="shared" si="661"/>
        <v>77000</v>
      </c>
      <c r="AE410" s="406">
        <f t="shared" si="662"/>
        <v>1300000</v>
      </c>
      <c r="AF410" s="406">
        <f t="shared" si="663"/>
        <v>240000</v>
      </c>
      <c r="AG410" s="406">
        <f t="shared" si="664"/>
        <v>1540000</v>
      </c>
      <c r="AH410" s="406">
        <f t="shared" si="665"/>
        <v>10</v>
      </c>
      <c r="AJ410" s="467"/>
      <c r="AK410" s="466"/>
      <c r="AL410" s="466"/>
      <c r="AM410" s="466"/>
      <c r="AN410" s="466"/>
      <c r="AO410" s="466"/>
      <c r="AP410" s="466"/>
      <c r="AQ410" s="466"/>
      <c r="AR410" s="466"/>
      <c r="AS410" s="466"/>
      <c r="AT410" s="466"/>
      <c r="AU410" s="466"/>
      <c r="AV410" s="466"/>
      <c r="AW410" s="466"/>
      <c r="AX410" s="466"/>
      <c r="AY410" s="466"/>
      <c r="AZ410" s="466"/>
      <c r="BA410" s="466"/>
      <c r="BB410" s="466"/>
      <c r="BC410" s="466"/>
      <c r="BD410" s="466"/>
      <c r="BE410" s="466"/>
      <c r="BF410" s="466"/>
      <c r="BG410" s="466"/>
      <c r="BH410" s="446"/>
    </row>
    <row r="411" spans="4:60" ht="20" hidden="1" customHeight="1" x14ac:dyDescent="0.2">
      <c r="D411" s="848"/>
      <c r="E411" s="849"/>
      <c r="F411" s="831"/>
      <c r="G411" s="851"/>
      <c r="H411" s="949" t="s">
        <v>241</v>
      </c>
      <c r="I411" s="851" t="s">
        <v>108</v>
      </c>
      <c r="J411" s="851"/>
      <c r="K411" s="851"/>
      <c r="L411" s="843"/>
      <c r="M411" s="843"/>
      <c r="N411" s="850"/>
      <c r="O411" s="846"/>
      <c r="P411" s="833" t="s">
        <v>757</v>
      </c>
      <c r="Q411" s="834" t="s">
        <v>237</v>
      </c>
      <c r="R411" s="406">
        <f t="shared" si="657"/>
        <v>8</v>
      </c>
      <c r="S411" s="847">
        <f t="shared" si="657"/>
        <v>86350</v>
      </c>
      <c r="T411" s="847">
        <f t="shared" si="658"/>
        <v>16500</v>
      </c>
      <c r="U411" s="391">
        <f t="shared" si="659"/>
        <v>102850</v>
      </c>
      <c r="V411" s="393">
        <f t="shared" si="660"/>
        <v>822800</v>
      </c>
      <c r="W411" s="395">
        <v>7.6509979689366889E-2</v>
      </c>
      <c r="Y411" s="406">
        <v>8</v>
      </c>
      <c r="Z411" s="406">
        <f>$Z$23</f>
        <v>1.1000000000000001</v>
      </c>
      <c r="AA411" s="406">
        <f>$AA$23</f>
        <v>1</v>
      </c>
      <c r="AB411" s="406">
        <v>78500</v>
      </c>
      <c r="AC411" s="406">
        <v>15000</v>
      </c>
      <c r="AD411" s="406">
        <f t="shared" si="661"/>
        <v>93500</v>
      </c>
      <c r="AE411" s="406">
        <f t="shared" si="662"/>
        <v>628000</v>
      </c>
      <c r="AF411" s="406">
        <f t="shared" si="663"/>
        <v>120000</v>
      </c>
      <c r="AG411" s="406">
        <f t="shared" si="664"/>
        <v>748000</v>
      </c>
      <c r="AH411" s="406">
        <f t="shared" si="665"/>
        <v>10</v>
      </c>
      <c r="AJ411" s="467"/>
      <c r="AK411" s="466"/>
      <c r="AL411" s="466"/>
      <c r="AM411" s="466"/>
      <c r="AN411" s="466"/>
      <c r="AO411" s="466"/>
      <c r="AP411" s="466"/>
      <c r="AQ411" s="466"/>
      <c r="AR411" s="466"/>
      <c r="AS411" s="466"/>
      <c r="AT411" s="466"/>
      <c r="AU411" s="466"/>
      <c r="AV411" s="466"/>
      <c r="AW411" s="466"/>
      <c r="AX411" s="466"/>
      <c r="AY411" s="466"/>
      <c r="AZ411" s="466"/>
      <c r="BA411" s="466"/>
      <c r="BB411" s="466"/>
      <c r="BC411" s="466"/>
      <c r="BD411" s="466"/>
      <c r="BE411" s="466"/>
      <c r="BF411" s="466"/>
      <c r="BG411" s="466"/>
      <c r="BH411" s="446"/>
    </row>
    <row r="412" spans="4:60" ht="20" hidden="1" customHeight="1" x14ac:dyDescent="0.2">
      <c r="D412" s="848"/>
      <c r="E412" s="849"/>
      <c r="F412" s="831"/>
      <c r="G412" s="851"/>
      <c r="H412" s="949" t="s">
        <v>241</v>
      </c>
      <c r="I412" s="851" t="s">
        <v>110</v>
      </c>
      <c r="J412" s="851"/>
      <c r="K412" s="851"/>
      <c r="L412" s="843"/>
      <c r="M412" s="843"/>
      <c r="N412" s="850"/>
      <c r="O412" s="846"/>
      <c r="P412" s="833" t="s">
        <v>757</v>
      </c>
      <c r="Q412" s="834" t="s">
        <v>237</v>
      </c>
      <c r="R412" s="406">
        <f t="shared" si="657"/>
        <v>5</v>
      </c>
      <c r="S412" s="847">
        <f t="shared" si="657"/>
        <v>86350</v>
      </c>
      <c r="T412" s="847">
        <f t="shared" si="658"/>
        <v>16500</v>
      </c>
      <c r="U412" s="391">
        <f t="shared" si="659"/>
        <v>102850</v>
      </c>
      <c r="V412" s="393">
        <f t="shared" si="660"/>
        <v>514250</v>
      </c>
      <c r="W412" s="395">
        <v>4.7818737305854307E-2</v>
      </c>
      <c r="Y412" s="406">
        <v>5</v>
      </c>
      <c r="Z412" s="406">
        <f>$Z$23</f>
        <v>1.1000000000000001</v>
      </c>
      <c r="AA412" s="406">
        <f>$AA$23</f>
        <v>1</v>
      </c>
      <c r="AB412" s="406">
        <v>78500</v>
      </c>
      <c r="AC412" s="406">
        <v>15000</v>
      </c>
      <c r="AD412" s="406">
        <f t="shared" si="661"/>
        <v>93500</v>
      </c>
      <c r="AE412" s="406">
        <f t="shared" si="662"/>
        <v>392500</v>
      </c>
      <c r="AF412" s="406">
        <f t="shared" si="663"/>
        <v>75000</v>
      </c>
      <c r="AG412" s="406">
        <f t="shared" si="664"/>
        <v>467500</v>
      </c>
      <c r="AH412" s="406">
        <f t="shared" si="665"/>
        <v>10</v>
      </c>
      <c r="AJ412" s="467"/>
      <c r="AK412" s="466"/>
      <c r="AL412" s="466"/>
      <c r="AM412" s="466"/>
      <c r="AN412" s="466"/>
      <c r="AO412" s="466"/>
      <c r="AP412" s="466"/>
      <c r="AQ412" s="466"/>
      <c r="AR412" s="466"/>
      <c r="AS412" s="466"/>
      <c r="AT412" s="466"/>
      <c r="AU412" s="466"/>
      <c r="AV412" s="466"/>
      <c r="AW412" s="466"/>
      <c r="AX412" s="466"/>
      <c r="AY412" s="466"/>
      <c r="AZ412" s="466"/>
      <c r="BA412" s="466"/>
      <c r="BB412" s="466"/>
      <c r="BC412" s="466"/>
      <c r="BD412" s="466"/>
      <c r="BE412" s="466"/>
      <c r="BF412" s="466"/>
      <c r="BG412" s="466"/>
      <c r="BH412" s="446"/>
    </row>
    <row r="413" spans="4:60" ht="20" hidden="1" customHeight="1" x14ac:dyDescent="0.2">
      <c r="D413" s="848"/>
      <c r="E413" s="849"/>
      <c r="F413" s="870"/>
      <c r="G413" s="851"/>
      <c r="H413" s="949" t="s">
        <v>241</v>
      </c>
      <c r="I413" s="851" t="s">
        <v>111</v>
      </c>
      <c r="J413" s="851"/>
      <c r="K413" s="851"/>
      <c r="L413" s="843"/>
      <c r="M413" s="843"/>
      <c r="N413" s="850"/>
      <c r="O413" s="846"/>
      <c r="P413" s="833"/>
      <c r="Q413" s="834"/>
      <c r="R413" s="406"/>
      <c r="S413" s="847"/>
      <c r="T413" s="847"/>
      <c r="U413" s="391"/>
      <c r="V413" s="393"/>
      <c r="W413" s="395"/>
      <c r="Y413" s="406"/>
      <c r="Z413" s="406"/>
      <c r="AA413" s="406"/>
      <c r="AB413" s="406"/>
      <c r="AC413" s="406"/>
      <c r="AD413" s="406"/>
      <c r="AE413" s="406"/>
      <c r="AF413" s="406"/>
      <c r="AG413" s="406"/>
      <c r="AH413" s="406"/>
      <c r="AJ413" s="467"/>
      <c r="AK413" s="466"/>
      <c r="AL413" s="466"/>
      <c r="AM413" s="466"/>
      <c r="AN413" s="466"/>
      <c r="AO413" s="466"/>
      <c r="AP413" s="466"/>
      <c r="AQ413" s="466"/>
      <c r="AR413" s="466"/>
      <c r="AS413" s="466"/>
      <c r="AT413" s="466"/>
      <c r="AU413" s="466"/>
      <c r="AV413" s="466"/>
      <c r="AW413" s="466"/>
      <c r="AX413" s="466"/>
      <c r="AY413" s="466"/>
      <c r="AZ413" s="466"/>
      <c r="BA413" s="466"/>
      <c r="BB413" s="466"/>
      <c r="BC413" s="466"/>
      <c r="BD413" s="466"/>
      <c r="BE413" s="466"/>
      <c r="BF413" s="466"/>
      <c r="BG413" s="466"/>
      <c r="BH413" s="446"/>
    </row>
    <row r="414" spans="4:60" ht="20" hidden="1" customHeight="1" x14ac:dyDescent="0.2">
      <c r="D414" s="848"/>
      <c r="E414" s="849"/>
      <c r="F414" s="831"/>
      <c r="G414" s="851"/>
      <c r="H414" s="851"/>
      <c r="I414" s="888" t="s">
        <v>112</v>
      </c>
      <c r="J414" s="888"/>
      <c r="K414" s="851"/>
      <c r="L414" s="843"/>
      <c r="M414" s="843"/>
      <c r="N414" s="850"/>
      <c r="O414" s="846"/>
      <c r="P414" s="833" t="s">
        <v>757</v>
      </c>
      <c r="Q414" s="834" t="s">
        <v>237</v>
      </c>
      <c r="R414" s="406">
        <f t="shared" ref="R414:S415" si="666">Y414*AA414</f>
        <v>6</v>
      </c>
      <c r="S414" s="847">
        <f t="shared" si="666"/>
        <v>35200</v>
      </c>
      <c r="T414" s="847">
        <f t="shared" ref="T414:T415" si="667">Z414*AC414</f>
        <v>6600.0000000000009</v>
      </c>
      <c r="U414" s="391">
        <f t="shared" ref="U414" si="668">S414+T414</f>
        <v>41800</v>
      </c>
      <c r="V414" s="393">
        <f t="shared" ref="V414" si="669">R414*U414</f>
        <v>250800</v>
      </c>
      <c r="W414" s="395">
        <v>2.3321223755582422E-2</v>
      </c>
      <c r="Y414" s="406">
        <v>6</v>
      </c>
      <c r="Z414" s="406">
        <f>$Z$23</f>
        <v>1.1000000000000001</v>
      </c>
      <c r="AA414" s="406">
        <f>$AA$23</f>
        <v>1</v>
      </c>
      <c r="AB414" s="406">
        <v>32000</v>
      </c>
      <c r="AC414" s="406">
        <v>6000</v>
      </c>
      <c r="AD414" s="406">
        <f t="shared" ref="AD414:AD415" si="670">AB414+AC414</f>
        <v>38000</v>
      </c>
      <c r="AE414" s="406">
        <f t="shared" ref="AE414:AE415" si="671">Y414*AB414</f>
        <v>192000</v>
      </c>
      <c r="AF414" s="406">
        <f t="shared" ref="AF414:AF415" si="672">Y414*AC414</f>
        <v>36000</v>
      </c>
      <c r="AG414" s="406">
        <f t="shared" ref="AG414:AG415" si="673">AE414+AF414</f>
        <v>228000</v>
      </c>
      <c r="AH414" s="406">
        <f t="shared" ref="AH414:AH415" si="674">(V414-AG414)/AG414*100</f>
        <v>10</v>
      </c>
      <c r="AJ414" s="467"/>
      <c r="AK414" s="466"/>
      <c r="AL414" s="466"/>
      <c r="AM414" s="466"/>
      <c r="AN414" s="466"/>
      <c r="AO414" s="466"/>
      <c r="AP414" s="466"/>
      <c r="AQ414" s="466"/>
      <c r="AR414" s="466"/>
      <c r="AS414" s="466"/>
      <c r="AT414" s="466"/>
      <c r="AU414" s="466"/>
      <c r="AV414" s="466"/>
      <c r="AW414" s="466"/>
      <c r="AX414" s="466"/>
      <c r="AY414" s="466"/>
      <c r="AZ414" s="466"/>
      <c r="BA414" s="466"/>
      <c r="BB414" s="466"/>
      <c r="BC414" s="466"/>
      <c r="BD414" s="466"/>
      <c r="BE414" s="466"/>
      <c r="BF414" s="466"/>
      <c r="BG414" s="466"/>
      <c r="BH414" s="446"/>
    </row>
    <row r="415" spans="4:60" ht="20" hidden="1" customHeight="1" x14ac:dyDescent="0.2">
      <c r="D415" s="848"/>
      <c r="E415" s="849"/>
      <c r="F415" s="831"/>
      <c r="G415" s="851"/>
      <c r="H415" s="851"/>
      <c r="I415" s="888" t="s">
        <v>113</v>
      </c>
      <c r="J415" s="888"/>
      <c r="K415" s="851"/>
      <c r="L415" s="843"/>
      <c r="M415" s="843"/>
      <c r="N415" s="850"/>
      <c r="O415" s="846"/>
      <c r="P415" s="833" t="s">
        <v>630</v>
      </c>
      <c r="Q415" s="834" t="s">
        <v>237</v>
      </c>
      <c r="R415" s="406">
        <f t="shared" si="666"/>
        <v>8</v>
      </c>
      <c r="S415" s="847">
        <f t="shared" si="666"/>
        <v>0</v>
      </c>
      <c r="T415" s="847">
        <f t="shared" si="667"/>
        <v>0</v>
      </c>
      <c r="U415" s="956" t="s">
        <v>630</v>
      </c>
      <c r="V415" s="438" t="s">
        <v>241</v>
      </c>
      <c r="W415" s="395"/>
      <c r="Y415" s="406">
        <v>8</v>
      </c>
      <c r="Z415" s="406">
        <f>$Z$23</f>
        <v>1.1000000000000001</v>
      </c>
      <c r="AA415" s="406">
        <f>$AA$23</f>
        <v>1</v>
      </c>
      <c r="AB415" s="406"/>
      <c r="AC415" s="406"/>
      <c r="AD415" s="406">
        <f t="shared" si="670"/>
        <v>0</v>
      </c>
      <c r="AE415" s="406">
        <f t="shared" si="671"/>
        <v>0</v>
      </c>
      <c r="AF415" s="406">
        <f t="shared" si="672"/>
        <v>0</v>
      </c>
      <c r="AG415" s="406">
        <f t="shared" si="673"/>
        <v>0</v>
      </c>
      <c r="AH415" s="406" t="e">
        <f t="shared" si="674"/>
        <v>#VALUE!</v>
      </c>
      <c r="AJ415" s="467"/>
      <c r="AK415" s="466"/>
      <c r="AL415" s="466"/>
      <c r="AM415" s="466"/>
      <c r="AN415" s="466"/>
      <c r="AO415" s="466"/>
      <c r="AP415" s="466"/>
      <c r="AQ415" s="466"/>
      <c r="AR415" s="466"/>
      <c r="AS415" s="466"/>
      <c r="AT415" s="466"/>
      <c r="AU415" s="466"/>
      <c r="AV415" s="466"/>
      <c r="AW415" s="466"/>
      <c r="AX415" s="466"/>
      <c r="AY415" s="466"/>
      <c r="AZ415" s="466"/>
      <c r="BA415" s="466"/>
      <c r="BB415" s="466"/>
      <c r="BC415" s="466"/>
      <c r="BD415" s="466"/>
      <c r="BE415" s="466"/>
      <c r="BF415" s="466"/>
      <c r="BG415" s="466"/>
      <c r="BH415" s="446"/>
    </row>
    <row r="416" spans="4:60" ht="20" hidden="1" customHeight="1" x14ac:dyDescent="0.2">
      <c r="D416" s="853"/>
      <c r="E416" s="849"/>
      <c r="F416" s="870"/>
      <c r="G416" s="851"/>
      <c r="H416" s="954"/>
      <c r="I416" s="851"/>
      <c r="J416" s="864"/>
      <c r="K416" s="864"/>
      <c r="L416" s="865"/>
      <c r="M416" s="866"/>
      <c r="N416" s="845"/>
      <c r="O416" s="867"/>
      <c r="P416" s="833"/>
      <c r="Q416" s="834"/>
      <c r="R416" s="406"/>
      <c r="S416" s="847"/>
      <c r="T416" s="847"/>
      <c r="U416" s="391"/>
      <c r="V416" s="393"/>
      <c r="W416" s="395"/>
      <c r="Y416" s="406"/>
      <c r="Z416" s="406"/>
      <c r="AA416" s="406"/>
      <c r="AB416" s="406"/>
      <c r="AC416" s="406"/>
      <c r="AD416" s="406"/>
      <c r="AE416" s="406"/>
      <c r="AF416" s="406"/>
      <c r="AG416" s="406"/>
      <c r="AH416" s="406"/>
      <c r="AJ416" s="467"/>
      <c r="AK416" s="466"/>
      <c r="AL416" s="466"/>
      <c r="AM416" s="466"/>
      <c r="AN416" s="466"/>
      <c r="AO416" s="466"/>
      <c r="AP416" s="466"/>
      <c r="AQ416" s="466"/>
      <c r="AR416" s="466"/>
      <c r="AS416" s="466"/>
      <c r="AT416" s="466"/>
      <c r="AU416" s="466"/>
      <c r="AV416" s="466"/>
      <c r="AW416" s="466"/>
      <c r="AX416" s="466"/>
      <c r="AY416" s="466"/>
      <c r="AZ416" s="466"/>
      <c r="BA416" s="466"/>
      <c r="BB416" s="466"/>
      <c r="BC416" s="466"/>
      <c r="BD416" s="466"/>
      <c r="BE416" s="466"/>
      <c r="BF416" s="466"/>
      <c r="BG416" s="466"/>
      <c r="BH416" s="446"/>
    </row>
    <row r="417" spans="4:60" ht="20" hidden="1" customHeight="1" x14ac:dyDescent="0.2">
      <c r="D417" s="814"/>
      <c r="E417" s="815"/>
      <c r="F417" s="816"/>
      <c r="G417" s="817"/>
      <c r="H417" s="818"/>
      <c r="I417" s="816"/>
      <c r="J417" s="819"/>
      <c r="K417" s="819"/>
      <c r="L417" s="819"/>
      <c r="M417" s="820"/>
      <c r="N417" s="821"/>
      <c r="O417" s="818"/>
      <c r="P417" s="822"/>
      <c r="Q417" s="823"/>
      <c r="R417" s="838"/>
      <c r="S417" s="824"/>
      <c r="T417" s="824"/>
      <c r="U417" s="861" t="s">
        <v>182</v>
      </c>
      <c r="V417" s="1"/>
      <c r="W417" s="395"/>
      <c r="Y417" s="406"/>
      <c r="Z417" s="406"/>
      <c r="AA417" s="406"/>
      <c r="AB417" s="406"/>
      <c r="AC417" s="406"/>
      <c r="AD417" s="406"/>
      <c r="AE417" s="406"/>
      <c r="AF417" s="406"/>
      <c r="AG417" s="406"/>
      <c r="AH417" s="406"/>
      <c r="AJ417" s="467"/>
      <c r="AK417" s="466"/>
      <c r="AL417" s="466"/>
      <c r="AM417" s="466"/>
      <c r="AN417" s="466"/>
      <c r="AO417" s="466"/>
      <c r="AP417" s="466"/>
      <c r="AQ417" s="466"/>
      <c r="AR417" s="466"/>
      <c r="AS417" s="466"/>
      <c r="AT417" s="466"/>
      <c r="AU417" s="466"/>
      <c r="AV417" s="466"/>
      <c r="AW417" s="466"/>
      <c r="AX417" s="466"/>
      <c r="AY417" s="466"/>
      <c r="AZ417" s="466"/>
      <c r="BA417" s="466"/>
      <c r="BB417" s="466"/>
      <c r="BC417" s="466"/>
      <c r="BD417" s="466"/>
      <c r="BE417" s="466"/>
      <c r="BF417" s="466"/>
      <c r="BG417" s="466"/>
      <c r="BH417" s="446"/>
    </row>
    <row r="418" spans="4:60" s="40" customFormat="1" ht="20" customHeight="1" x14ac:dyDescent="0.2">
      <c r="D418" s="905"/>
      <c r="E418" s="913" t="s">
        <v>751</v>
      </c>
      <c r="F418" s="907"/>
      <c r="G418" s="908"/>
      <c r="H418" s="908"/>
      <c r="I418" s="908"/>
      <c r="J418" s="909"/>
      <c r="K418" s="909"/>
      <c r="L418" s="909"/>
      <c r="M418" s="909"/>
      <c r="N418" s="908"/>
      <c r="O418" s="910"/>
      <c r="P418" s="911"/>
      <c r="Q418" s="912"/>
      <c r="R418" s="407"/>
      <c r="S418" s="868"/>
      <c r="T418" s="868"/>
      <c r="U418" s="392"/>
      <c r="V418" s="432">
        <f>SUM(V420:V430)</f>
        <v>13001890</v>
      </c>
      <c r="W418" s="399">
        <v>1.2090111081956521</v>
      </c>
      <c r="Y418" s="407"/>
      <c r="Z418" s="407"/>
      <c r="AA418" s="407"/>
      <c r="AB418" s="407"/>
      <c r="AC418" s="407"/>
      <c r="AD418" s="407"/>
      <c r="AE418" s="407"/>
      <c r="AF418" s="407"/>
      <c r="AG418" s="407"/>
      <c r="AH418" s="407"/>
      <c r="AI418" s="326"/>
      <c r="AJ418" s="470"/>
      <c r="AK418" s="465"/>
      <c r="AL418" s="465"/>
      <c r="AM418" s="465"/>
      <c r="AN418" s="465"/>
      <c r="AO418" s="465"/>
      <c r="AP418" s="465"/>
      <c r="AQ418" s="465"/>
      <c r="AR418" s="465"/>
      <c r="AS418" s="465"/>
      <c r="AT418" s="465"/>
      <c r="AU418" s="465"/>
      <c r="AV418" s="465"/>
      <c r="AW418" s="465"/>
      <c r="AX418" s="465"/>
      <c r="AY418" s="465"/>
      <c r="AZ418" s="465"/>
      <c r="BA418" s="465"/>
      <c r="BB418" s="458">
        <f>W418</f>
        <v>1.2090111081956521</v>
      </c>
      <c r="BC418" s="465"/>
      <c r="BD418" s="465"/>
      <c r="BE418" s="465"/>
      <c r="BF418" s="465"/>
      <c r="BG418" s="465"/>
      <c r="BH418" s="450"/>
    </row>
    <row r="419" spans="4:60" s="111" customFormat="1" ht="20" hidden="1" customHeight="1" x14ac:dyDescent="0.2">
      <c r="D419" s="875"/>
      <c r="E419" s="869"/>
      <c r="F419" s="877">
        <v>1</v>
      </c>
      <c r="G419" s="878" t="s">
        <v>104</v>
      </c>
      <c r="H419" s="878"/>
      <c r="I419" s="878"/>
      <c r="J419" s="878"/>
      <c r="K419" s="879"/>
      <c r="L419" s="879"/>
      <c r="M419" s="880"/>
      <c r="N419" s="892"/>
      <c r="O419" s="881"/>
      <c r="P419" s="833"/>
      <c r="Q419" s="834"/>
      <c r="R419" s="882"/>
      <c r="S419" s="883"/>
      <c r="T419" s="883"/>
      <c r="U419" s="884"/>
      <c r="V419" s="436"/>
      <c r="W419" s="397"/>
      <c r="Y419" s="882"/>
      <c r="Z419" s="882"/>
      <c r="AA419" s="882"/>
      <c r="AB419" s="882"/>
      <c r="AC419" s="882"/>
      <c r="AD419" s="882"/>
      <c r="AE419" s="882"/>
      <c r="AF419" s="882"/>
      <c r="AG419" s="882"/>
      <c r="AH419" s="882"/>
      <c r="AI419" s="325"/>
      <c r="AJ419" s="468"/>
      <c r="AK419" s="469"/>
      <c r="AL419" s="469"/>
      <c r="AM419" s="469"/>
      <c r="AN419" s="469"/>
      <c r="AO419" s="469"/>
      <c r="AP419" s="469"/>
      <c r="AQ419" s="469"/>
      <c r="AR419" s="469"/>
      <c r="AS419" s="469"/>
      <c r="AT419" s="469"/>
      <c r="AU419" s="469"/>
      <c r="AV419" s="469"/>
      <c r="AW419" s="469"/>
      <c r="AX419" s="469"/>
      <c r="AY419" s="469"/>
      <c r="AZ419" s="469"/>
      <c r="BA419" s="469"/>
      <c r="BB419" s="473"/>
      <c r="BC419" s="469"/>
      <c r="BD419" s="469"/>
      <c r="BE419" s="469"/>
      <c r="BF419" s="469"/>
      <c r="BG419" s="469"/>
      <c r="BH419" s="448"/>
    </row>
    <row r="420" spans="4:60" ht="20" hidden="1" customHeight="1" x14ac:dyDescent="0.2">
      <c r="D420" s="848"/>
      <c r="E420" s="849"/>
      <c r="F420" s="870"/>
      <c r="G420" s="870" t="s">
        <v>17</v>
      </c>
      <c r="H420" s="851" t="s">
        <v>104</v>
      </c>
      <c r="I420" s="851"/>
      <c r="J420" s="851"/>
      <c r="K420" s="851"/>
      <c r="L420" s="843"/>
      <c r="M420" s="844"/>
      <c r="N420" s="850"/>
      <c r="O420" s="846"/>
      <c r="P420" s="833" t="s">
        <v>757</v>
      </c>
      <c r="Q420" s="834"/>
      <c r="R420" s="406"/>
      <c r="S420" s="847"/>
      <c r="T420" s="847"/>
      <c r="U420" s="391"/>
      <c r="V420" s="393"/>
      <c r="W420" s="395"/>
      <c r="Y420" s="406"/>
      <c r="Z420" s="406"/>
      <c r="AA420" s="406"/>
      <c r="AB420" s="406"/>
      <c r="AC420" s="406"/>
      <c r="AD420" s="406"/>
      <c r="AE420" s="406"/>
      <c r="AF420" s="406"/>
      <c r="AG420" s="406"/>
      <c r="AH420" s="406"/>
      <c r="AJ420" s="467"/>
      <c r="AK420" s="466"/>
      <c r="AL420" s="466"/>
      <c r="AM420" s="466"/>
      <c r="AN420" s="466"/>
      <c r="AO420" s="466"/>
      <c r="AP420" s="466"/>
      <c r="AQ420" s="466"/>
      <c r="AR420" s="466"/>
      <c r="AS420" s="466"/>
      <c r="AT420" s="466"/>
      <c r="AU420" s="466"/>
      <c r="AV420" s="466"/>
      <c r="AW420" s="466"/>
      <c r="AX420" s="466"/>
      <c r="AY420" s="466"/>
      <c r="AZ420" s="466"/>
      <c r="BA420" s="466"/>
      <c r="BB420" s="457"/>
      <c r="BC420" s="466"/>
      <c r="BD420" s="466"/>
      <c r="BE420" s="466"/>
      <c r="BF420" s="466"/>
      <c r="BG420" s="466"/>
      <c r="BH420" s="446"/>
    </row>
    <row r="421" spans="4:60" ht="20" hidden="1" customHeight="1" x14ac:dyDescent="0.2">
      <c r="D421" s="848"/>
      <c r="E421" s="849"/>
      <c r="F421" s="870"/>
      <c r="G421" s="851"/>
      <c r="H421" s="949" t="s">
        <v>241</v>
      </c>
      <c r="I421" s="888" t="s">
        <v>271</v>
      </c>
      <c r="J421" s="851"/>
      <c r="K421" s="851"/>
      <c r="L421" s="843"/>
      <c r="M421" s="844"/>
      <c r="N421" s="850"/>
      <c r="O421" s="846"/>
      <c r="P421" s="833" t="s">
        <v>757</v>
      </c>
      <c r="Q421" s="834" t="s">
        <v>237</v>
      </c>
      <c r="R421" s="406">
        <f t="shared" ref="R421:S421" si="675">Y421*AA421</f>
        <v>67</v>
      </c>
      <c r="S421" s="847">
        <f t="shared" si="675"/>
        <v>30800.000000000004</v>
      </c>
      <c r="T421" s="847">
        <f t="shared" ref="T421" si="676">Z421*AC421</f>
        <v>6600.0000000000009</v>
      </c>
      <c r="U421" s="391">
        <f t="shared" ref="U421" si="677">S421+T421</f>
        <v>37400.000000000007</v>
      </c>
      <c r="V421" s="393">
        <f t="shared" ref="V421" si="678">R421*U421</f>
        <v>2505800.0000000005</v>
      </c>
      <c r="W421" s="395">
        <v>0.23300766541761742</v>
      </c>
      <c r="Y421" s="406">
        <v>67</v>
      </c>
      <c r="Z421" s="406">
        <f>$Z$23</f>
        <v>1.1000000000000001</v>
      </c>
      <c r="AA421" s="406">
        <f>$AA$23</f>
        <v>1</v>
      </c>
      <c r="AB421" s="406">
        <v>28000</v>
      </c>
      <c r="AC421" s="406">
        <v>6000</v>
      </c>
      <c r="AD421" s="406">
        <f t="shared" ref="AD421" si="679">AB421+AC421</f>
        <v>34000</v>
      </c>
      <c r="AE421" s="406">
        <f t="shared" ref="AE421" si="680">Y421*AB421</f>
        <v>1876000</v>
      </c>
      <c r="AF421" s="406">
        <f t="shared" ref="AF421" si="681">Y421*AC421</f>
        <v>402000</v>
      </c>
      <c r="AG421" s="406">
        <f t="shared" ref="AG421" si="682">AE421+AF421</f>
        <v>2278000</v>
      </c>
      <c r="AH421" s="406">
        <f t="shared" ref="AH421" si="683">(V421-AG421)/AG421*100</f>
        <v>10.00000000000002</v>
      </c>
      <c r="AJ421" s="467"/>
      <c r="AK421" s="466"/>
      <c r="AL421" s="466"/>
      <c r="AM421" s="466"/>
      <c r="AN421" s="466"/>
      <c r="AO421" s="466"/>
      <c r="AP421" s="466"/>
      <c r="AQ421" s="466"/>
      <c r="AR421" s="466"/>
      <c r="AS421" s="466"/>
      <c r="AT421" s="466"/>
      <c r="AU421" s="466"/>
      <c r="AV421" s="466"/>
      <c r="AW421" s="466"/>
      <c r="AX421" s="466"/>
      <c r="AY421" s="466"/>
      <c r="AZ421" s="466"/>
      <c r="BA421" s="466"/>
      <c r="BB421" s="457"/>
      <c r="BC421" s="466"/>
      <c r="BD421" s="466"/>
      <c r="BE421" s="466"/>
      <c r="BF421" s="466"/>
      <c r="BG421" s="466"/>
      <c r="BH421" s="446"/>
    </row>
    <row r="422" spans="4:60" s="111" customFormat="1" ht="20" hidden="1" customHeight="1" x14ac:dyDescent="0.2">
      <c r="D422" s="875"/>
      <c r="E422" s="955"/>
      <c r="F422" s="877">
        <v>2</v>
      </c>
      <c r="G422" s="878" t="s">
        <v>105</v>
      </c>
      <c r="H422" s="878"/>
      <c r="I422" s="878"/>
      <c r="J422" s="878"/>
      <c r="K422" s="879"/>
      <c r="L422" s="879"/>
      <c r="M422" s="880"/>
      <c r="N422" s="892"/>
      <c r="O422" s="881"/>
      <c r="P422" s="833"/>
      <c r="Q422" s="834"/>
      <c r="R422" s="882"/>
      <c r="S422" s="883"/>
      <c r="T422" s="883"/>
      <c r="U422" s="884"/>
      <c r="V422" s="436"/>
      <c r="W422" s="397"/>
      <c r="Y422" s="882"/>
      <c r="Z422" s="882"/>
      <c r="AA422" s="882"/>
      <c r="AB422" s="882"/>
      <c r="AC422" s="882"/>
      <c r="AD422" s="882"/>
      <c r="AE422" s="882"/>
      <c r="AF422" s="882"/>
      <c r="AG422" s="882"/>
      <c r="AH422" s="882"/>
      <c r="AI422" s="325"/>
      <c r="AJ422" s="468"/>
      <c r="AK422" s="469"/>
      <c r="AL422" s="469"/>
      <c r="AM422" s="469"/>
      <c r="AN422" s="469"/>
      <c r="AO422" s="469"/>
      <c r="AP422" s="469"/>
      <c r="AQ422" s="469"/>
      <c r="AR422" s="469"/>
      <c r="AS422" s="469"/>
      <c r="AT422" s="469"/>
      <c r="AU422" s="469"/>
      <c r="AV422" s="469"/>
      <c r="AW422" s="469"/>
      <c r="AX422" s="469"/>
      <c r="AY422" s="469"/>
      <c r="AZ422" s="469"/>
      <c r="BA422" s="469"/>
      <c r="BB422" s="473"/>
      <c r="BC422" s="469"/>
      <c r="BD422" s="469"/>
      <c r="BE422" s="469"/>
      <c r="BF422" s="469"/>
      <c r="BG422" s="469"/>
      <c r="BH422" s="448"/>
    </row>
    <row r="423" spans="4:60" ht="20" hidden="1" customHeight="1" x14ac:dyDescent="0.2">
      <c r="D423" s="848"/>
      <c r="E423" s="849"/>
      <c r="F423" s="831"/>
      <c r="G423" s="851"/>
      <c r="H423" s="949" t="s">
        <v>241</v>
      </c>
      <c r="I423" s="851" t="s">
        <v>106</v>
      </c>
      <c r="J423" s="851"/>
      <c r="K423" s="851"/>
      <c r="L423" s="843"/>
      <c r="M423" s="843"/>
      <c r="N423" s="850"/>
      <c r="O423" s="846"/>
      <c r="P423" s="833" t="s">
        <v>757</v>
      </c>
      <c r="Q423" s="834" t="s">
        <v>237</v>
      </c>
      <c r="R423" s="406">
        <f t="shared" ref="R423:S426" si="684">Y423*AA423</f>
        <v>15</v>
      </c>
      <c r="S423" s="847">
        <f t="shared" si="684"/>
        <v>49500.000000000007</v>
      </c>
      <c r="T423" s="847">
        <f t="shared" ref="T423:T426" si="685">Z423*AC423</f>
        <v>10450</v>
      </c>
      <c r="U423" s="391">
        <f t="shared" ref="U423:U426" si="686">S423+T423</f>
        <v>59950.000000000007</v>
      </c>
      <c r="V423" s="393">
        <f t="shared" ref="V423:V426" si="687">R423*U423</f>
        <v>899250.00000000012</v>
      </c>
      <c r="W423" s="395">
        <v>8.3618861492055399E-2</v>
      </c>
      <c r="Y423" s="406">
        <v>15</v>
      </c>
      <c r="Z423" s="406">
        <f>$Z$23</f>
        <v>1.1000000000000001</v>
      </c>
      <c r="AA423" s="406">
        <f>$AA$23</f>
        <v>1</v>
      </c>
      <c r="AB423" s="406">
        <v>45000</v>
      </c>
      <c r="AC423" s="406">
        <v>9500</v>
      </c>
      <c r="AD423" s="406">
        <f t="shared" ref="AD423:AD426" si="688">AB423+AC423</f>
        <v>54500</v>
      </c>
      <c r="AE423" s="406">
        <f t="shared" ref="AE423:AE426" si="689">Y423*AB423</f>
        <v>675000</v>
      </c>
      <c r="AF423" s="406">
        <f t="shared" ref="AF423:AF426" si="690">Y423*AC423</f>
        <v>142500</v>
      </c>
      <c r="AG423" s="406">
        <f t="shared" ref="AG423:AG426" si="691">AE423+AF423</f>
        <v>817500</v>
      </c>
      <c r="AH423" s="406">
        <f t="shared" ref="AH423:AH426" si="692">(V423-AG423)/AG423*100</f>
        <v>10.000000000000014</v>
      </c>
      <c r="AJ423" s="467"/>
      <c r="AK423" s="466"/>
      <c r="AL423" s="466"/>
      <c r="AM423" s="466"/>
      <c r="AN423" s="466"/>
      <c r="AO423" s="466"/>
      <c r="AP423" s="466"/>
      <c r="AQ423" s="466"/>
      <c r="AR423" s="466"/>
      <c r="AS423" s="466"/>
      <c r="AT423" s="466"/>
      <c r="AU423" s="466"/>
      <c r="AV423" s="466"/>
      <c r="AW423" s="466"/>
      <c r="AX423" s="466"/>
      <c r="AY423" s="466"/>
      <c r="AZ423" s="466"/>
      <c r="BA423" s="466"/>
      <c r="BB423" s="457"/>
      <c r="BC423" s="466"/>
      <c r="BD423" s="466"/>
      <c r="BE423" s="466"/>
      <c r="BF423" s="466"/>
      <c r="BG423" s="466"/>
      <c r="BH423" s="446"/>
    </row>
    <row r="424" spans="4:60" ht="20" hidden="1" customHeight="1" x14ac:dyDescent="0.2">
      <c r="D424" s="848"/>
      <c r="E424" s="849"/>
      <c r="F424" s="831"/>
      <c r="G424" s="851"/>
      <c r="H424" s="949" t="s">
        <v>241</v>
      </c>
      <c r="I424" s="851" t="s">
        <v>272</v>
      </c>
      <c r="J424" s="851"/>
      <c r="K424" s="851"/>
      <c r="L424" s="843"/>
      <c r="M424" s="843"/>
      <c r="N424" s="850"/>
      <c r="O424" s="846"/>
      <c r="P424" s="833" t="s">
        <v>757</v>
      </c>
      <c r="Q424" s="834" t="s">
        <v>237</v>
      </c>
      <c r="R424" s="406">
        <f t="shared" si="684"/>
        <v>29.7</v>
      </c>
      <c r="S424" s="847">
        <f t="shared" si="684"/>
        <v>71500</v>
      </c>
      <c r="T424" s="847">
        <f t="shared" si="685"/>
        <v>13200.000000000002</v>
      </c>
      <c r="U424" s="391">
        <f t="shared" si="686"/>
        <v>84700</v>
      </c>
      <c r="V424" s="393">
        <f t="shared" si="687"/>
        <v>2515590</v>
      </c>
      <c r="W424" s="395">
        <v>0.23391801143263788</v>
      </c>
      <c r="Y424" s="406">
        <v>29.7</v>
      </c>
      <c r="Z424" s="406">
        <f>$Z$23</f>
        <v>1.1000000000000001</v>
      </c>
      <c r="AA424" s="406">
        <f>$AA$23</f>
        <v>1</v>
      </c>
      <c r="AB424" s="406">
        <v>65000</v>
      </c>
      <c r="AC424" s="406">
        <v>12000</v>
      </c>
      <c r="AD424" s="406">
        <f t="shared" si="688"/>
        <v>77000</v>
      </c>
      <c r="AE424" s="406">
        <f t="shared" si="689"/>
        <v>1930500</v>
      </c>
      <c r="AF424" s="406">
        <f t="shared" si="690"/>
        <v>356400</v>
      </c>
      <c r="AG424" s="406">
        <f t="shared" si="691"/>
        <v>2286900</v>
      </c>
      <c r="AH424" s="406">
        <f t="shared" si="692"/>
        <v>10</v>
      </c>
      <c r="AJ424" s="467"/>
      <c r="AK424" s="466"/>
      <c r="AL424" s="466"/>
      <c r="AM424" s="466"/>
      <c r="AN424" s="466"/>
      <c r="AO424" s="466"/>
      <c r="AP424" s="466"/>
      <c r="AQ424" s="466"/>
      <c r="AR424" s="466"/>
      <c r="AS424" s="466"/>
      <c r="AT424" s="466"/>
      <c r="AU424" s="466"/>
      <c r="AV424" s="466"/>
      <c r="AW424" s="466"/>
      <c r="AX424" s="466"/>
      <c r="AY424" s="466"/>
      <c r="AZ424" s="466"/>
      <c r="BA424" s="466"/>
      <c r="BB424" s="457"/>
      <c r="BC424" s="466"/>
      <c r="BD424" s="466"/>
      <c r="BE424" s="466"/>
      <c r="BF424" s="466"/>
      <c r="BG424" s="466"/>
      <c r="BH424" s="446"/>
    </row>
    <row r="425" spans="4:60" ht="20" hidden="1" customHeight="1" x14ac:dyDescent="0.2">
      <c r="D425" s="848"/>
      <c r="E425" s="849"/>
      <c r="F425" s="831"/>
      <c r="G425" s="851"/>
      <c r="H425" s="949" t="s">
        <v>241</v>
      </c>
      <c r="I425" s="851" t="s">
        <v>108</v>
      </c>
      <c r="J425" s="851"/>
      <c r="K425" s="851"/>
      <c r="L425" s="843"/>
      <c r="M425" s="843"/>
      <c r="N425" s="850"/>
      <c r="O425" s="846"/>
      <c r="P425" s="833" t="s">
        <v>757</v>
      </c>
      <c r="Q425" s="834" t="s">
        <v>237</v>
      </c>
      <c r="R425" s="406">
        <f t="shared" si="684"/>
        <v>38</v>
      </c>
      <c r="S425" s="847">
        <f t="shared" si="684"/>
        <v>86350</v>
      </c>
      <c r="T425" s="847">
        <f t="shared" si="685"/>
        <v>16500</v>
      </c>
      <c r="U425" s="391">
        <f t="shared" si="686"/>
        <v>102850</v>
      </c>
      <c r="V425" s="393">
        <f t="shared" si="687"/>
        <v>3908300</v>
      </c>
      <c r="W425" s="395">
        <v>0.36342240352449273</v>
      </c>
      <c r="Y425" s="406">
        <v>38</v>
      </c>
      <c r="Z425" s="406">
        <f>$Z$23</f>
        <v>1.1000000000000001</v>
      </c>
      <c r="AA425" s="406">
        <f>$AA$23</f>
        <v>1</v>
      </c>
      <c r="AB425" s="406">
        <v>78500</v>
      </c>
      <c r="AC425" s="406">
        <v>15000</v>
      </c>
      <c r="AD425" s="406">
        <f t="shared" si="688"/>
        <v>93500</v>
      </c>
      <c r="AE425" s="406">
        <f t="shared" si="689"/>
        <v>2983000</v>
      </c>
      <c r="AF425" s="406">
        <f t="shared" si="690"/>
        <v>570000</v>
      </c>
      <c r="AG425" s="406">
        <f t="shared" si="691"/>
        <v>3553000</v>
      </c>
      <c r="AH425" s="406">
        <f t="shared" si="692"/>
        <v>10</v>
      </c>
      <c r="AJ425" s="467"/>
      <c r="AK425" s="466"/>
      <c r="AL425" s="466"/>
      <c r="AM425" s="466"/>
      <c r="AN425" s="466"/>
      <c r="AO425" s="466"/>
      <c r="AP425" s="466"/>
      <c r="AQ425" s="466"/>
      <c r="AR425" s="466"/>
      <c r="AS425" s="466"/>
      <c r="AT425" s="466"/>
      <c r="AU425" s="466"/>
      <c r="AV425" s="466"/>
      <c r="AW425" s="466"/>
      <c r="AX425" s="466"/>
      <c r="AY425" s="466"/>
      <c r="AZ425" s="466"/>
      <c r="BA425" s="466"/>
      <c r="BB425" s="457"/>
      <c r="BC425" s="466"/>
      <c r="BD425" s="466"/>
      <c r="BE425" s="466"/>
      <c r="BF425" s="466"/>
      <c r="BG425" s="466"/>
      <c r="BH425" s="446"/>
    </row>
    <row r="426" spans="4:60" ht="20" hidden="1" customHeight="1" x14ac:dyDescent="0.2">
      <c r="D426" s="848"/>
      <c r="E426" s="849"/>
      <c r="F426" s="831"/>
      <c r="G426" s="851"/>
      <c r="H426" s="949" t="s">
        <v>241</v>
      </c>
      <c r="I426" s="851" t="s">
        <v>110</v>
      </c>
      <c r="J426" s="851"/>
      <c r="K426" s="851"/>
      <c r="L426" s="843"/>
      <c r="M426" s="843"/>
      <c r="N426" s="850"/>
      <c r="O426" s="846"/>
      <c r="P426" s="833" t="s">
        <v>757</v>
      </c>
      <c r="Q426" s="834" t="s">
        <v>237</v>
      </c>
      <c r="R426" s="406">
        <f t="shared" si="684"/>
        <v>15</v>
      </c>
      <c r="S426" s="847">
        <f t="shared" si="684"/>
        <v>86350</v>
      </c>
      <c r="T426" s="847">
        <f t="shared" si="685"/>
        <v>16500</v>
      </c>
      <c r="U426" s="391">
        <f t="shared" si="686"/>
        <v>102850</v>
      </c>
      <c r="V426" s="393">
        <f t="shared" si="687"/>
        <v>1542750</v>
      </c>
      <c r="W426" s="395">
        <v>0.14345621191756291</v>
      </c>
      <c r="Y426" s="406">
        <f>Y423</f>
        <v>15</v>
      </c>
      <c r="Z426" s="406">
        <f>$Z$23</f>
        <v>1.1000000000000001</v>
      </c>
      <c r="AA426" s="406">
        <f>$AA$23</f>
        <v>1</v>
      </c>
      <c r="AB426" s="406">
        <v>78500</v>
      </c>
      <c r="AC426" s="406">
        <v>15000</v>
      </c>
      <c r="AD426" s="406">
        <f t="shared" si="688"/>
        <v>93500</v>
      </c>
      <c r="AE426" s="406">
        <f t="shared" si="689"/>
        <v>1177500</v>
      </c>
      <c r="AF426" s="406">
        <f t="shared" si="690"/>
        <v>225000</v>
      </c>
      <c r="AG426" s="406">
        <f t="shared" si="691"/>
        <v>1402500</v>
      </c>
      <c r="AH426" s="406">
        <f t="shared" si="692"/>
        <v>10</v>
      </c>
      <c r="AJ426" s="467"/>
      <c r="AK426" s="466"/>
      <c r="AL426" s="466"/>
      <c r="AM426" s="466"/>
      <c r="AN426" s="466"/>
      <c r="AO426" s="466"/>
      <c r="AP426" s="466"/>
      <c r="AQ426" s="466"/>
      <c r="AR426" s="466"/>
      <c r="AS426" s="466"/>
      <c r="AT426" s="466"/>
      <c r="AU426" s="466"/>
      <c r="AV426" s="466"/>
      <c r="AW426" s="466"/>
      <c r="AX426" s="466"/>
      <c r="AY426" s="466"/>
      <c r="AZ426" s="466"/>
      <c r="BA426" s="466"/>
      <c r="BB426" s="457"/>
      <c r="BC426" s="466"/>
      <c r="BD426" s="466"/>
      <c r="BE426" s="466"/>
      <c r="BF426" s="466"/>
      <c r="BG426" s="466"/>
      <c r="BH426" s="446"/>
    </row>
    <row r="427" spans="4:60" ht="20" hidden="1" customHeight="1" x14ac:dyDescent="0.2">
      <c r="D427" s="848"/>
      <c r="E427" s="849"/>
      <c r="F427" s="870"/>
      <c r="G427" s="851"/>
      <c r="H427" s="949" t="s">
        <v>241</v>
      </c>
      <c r="I427" s="851" t="s">
        <v>111</v>
      </c>
      <c r="J427" s="851"/>
      <c r="K427" s="851"/>
      <c r="L427" s="843"/>
      <c r="M427" s="843"/>
      <c r="N427" s="850"/>
      <c r="O427" s="846"/>
      <c r="P427" s="833"/>
      <c r="Q427" s="834"/>
      <c r="R427" s="406"/>
      <c r="S427" s="847"/>
      <c r="T427" s="847"/>
      <c r="U427" s="391"/>
      <c r="V427" s="393"/>
      <c r="W427" s="395"/>
      <c r="Y427" s="406"/>
      <c r="Z427" s="406"/>
      <c r="AA427" s="406"/>
      <c r="AB427" s="406"/>
      <c r="AC427" s="406"/>
      <c r="AD427" s="406"/>
      <c r="AE427" s="406"/>
      <c r="AF427" s="406"/>
      <c r="AG427" s="406"/>
      <c r="AH427" s="406"/>
      <c r="AJ427" s="467"/>
      <c r="AK427" s="466"/>
      <c r="AL427" s="466"/>
      <c r="AM427" s="466"/>
      <c r="AN427" s="466"/>
      <c r="AO427" s="466"/>
      <c r="AP427" s="466"/>
      <c r="AQ427" s="466"/>
      <c r="AR427" s="466"/>
      <c r="AS427" s="466"/>
      <c r="AT427" s="466"/>
      <c r="AU427" s="466"/>
      <c r="AV427" s="466"/>
      <c r="AW427" s="466"/>
      <c r="AX427" s="466"/>
      <c r="AY427" s="466"/>
      <c r="AZ427" s="466"/>
      <c r="BA427" s="466"/>
      <c r="BB427" s="457"/>
      <c r="BC427" s="466"/>
      <c r="BD427" s="466"/>
      <c r="BE427" s="466"/>
      <c r="BF427" s="466"/>
      <c r="BG427" s="466"/>
      <c r="BH427" s="446"/>
    </row>
    <row r="428" spans="4:60" ht="20" hidden="1" customHeight="1" x14ac:dyDescent="0.2">
      <c r="D428" s="848"/>
      <c r="E428" s="849"/>
      <c r="F428" s="831"/>
      <c r="G428" s="851"/>
      <c r="H428" s="851"/>
      <c r="I428" s="888" t="s">
        <v>112</v>
      </c>
      <c r="J428" s="888"/>
      <c r="K428" s="851"/>
      <c r="L428" s="843"/>
      <c r="M428" s="843"/>
      <c r="N428" s="850"/>
      <c r="O428" s="846"/>
      <c r="P428" s="833" t="s">
        <v>757</v>
      </c>
      <c r="Q428" s="834" t="s">
        <v>237</v>
      </c>
      <c r="R428" s="406">
        <f t="shared" ref="R428:S429" si="693">Y428*AA428</f>
        <v>39</v>
      </c>
      <c r="S428" s="847">
        <f t="shared" si="693"/>
        <v>35200</v>
      </c>
      <c r="T428" s="847">
        <f t="shared" ref="T428:T429" si="694">Z428*AC428</f>
        <v>6600.0000000000009</v>
      </c>
      <c r="U428" s="391">
        <f t="shared" ref="U428" si="695">S428+T428</f>
        <v>41800</v>
      </c>
      <c r="V428" s="393">
        <f t="shared" ref="V428" si="696">R428*U428</f>
        <v>1630200</v>
      </c>
      <c r="W428" s="395">
        <v>0.15158795441128572</v>
      </c>
      <c r="Y428" s="406">
        <v>39</v>
      </c>
      <c r="Z428" s="406">
        <f>$Z$23</f>
        <v>1.1000000000000001</v>
      </c>
      <c r="AA428" s="406">
        <f>$AA$23</f>
        <v>1</v>
      </c>
      <c r="AB428" s="406">
        <v>32000</v>
      </c>
      <c r="AC428" s="406">
        <v>6000</v>
      </c>
      <c r="AD428" s="406">
        <f t="shared" ref="AD428:AD429" si="697">AB428+AC428</f>
        <v>38000</v>
      </c>
      <c r="AE428" s="406">
        <f t="shared" ref="AE428:AE429" si="698">Y428*AB428</f>
        <v>1248000</v>
      </c>
      <c r="AF428" s="406">
        <f t="shared" ref="AF428:AF429" si="699">Y428*AC428</f>
        <v>234000</v>
      </c>
      <c r="AG428" s="406">
        <f t="shared" ref="AG428:AG429" si="700">AE428+AF428</f>
        <v>1482000</v>
      </c>
      <c r="AH428" s="406">
        <f t="shared" ref="AH428:AH429" si="701">(V428-AG428)/AG428*100</f>
        <v>10</v>
      </c>
      <c r="AJ428" s="467"/>
      <c r="AK428" s="466"/>
      <c r="AL428" s="466"/>
      <c r="AM428" s="466"/>
      <c r="AN428" s="466"/>
      <c r="AO428" s="466"/>
      <c r="AP428" s="466"/>
      <c r="AQ428" s="466"/>
      <c r="AR428" s="466"/>
      <c r="AS428" s="466"/>
      <c r="AT428" s="466"/>
      <c r="AU428" s="466"/>
      <c r="AV428" s="466"/>
      <c r="AW428" s="466"/>
      <c r="AX428" s="466"/>
      <c r="AY428" s="466"/>
      <c r="AZ428" s="466"/>
      <c r="BA428" s="466"/>
      <c r="BB428" s="457"/>
      <c r="BC428" s="466"/>
      <c r="BD428" s="466"/>
      <c r="BE428" s="466"/>
      <c r="BF428" s="466"/>
      <c r="BG428" s="466"/>
      <c r="BH428" s="446"/>
    </row>
    <row r="429" spans="4:60" ht="20" hidden="1" customHeight="1" x14ac:dyDescent="0.2">
      <c r="D429" s="848"/>
      <c r="E429" s="849"/>
      <c r="F429" s="831"/>
      <c r="G429" s="851"/>
      <c r="H429" s="851"/>
      <c r="I429" s="888" t="s">
        <v>113</v>
      </c>
      <c r="J429" s="888"/>
      <c r="K429" s="851"/>
      <c r="L429" s="843"/>
      <c r="M429" s="843"/>
      <c r="N429" s="850"/>
      <c r="O429" s="846"/>
      <c r="P429" s="833" t="s">
        <v>630</v>
      </c>
      <c r="Q429" s="834" t="s">
        <v>237</v>
      </c>
      <c r="R429" s="406">
        <f t="shared" si="693"/>
        <v>15</v>
      </c>
      <c r="S429" s="847">
        <f t="shared" si="693"/>
        <v>0</v>
      </c>
      <c r="T429" s="847">
        <f t="shared" si="694"/>
        <v>0</v>
      </c>
      <c r="U429" s="956" t="s">
        <v>630</v>
      </c>
      <c r="V429" s="438" t="s">
        <v>241</v>
      </c>
      <c r="W429" s="395"/>
      <c r="Y429" s="406">
        <v>15</v>
      </c>
      <c r="Z429" s="406">
        <f>$Z$23</f>
        <v>1.1000000000000001</v>
      </c>
      <c r="AA429" s="406">
        <f>$AA$23</f>
        <v>1</v>
      </c>
      <c r="AB429" s="406"/>
      <c r="AC429" s="406"/>
      <c r="AD429" s="406">
        <f t="shared" si="697"/>
        <v>0</v>
      </c>
      <c r="AE429" s="406">
        <f t="shared" si="698"/>
        <v>0</v>
      </c>
      <c r="AF429" s="406">
        <f t="shared" si="699"/>
        <v>0</v>
      </c>
      <c r="AG429" s="406">
        <f t="shared" si="700"/>
        <v>0</v>
      </c>
      <c r="AH429" s="406" t="e">
        <f t="shared" si="701"/>
        <v>#VALUE!</v>
      </c>
      <c r="AJ429" s="467"/>
      <c r="AK429" s="466"/>
      <c r="AL429" s="466"/>
      <c r="AM429" s="466"/>
      <c r="AN429" s="466"/>
      <c r="AO429" s="466"/>
      <c r="AP429" s="466"/>
      <c r="AQ429" s="466"/>
      <c r="AR429" s="466"/>
      <c r="AS429" s="466"/>
      <c r="AT429" s="466"/>
      <c r="AU429" s="466"/>
      <c r="AV429" s="466"/>
      <c r="AW429" s="466"/>
      <c r="AX429" s="466"/>
      <c r="AY429" s="466"/>
      <c r="AZ429" s="466"/>
      <c r="BA429" s="466"/>
      <c r="BB429" s="457"/>
      <c r="BC429" s="466"/>
      <c r="BD429" s="466"/>
      <c r="BE429" s="466"/>
      <c r="BF429" s="466"/>
      <c r="BG429" s="466"/>
      <c r="BH429" s="446"/>
    </row>
    <row r="430" spans="4:60" ht="20" hidden="1" customHeight="1" x14ac:dyDescent="0.2">
      <c r="D430" s="848"/>
      <c r="E430" s="849"/>
      <c r="F430" s="831"/>
      <c r="G430" s="851"/>
      <c r="H430" s="851"/>
      <c r="I430" s="851"/>
      <c r="J430" s="851"/>
      <c r="K430" s="851"/>
      <c r="L430" s="843"/>
      <c r="M430" s="843"/>
      <c r="N430" s="850"/>
      <c r="O430" s="846"/>
      <c r="P430" s="833"/>
      <c r="Q430" s="834"/>
      <c r="R430" s="406"/>
      <c r="S430" s="847"/>
      <c r="T430" s="847"/>
      <c r="U430" s="391"/>
      <c r="V430" s="393"/>
      <c r="W430" s="395"/>
      <c r="Y430" s="406"/>
      <c r="Z430" s="406"/>
      <c r="AA430" s="406"/>
      <c r="AB430" s="406"/>
      <c r="AC430" s="406"/>
      <c r="AD430" s="406"/>
      <c r="AE430" s="406"/>
      <c r="AF430" s="406"/>
      <c r="AG430" s="406"/>
      <c r="AH430" s="406"/>
      <c r="AJ430" s="467"/>
      <c r="AK430" s="466"/>
      <c r="AL430" s="466"/>
      <c r="AM430" s="466"/>
      <c r="AN430" s="466"/>
      <c r="AO430" s="466"/>
      <c r="AP430" s="466"/>
      <c r="AQ430" s="466"/>
      <c r="AR430" s="466"/>
      <c r="AS430" s="466"/>
      <c r="AT430" s="466"/>
      <c r="AU430" s="466"/>
      <c r="AV430" s="466"/>
      <c r="AW430" s="466"/>
      <c r="AX430" s="466"/>
      <c r="AY430" s="466"/>
      <c r="AZ430" s="466"/>
      <c r="BA430" s="466"/>
      <c r="BB430" s="457"/>
      <c r="BC430" s="466"/>
      <c r="BD430" s="466"/>
      <c r="BE430" s="466"/>
      <c r="BF430" s="466"/>
      <c r="BG430" s="466"/>
      <c r="BH430" s="446"/>
    </row>
    <row r="431" spans="4:60" ht="20" hidden="1" customHeight="1" x14ac:dyDescent="0.2">
      <c r="D431" s="814"/>
      <c r="E431" s="815"/>
      <c r="F431" s="816"/>
      <c r="G431" s="817"/>
      <c r="H431" s="818"/>
      <c r="I431" s="816"/>
      <c r="J431" s="819"/>
      <c r="K431" s="819"/>
      <c r="L431" s="819"/>
      <c r="M431" s="820"/>
      <c r="N431" s="821"/>
      <c r="O431" s="818"/>
      <c r="P431" s="822"/>
      <c r="Q431" s="823"/>
      <c r="R431" s="838"/>
      <c r="S431" s="824"/>
      <c r="T431" s="824"/>
      <c r="U431" s="861" t="s">
        <v>182</v>
      </c>
      <c r="V431" s="1"/>
      <c r="W431" s="395"/>
      <c r="Y431" s="406"/>
      <c r="Z431" s="406"/>
      <c r="AA431" s="406"/>
      <c r="AB431" s="406"/>
      <c r="AC431" s="406"/>
      <c r="AD431" s="406"/>
      <c r="AE431" s="406"/>
      <c r="AF431" s="406"/>
      <c r="AG431" s="406"/>
      <c r="AH431" s="406"/>
      <c r="AJ431" s="467"/>
      <c r="AK431" s="466"/>
      <c r="AL431" s="466"/>
      <c r="AM431" s="466"/>
      <c r="AN431" s="466"/>
      <c r="AO431" s="466"/>
      <c r="AP431" s="466"/>
      <c r="AQ431" s="466"/>
      <c r="AR431" s="466"/>
      <c r="AS431" s="466"/>
      <c r="AT431" s="466"/>
      <c r="AU431" s="466"/>
      <c r="AV431" s="466"/>
      <c r="AW431" s="466"/>
      <c r="AX431" s="466"/>
      <c r="AY431" s="466"/>
      <c r="AZ431" s="466"/>
      <c r="BA431" s="466"/>
      <c r="BB431" s="457"/>
      <c r="BC431" s="466"/>
      <c r="BD431" s="466"/>
      <c r="BE431" s="466"/>
      <c r="BF431" s="466"/>
      <c r="BG431" s="466"/>
      <c r="BH431" s="446"/>
    </row>
    <row r="432" spans="4:60" s="40" customFormat="1" ht="20" customHeight="1" x14ac:dyDescent="0.2">
      <c r="D432" s="905"/>
      <c r="E432" s="913" t="s">
        <v>752</v>
      </c>
      <c r="F432" s="907"/>
      <c r="G432" s="908"/>
      <c r="H432" s="908"/>
      <c r="I432" s="908"/>
      <c r="J432" s="909"/>
      <c r="K432" s="909"/>
      <c r="L432" s="909"/>
      <c r="M432" s="909"/>
      <c r="N432" s="908"/>
      <c r="O432" s="910"/>
      <c r="P432" s="911"/>
      <c r="Q432" s="912"/>
      <c r="R432" s="407"/>
      <c r="S432" s="868"/>
      <c r="T432" s="868"/>
      <c r="U432" s="392"/>
      <c r="V432" s="432">
        <f>SUM(V435:V451)</f>
        <v>2813140.0000000005</v>
      </c>
      <c r="W432" s="399">
        <v>0.26158639312511617</v>
      </c>
      <c r="Y432" s="407"/>
      <c r="Z432" s="407"/>
      <c r="AA432" s="407"/>
      <c r="AB432" s="407"/>
      <c r="AC432" s="407"/>
      <c r="AD432" s="407"/>
      <c r="AE432" s="407"/>
      <c r="AF432" s="407"/>
      <c r="AG432" s="407"/>
      <c r="AH432" s="407"/>
      <c r="AI432" s="326"/>
      <c r="AJ432" s="470"/>
      <c r="AK432" s="465"/>
      <c r="AL432" s="465"/>
      <c r="AM432" s="465"/>
      <c r="AN432" s="465"/>
      <c r="AO432" s="465"/>
      <c r="AP432" s="465"/>
      <c r="AQ432" s="465"/>
      <c r="AR432" s="465"/>
      <c r="AS432" s="465"/>
      <c r="AT432" s="465"/>
      <c r="AU432" s="465"/>
      <c r="AV432" s="465"/>
      <c r="AW432" s="465"/>
      <c r="AX432" s="465"/>
      <c r="AY432" s="465"/>
      <c r="AZ432" s="465"/>
      <c r="BA432" s="465"/>
      <c r="BB432" s="458">
        <f>W432</f>
        <v>0.26158639312511617</v>
      </c>
      <c r="BC432" s="465"/>
      <c r="BD432" s="465"/>
      <c r="BE432" s="465"/>
      <c r="BF432" s="465"/>
      <c r="BG432" s="465"/>
      <c r="BH432" s="450"/>
    </row>
    <row r="433" spans="4:60" s="111" customFormat="1" ht="20" hidden="1" customHeight="1" x14ac:dyDescent="0.2">
      <c r="D433" s="875"/>
      <c r="E433" s="876"/>
      <c r="F433" s="957">
        <v>1</v>
      </c>
      <c r="G433" s="878" t="s">
        <v>114</v>
      </c>
      <c r="H433" s="878"/>
      <c r="I433" s="878"/>
      <c r="J433" s="879"/>
      <c r="K433" s="879"/>
      <c r="L433" s="879"/>
      <c r="M433" s="880"/>
      <c r="N433" s="892"/>
      <c r="O433" s="881"/>
      <c r="P433" s="951"/>
      <c r="Q433" s="952"/>
      <c r="R433" s="882"/>
      <c r="S433" s="883"/>
      <c r="T433" s="883"/>
      <c r="U433" s="884"/>
      <c r="V433" s="436"/>
      <c r="W433" s="397"/>
      <c r="Y433" s="882"/>
      <c r="Z433" s="882"/>
      <c r="AA433" s="882"/>
      <c r="AB433" s="882"/>
      <c r="AC433" s="882"/>
      <c r="AD433" s="882"/>
      <c r="AE433" s="882"/>
      <c r="AF433" s="882"/>
      <c r="AG433" s="882"/>
      <c r="AH433" s="882"/>
      <c r="AI433" s="325"/>
      <c r="AJ433" s="468"/>
      <c r="AK433" s="469"/>
      <c r="AL433" s="469"/>
      <c r="AM433" s="469"/>
      <c r="AN433" s="469"/>
      <c r="AO433" s="469"/>
      <c r="AP433" s="469"/>
      <c r="AQ433" s="469"/>
      <c r="AR433" s="469"/>
      <c r="AS433" s="469"/>
      <c r="AT433" s="469"/>
      <c r="AU433" s="469"/>
      <c r="AV433" s="469"/>
      <c r="AW433" s="469"/>
      <c r="AX433" s="469"/>
      <c r="AY433" s="469"/>
      <c r="AZ433" s="469"/>
      <c r="BA433" s="469"/>
      <c r="BB433" s="469"/>
      <c r="BC433" s="469"/>
      <c r="BD433" s="469"/>
      <c r="BE433" s="469"/>
      <c r="BF433" s="469"/>
      <c r="BG433" s="469"/>
      <c r="BH433" s="448"/>
    </row>
    <row r="434" spans="4:60" ht="20" hidden="1" customHeight="1" x14ac:dyDescent="0.2">
      <c r="D434" s="848"/>
      <c r="E434" s="948"/>
      <c r="F434" s="870"/>
      <c r="G434" s="851" t="s">
        <v>22</v>
      </c>
      <c r="H434" s="851" t="s">
        <v>758</v>
      </c>
      <c r="I434" s="851"/>
      <c r="J434" s="843"/>
      <c r="K434" s="843"/>
      <c r="L434" s="843"/>
      <c r="M434" s="844"/>
      <c r="N434" s="850"/>
      <c r="O434" s="846"/>
      <c r="P434" s="833"/>
      <c r="Q434" s="834"/>
      <c r="R434" s="406"/>
      <c r="S434" s="847"/>
      <c r="T434" s="847"/>
      <c r="U434" s="391"/>
      <c r="V434" s="393"/>
      <c r="W434" s="395"/>
      <c r="Y434" s="406"/>
      <c r="Z434" s="406"/>
      <c r="AA434" s="406"/>
      <c r="AB434" s="406"/>
      <c r="AC434" s="406"/>
      <c r="AD434" s="406"/>
      <c r="AE434" s="406"/>
      <c r="AF434" s="406"/>
      <c r="AG434" s="406"/>
      <c r="AH434" s="406"/>
      <c r="AJ434" s="467"/>
      <c r="AK434" s="466"/>
      <c r="AL434" s="466"/>
      <c r="AM434" s="466"/>
      <c r="AN434" s="466"/>
      <c r="AO434" s="466"/>
      <c r="AP434" s="466"/>
      <c r="AQ434" s="466"/>
      <c r="AR434" s="466"/>
      <c r="AS434" s="466"/>
      <c r="AT434" s="466"/>
      <c r="AU434" s="466"/>
      <c r="AV434" s="466"/>
      <c r="AW434" s="466"/>
      <c r="AX434" s="466"/>
      <c r="AY434" s="466"/>
      <c r="AZ434" s="466"/>
      <c r="BA434" s="466"/>
      <c r="BB434" s="466"/>
      <c r="BC434" s="466"/>
      <c r="BD434" s="466"/>
      <c r="BE434" s="466"/>
      <c r="BF434" s="466"/>
      <c r="BG434" s="466"/>
      <c r="BH434" s="446"/>
    </row>
    <row r="435" spans="4:60" ht="20" hidden="1" customHeight="1" x14ac:dyDescent="0.2">
      <c r="D435" s="848"/>
      <c r="E435" s="948"/>
      <c r="F435" s="870"/>
      <c r="G435" s="851"/>
      <c r="H435" s="888" t="s">
        <v>116</v>
      </c>
      <c r="I435" s="851"/>
      <c r="J435" s="843"/>
      <c r="K435" s="843"/>
      <c r="L435" s="843"/>
      <c r="M435" s="844"/>
      <c r="N435" s="850"/>
      <c r="O435" s="846"/>
      <c r="P435" s="833" t="s">
        <v>759</v>
      </c>
      <c r="Q435" s="834" t="s">
        <v>186</v>
      </c>
      <c r="R435" s="406">
        <f t="shared" ref="R435:S435" si="702">Y435*AA435</f>
        <v>1</v>
      </c>
      <c r="S435" s="847">
        <f t="shared" si="702"/>
        <v>473000.00000000006</v>
      </c>
      <c r="T435" s="847">
        <f t="shared" ref="T435" si="703">Z435*AC435</f>
        <v>495000.00000000006</v>
      </c>
      <c r="U435" s="391">
        <f t="shared" ref="U435" si="704">S435+T435</f>
        <v>968000.00000000012</v>
      </c>
      <c r="V435" s="393">
        <f t="shared" ref="V435" si="705">R435*U435</f>
        <v>968000.00000000012</v>
      </c>
      <c r="W435" s="395">
        <v>9.0011740811019883E-2</v>
      </c>
      <c r="Y435" s="406">
        <v>1</v>
      </c>
      <c r="Z435" s="406">
        <f>$Z$23</f>
        <v>1.1000000000000001</v>
      </c>
      <c r="AA435" s="406">
        <f t="shared" ref="AA435" si="706">$AA$312</f>
        <v>1</v>
      </c>
      <c r="AB435" s="406">
        <v>430000</v>
      </c>
      <c r="AC435" s="406">
        <v>450000</v>
      </c>
      <c r="AD435" s="406">
        <f t="shared" ref="AD435" si="707">AB435+AC435</f>
        <v>880000</v>
      </c>
      <c r="AE435" s="406">
        <f t="shared" ref="AE435" si="708">Y435*AB435</f>
        <v>430000</v>
      </c>
      <c r="AF435" s="406">
        <f t="shared" ref="AF435" si="709">Y435*AC435</f>
        <v>450000</v>
      </c>
      <c r="AG435" s="406">
        <f t="shared" ref="AG435" si="710">AE435+AF435</f>
        <v>880000</v>
      </c>
      <c r="AH435" s="406">
        <f t="shared" ref="AH435" si="711">(V435-AG435)/AG435*100</f>
        <v>10.000000000000012</v>
      </c>
      <c r="AJ435" s="467"/>
      <c r="AK435" s="466"/>
      <c r="AL435" s="466"/>
      <c r="AM435" s="466"/>
      <c r="AN435" s="466"/>
      <c r="AO435" s="466"/>
      <c r="AP435" s="466"/>
      <c r="AQ435" s="466"/>
      <c r="AR435" s="466"/>
      <c r="AS435" s="466"/>
      <c r="AT435" s="466"/>
      <c r="AU435" s="466"/>
      <c r="AV435" s="466"/>
      <c r="AW435" s="466"/>
      <c r="AX435" s="466"/>
      <c r="AY435" s="466"/>
      <c r="AZ435" s="466"/>
      <c r="BA435" s="466"/>
      <c r="BB435" s="466"/>
      <c r="BC435" s="466"/>
      <c r="BD435" s="466"/>
      <c r="BE435" s="466"/>
      <c r="BF435" s="466"/>
      <c r="BG435" s="466"/>
      <c r="BH435" s="446"/>
    </row>
    <row r="436" spans="4:60" ht="20" hidden="1" customHeight="1" x14ac:dyDescent="0.2">
      <c r="D436" s="848"/>
      <c r="E436" s="948"/>
      <c r="F436" s="870"/>
      <c r="G436" s="851" t="s">
        <v>27</v>
      </c>
      <c r="H436" s="851" t="s">
        <v>119</v>
      </c>
      <c r="I436" s="851"/>
      <c r="J436" s="843"/>
      <c r="K436" s="843"/>
      <c r="L436" s="843"/>
      <c r="M436" s="844"/>
      <c r="N436" s="850"/>
      <c r="O436" s="846"/>
      <c r="P436" s="833"/>
      <c r="Q436" s="834"/>
      <c r="R436" s="406"/>
      <c r="S436" s="847"/>
      <c r="T436" s="847"/>
      <c r="U436" s="391"/>
      <c r="V436" s="393"/>
      <c r="W436" s="395"/>
      <c r="Y436" s="406"/>
      <c r="Z436" s="406"/>
      <c r="AA436" s="406"/>
      <c r="AB436" s="406"/>
      <c r="AC436" s="406"/>
      <c r="AD436" s="406"/>
      <c r="AE436" s="406"/>
      <c r="AF436" s="406"/>
      <c r="AG436" s="406"/>
      <c r="AH436" s="406"/>
      <c r="AJ436" s="467"/>
      <c r="AK436" s="466"/>
      <c r="AL436" s="466"/>
      <c r="AM436" s="466"/>
      <c r="AN436" s="466"/>
      <c r="AO436" s="466"/>
      <c r="AP436" s="466"/>
      <c r="AQ436" s="466"/>
      <c r="AR436" s="466"/>
      <c r="AS436" s="466"/>
      <c r="AT436" s="466"/>
      <c r="AU436" s="466"/>
      <c r="AV436" s="466"/>
      <c r="AW436" s="466"/>
      <c r="AX436" s="466"/>
      <c r="AY436" s="466"/>
      <c r="AZ436" s="466"/>
      <c r="BA436" s="466"/>
      <c r="BB436" s="466"/>
      <c r="BC436" s="466"/>
      <c r="BD436" s="466"/>
      <c r="BE436" s="466"/>
      <c r="BF436" s="466"/>
      <c r="BG436" s="466"/>
      <c r="BH436" s="446"/>
    </row>
    <row r="437" spans="4:60" ht="20" hidden="1" customHeight="1" x14ac:dyDescent="0.2">
      <c r="D437" s="848"/>
      <c r="E437" s="948"/>
      <c r="F437" s="870"/>
      <c r="G437" s="851"/>
      <c r="H437" s="888" t="s">
        <v>273</v>
      </c>
      <c r="I437" s="851"/>
      <c r="J437" s="843"/>
      <c r="K437" s="843"/>
      <c r="L437" s="843"/>
      <c r="M437" s="844"/>
      <c r="N437" s="850"/>
      <c r="O437" s="846"/>
      <c r="P437" s="833" t="s">
        <v>760</v>
      </c>
      <c r="Q437" s="834" t="s">
        <v>186</v>
      </c>
      <c r="R437" s="406">
        <f t="shared" ref="R437:S438" si="712">Y437*AA437</f>
        <v>1</v>
      </c>
      <c r="S437" s="847">
        <f t="shared" si="712"/>
        <v>385000.00000000006</v>
      </c>
      <c r="T437" s="847">
        <f t="shared" ref="T437:T438" si="713">Z437*AC437</f>
        <v>49500.000000000007</v>
      </c>
      <c r="U437" s="391">
        <f t="shared" ref="U437:U438" si="714">S437+T437</f>
        <v>434500.00000000006</v>
      </c>
      <c r="V437" s="393">
        <f t="shared" ref="V437:V438" si="715">R437*U437</f>
        <v>434500.00000000006</v>
      </c>
      <c r="W437" s="395">
        <v>4.0402997295855517E-2</v>
      </c>
      <c r="Y437" s="406">
        <v>1</v>
      </c>
      <c r="Z437" s="406">
        <f>$Z$23</f>
        <v>1.1000000000000001</v>
      </c>
      <c r="AA437" s="406">
        <f t="shared" ref="AA437:AA442" si="716">$AA$312</f>
        <v>1</v>
      </c>
      <c r="AB437" s="406">
        <v>350000</v>
      </c>
      <c r="AC437" s="406">
        <v>45000</v>
      </c>
      <c r="AD437" s="406">
        <f t="shared" ref="AD437:AD438" si="717">AB437+AC437</f>
        <v>395000</v>
      </c>
      <c r="AE437" s="406">
        <f t="shared" ref="AE437:AE438" si="718">Y437*AB437</f>
        <v>350000</v>
      </c>
      <c r="AF437" s="406">
        <f t="shared" ref="AF437:AF438" si="719">Y437*AC437</f>
        <v>45000</v>
      </c>
      <c r="AG437" s="406">
        <f t="shared" ref="AG437:AG438" si="720">AE437+AF437</f>
        <v>395000</v>
      </c>
      <c r="AH437" s="406">
        <f t="shared" ref="AH437:AH438" si="721">(V437-AG437)/AG437*100</f>
        <v>10.000000000000014</v>
      </c>
      <c r="AJ437" s="467"/>
      <c r="AK437" s="466"/>
      <c r="AL437" s="466"/>
      <c r="AM437" s="466"/>
      <c r="AN437" s="466"/>
      <c r="AO437" s="466"/>
      <c r="AP437" s="466"/>
      <c r="AQ437" s="466"/>
      <c r="AR437" s="466"/>
      <c r="AS437" s="466"/>
      <c r="AT437" s="466"/>
      <c r="AU437" s="466"/>
      <c r="AV437" s="466"/>
      <c r="AW437" s="466"/>
      <c r="AX437" s="466"/>
      <c r="AY437" s="466"/>
      <c r="AZ437" s="466"/>
      <c r="BA437" s="466"/>
      <c r="BB437" s="466"/>
      <c r="BC437" s="466"/>
      <c r="BD437" s="466"/>
      <c r="BE437" s="466"/>
      <c r="BF437" s="466"/>
      <c r="BG437" s="466"/>
      <c r="BH437" s="446"/>
    </row>
    <row r="438" spans="4:60" ht="20" hidden="1" customHeight="1" x14ac:dyDescent="0.2">
      <c r="D438" s="848"/>
      <c r="E438" s="948"/>
      <c r="F438" s="870"/>
      <c r="G438" s="851"/>
      <c r="H438" s="888" t="s">
        <v>122</v>
      </c>
      <c r="I438" s="851"/>
      <c r="J438" s="843"/>
      <c r="K438" s="843"/>
      <c r="L438" s="843"/>
      <c r="M438" s="844"/>
      <c r="N438" s="850"/>
      <c r="O438" s="846"/>
      <c r="P438" s="833" t="s">
        <v>761</v>
      </c>
      <c r="Q438" s="834" t="s">
        <v>186</v>
      </c>
      <c r="R438" s="406">
        <f t="shared" si="712"/>
        <v>1</v>
      </c>
      <c r="S438" s="847">
        <f t="shared" si="712"/>
        <v>104500.00000000001</v>
      </c>
      <c r="T438" s="847">
        <f t="shared" si="713"/>
        <v>17380</v>
      </c>
      <c r="U438" s="391">
        <f t="shared" si="714"/>
        <v>121880.00000000001</v>
      </c>
      <c r="V438" s="393">
        <f t="shared" si="715"/>
        <v>121880.00000000001</v>
      </c>
      <c r="W438" s="395">
        <v>1.133329645666023E-2</v>
      </c>
      <c r="Y438" s="406">
        <v>1</v>
      </c>
      <c r="Z438" s="406">
        <f>$Z$23</f>
        <v>1.1000000000000001</v>
      </c>
      <c r="AA438" s="406">
        <f t="shared" si="716"/>
        <v>1</v>
      </c>
      <c r="AB438" s="406">
        <v>95000</v>
      </c>
      <c r="AC438" s="406">
        <v>15800</v>
      </c>
      <c r="AD438" s="406">
        <f t="shared" si="717"/>
        <v>110800</v>
      </c>
      <c r="AE438" s="406">
        <f t="shared" si="718"/>
        <v>95000</v>
      </c>
      <c r="AF438" s="406">
        <f t="shared" si="719"/>
        <v>15800</v>
      </c>
      <c r="AG438" s="406">
        <f t="shared" si="720"/>
        <v>110800</v>
      </c>
      <c r="AH438" s="406">
        <f t="shared" si="721"/>
        <v>10.000000000000012</v>
      </c>
      <c r="AJ438" s="467"/>
      <c r="AK438" s="466"/>
      <c r="AL438" s="466"/>
      <c r="AM438" s="466"/>
      <c r="AN438" s="466"/>
      <c r="AO438" s="466"/>
      <c r="AP438" s="466"/>
      <c r="AQ438" s="466"/>
      <c r="AR438" s="466"/>
      <c r="AS438" s="466"/>
      <c r="AT438" s="466"/>
      <c r="AU438" s="466"/>
      <c r="AV438" s="466"/>
      <c r="AW438" s="466"/>
      <c r="AX438" s="466"/>
      <c r="AY438" s="466"/>
      <c r="AZ438" s="466"/>
      <c r="BA438" s="466"/>
      <c r="BB438" s="466"/>
      <c r="BC438" s="466"/>
      <c r="BD438" s="466"/>
      <c r="BE438" s="466"/>
      <c r="BF438" s="466"/>
      <c r="BG438" s="466"/>
      <c r="BH438" s="446"/>
    </row>
    <row r="439" spans="4:60" ht="20" hidden="1" customHeight="1" x14ac:dyDescent="0.2">
      <c r="D439" s="848"/>
      <c r="E439" s="948"/>
      <c r="F439" s="870"/>
      <c r="G439" s="851" t="s">
        <v>28</v>
      </c>
      <c r="H439" s="851" t="s">
        <v>125</v>
      </c>
      <c r="I439" s="851"/>
      <c r="J439" s="843"/>
      <c r="K439" s="843"/>
      <c r="L439" s="843"/>
      <c r="M439" s="844"/>
      <c r="N439" s="850"/>
      <c r="O439" s="846"/>
      <c r="P439" s="833"/>
      <c r="Q439" s="834"/>
      <c r="R439" s="406"/>
      <c r="S439" s="847"/>
      <c r="T439" s="847"/>
      <c r="U439" s="391"/>
      <c r="V439" s="393"/>
      <c r="W439" s="395"/>
      <c r="Y439" s="406"/>
      <c r="Z439" s="406"/>
      <c r="AA439" s="406"/>
      <c r="AB439" s="406"/>
      <c r="AC439" s="406"/>
      <c r="AD439" s="406"/>
      <c r="AE439" s="406"/>
      <c r="AF439" s="406"/>
      <c r="AG439" s="406"/>
      <c r="AH439" s="406"/>
      <c r="AJ439" s="467"/>
      <c r="AK439" s="466"/>
      <c r="AL439" s="466"/>
      <c r="AM439" s="466"/>
      <c r="AN439" s="466"/>
      <c r="AO439" s="466"/>
      <c r="AP439" s="466"/>
      <c r="AQ439" s="466"/>
      <c r="AR439" s="466"/>
      <c r="AS439" s="466"/>
      <c r="AT439" s="466"/>
      <c r="AU439" s="466"/>
      <c r="AV439" s="466"/>
      <c r="AW439" s="466"/>
      <c r="AX439" s="466"/>
      <c r="AY439" s="466"/>
      <c r="AZ439" s="466"/>
      <c r="BA439" s="466"/>
      <c r="BB439" s="466"/>
      <c r="BC439" s="466"/>
      <c r="BD439" s="466"/>
      <c r="BE439" s="466"/>
      <c r="BF439" s="466"/>
      <c r="BG439" s="466"/>
      <c r="BH439" s="446"/>
    </row>
    <row r="440" spans="4:60" ht="20" hidden="1" customHeight="1" x14ac:dyDescent="0.2">
      <c r="D440" s="848"/>
      <c r="E440" s="948"/>
      <c r="F440" s="870"/>
      <c r="G440" s="851"/>
      <c r="H440" s="888" t="s">
        <v>126</v>
      </c>
      <c r="I440" s="851"/>
      <c r="J440" s="843"/>
      <c r="K440" s="843"/>
      <c r="L440" s="843"/>
      <c r="M440" s="844"/>
      <c r="N440" s="850"/>
      <c r="O440" s="846"/>
      <c r="P440" s="833" t="s">
        <v>761</v>
      </c>
      <c r="Q440" s="834" t="s">
        <v>186</v>
      </c>
      <c r="R440" s="825">
        <f>Y440*AA440</f>
        <v>1</v>
      </c>
      <c r="S440" s="835">
        <f>Z440*AB440</f>
        <v>165000</v>
      </c>
      <c r="T440" s="835">
        <f>Z440*AC440</f>
        <v>22000</v>
      </c>
      <c r="U440" s="393">
        <f>S440+T440</f>
        <v>187000</v>
      </c>
      <c r="V440" s="393">
        <f>R440*U440</f>
        <v>187000</v>
      </c>
      <c r="W440" s="395">
        <v>1.7388631747583382E-2</v>
      </c>
      <c r="Y440" s="406">
        <v>1</v>
      </c>
      <c r="Z440" s="406">
        <f>$Z$23</f>
        <v>1.1000000000000001</v>
      </c>
      <c r="AA440" s="406">
        <f t="shared" si="716"/>
        <v>1</v>
      </c>
      <c r="AB440" s="406">
        <v>150000</v>
      </c>
      <c r="AC440" s="406">
        <v>20000</v>
      </c>
      <c r="AD440" s="406">
        <f t="shared" ref="AD440" si="722">AB440+AC440</f>
        <v>170000</v>
      </c>
      <c r="AE440" s="406">
        <f t="shared" ref="AE440" si="723">Y440*AB440</f>
        <v>150000</v>
      </c>
      <c r="AF440" s="406">
        <f t="shared" ref="AF440" si="724">Y440*AC440</f>
        <v>20000</v>
      </c>
      <c r="AG440" s="406">
        <f t="shared" ref="AG440" si="725">AE440+AF440</f>
        <v>170000</v>
      </c>
      <c r="AH440" s="406">
        <f t="shared" ref="AH440" si="726">(V440-AG440)/AG440*100</f>
        <v>10</v>
      </c>
      <c r="AJ440" s="467"/>
      <c r="AK440" s="466"/>
      <c r="AL440" s="466"/>
      <c r="AM440" s="466"/>
      <c r="AN440" s="466"/>
      <c r="AO440" s="466"/>
      <c r="AP440" s="466"/>
      <c r="AQ440" s="466"/>
      <c r="AR440" s="466"/>
      <c r="AS440" s="466"/>
      <c r="AT440" s="466"/>
      <c r="AU440" s="466"/>
      <c r="AV440" s="466"/>
      <c r="AW440" s="466"/>
      <c r="AX440" s="466"/>
      <c r="AY440" s="466"/>
      <c r="AZ440" s="466"/>
      <c r="BA440" s="466"/>
      <c r="BB440" s="466"/>
      <c r="BC440" s="466"/>
      <c r="BD440" s="466"/>
      <c r="BE440" s="466"/>
      <c r="BF440" s="466"/>
      <c r="BG440" s="466"/>
      <c r="BH440" s="446"/>
    </row>
    <row r="441" spans="4:60" ht="20" hidden="1" customHeight="1" x14ac:dyDescent="0.2">
      <c r="D441" s="848"/>
      <c r="E441" s="948"/>
      <c r="F441" s="870"/>
      <c r="G441" s="851" t="s">
        <v>29</v>
      </c>
      <c r="H441" s="851" t="s">
        <v>762</v>
      </c>
      <c r="I441" s="851"/>
      <c r="J441" s="843"/>
      <c r="K441" s="843"/>
      <c r="L441" s="843"/>
      <c r="M441" s="844"/>
      <c r="N441" s="850"/>
      <c r="O441" s="846"/>
      <c r="P441" s="833"/>
      <c r="Q441" s="834"/>
      <c r="R441" s="406"/>
      <c r="S441" s="847"/>
      <c r="T441" s="847"/>
      <c r="U441" s="391"/>
      <c r="V441" s="393"/>
      <c r="W441" s="395"/>
      <c r="Y441" s="406"/>
      <c r="Z441" s="406"/>
      <c r="AA441" s="406"/>
      <c r="AB441" s="406"/>
      <c r="AC441" s="406"/>
      <c r="AD441" s="406"/>
      <c r="AE441" s="406"/>
      <c r="AF441" s="406"/>
      <c r="AG441" s="406"/>
      <c r="AH441" s="406"/>
      <c r="AJ441" s="467"/>
      <c r="AK441" s="466"/>
      <c r="AL441" s="466"/>
      <c r="AM441" s="466"/>
      <c r="AN441" s="466"/>
      <c r="AO441" s="466"/>
      <c r="AP441" s="466"/>
      <c r="AQ441" s="466"/>
      <c r="AR441" s="466"/>
      <c r="AS441" s="466"/>
      <c r="AT441" s="466"/>
      <c r="AU441" s="466"/>
      <c r="AV441" s="466"/>
      <c r="AW441" s="466"/>
      <c r="AX441" s="466"/>
      <c r="AY441" s="466"/>
      <c r="AZ441" s="466"/>
      <c r="BA441" s="466"/>
      <c r="BB441" s="466"/>
      <c r="BC441" s="466"/>
      <c r="BD441" s="466"/>
      <c r="BE441" s="466"/>
      <c r="BF441" s="466"/>
      <c r="BG441" s="466"/>
      <c r="BH441" s="446"/>
    </row>
    <row r="442" spans="4:60" ht="20" hidden="1" customHeight="1" x14ac:dyDescent="0.2">
      <c r="D442" s="848"/>
      <c r="E442" s="948"/>
      <c r="F442" s="870"/>
      <c r="G442" s="851"/>
      <c r="H442" s="888" t="s">
        <v>763</v>
      </c>
      <c r="I442" s="851"/>
      <c r="J442" s="843"/>
      <c r="K442" s="843"/>
      <c r="L442" s="843"/>
      <c r="M442" s="844"/>
      <c r="N442" s="850"/>
      <c r="O442" s="846"/>
      <c r="P442" s="833" t="s">
        <v>761</v>
      </c>
      <c r="Q442" s="834" t="s">
        <v>186</v>
      </c>
      <c r="R442" s="825">
        <f>Y442*AA442</f>
        <v>1</v>
      </c>
      <c r="S442" s="835">
        <f>Z442*AB442</f>
        <v>38500</v>
      </c>
      <c r="T442" s="835">
        <f>Z442*AC442</f>
        <v>13200.000000000002</v>
      </c>
      <c r="U442" s="393">
        <f>S442+T442</f>
        <v>51700</v>
      </c>
      <c r="V442" s="393">
        <f>R442*U442</f>
        <v>51700</v>
      </c>
      <c r="W442" s="395">
        <v>4.8074452478612884E-3</v>
      </c>
      <c r="Y442" s="406">
        <v>1</v>
      </c>
      <c r="Z442" s="406">
        <f>$Z$23</f>
        <v>1.1000000000000001</v>
      </c>
      <c r="AA442" s="406">
        <f t="shared" si="716"/>
        <v>1</v>
      </c>
      <c r="AB442" s="406">
        <v>35000</v>
      </c>
      <c r="AC442" s="406">
        <v>12000</v>
      </c>
      <c r="AD442" s="406">
        <f t="shared" ref="AD442" si="727">AB442+AC442</f>
        <v>47000</v>
      </c>
      <c r="AE442" s="406">
        <f t="shared" ref="AE442" si="728">Y442*AB442</f>
        <v>35000</v>
      </c>
      <c r="AF442" s="406">
        <f t="shared" ref="AF442" si="729">Y442*AC442</f>
        <v>12000</v>
      </c>
      <c r="AG442" s="406">
        <f t="shared" ref="AG442" si="730">AE442+AF442</f>
        <v>47000</v>
      </c>
      <c r="AH442" s="406">
        <f t="shared" ref="AH442" si="731">(V442-AG442)/AG442*100</f>
        <v>10</v>
      </c>
      <c r="AJ442" s="467"/>
      <c r="AK442" s="466"/>
      <c r="AL442" s="466"/>
      <c r="AM442" s="466"/>
      <c r="AN442" s="466"/>
      <c r="AO442" s="466"/>
      <c r="AP442" s="466"/>
      <c r="AQ442" s="466"/>
      <c r="AR442" s="466"/>
      <c r="AS442" s="466"/>
      <c r="AT442" s="466"/>
      <c r="AU442" s="466"/>
      <c r="AV442" s="466"/>
      <c r="AW442" s="466"/>
      <c r="AX442" s="466"/>
      <c r="AY442" s="466"/>
      <c r="AZ442" s="466"/>
      <c r="BA442" s="466"/>
      <c r="BB442" s="466"/>
      <c r="BC442" s="466"/>
      <c r="BD442" s="466"/>
      <c r="BE442" s="466"/>
      <c r="BF442" s="466"/>
      <c r="BG442" s="466"/>
      <c r="BH442" s="446"/>
    </row>
    <row r="443" spans="4:60" s="6" customFormat="1" ht="20" hidden="1" customHeight="1" x14ac:dyDescent="0.2">
      <c r="D443" s="853"/>
      <c r="E443" s="872"/>
      <c r="F443" s="958">
        <v>2</v>
      </c>
      <c r="G443" s="864" t="s">
        <v>127</v>
      </c>
      <c r="H443" s="864"/>
      <c r="I443" s="864"/>
      <c r="J443" s="865"/>
      <c r="K443" s="865"/>
      <c r="L443" s="865"/>
      <c r="M443" s="866"/>
      <c r="N443" s="845"/>
      <c r="O443" s="867"/>
      <c r="P443" s="833"/>
      <c r="Q443" s="834"/>
      <c r="R443" s="407"/>
      <c r="S443" s="868"/>
      <c r="T443" s="868"/>
      <c r="U443" s="392"/>
      <c r="V443" s="432"/>
      <c r="W443" s="396"/>
      <c r="Y443" s="407"/>
      <c r="Z443" s="407"/>
      <c r="AA443" s="407"/>
      <c r="AB443" s="407"/>
      <c r="AC443" s="407"/>
      <c r="AD443" s="407"/>
      <c r="AE443" s="407"/>
      <c r="AF443" s="407"/>
      <c r="AG443" s="407"/>
      <c r="AH443" s="407"/>
      <c r="AI443" s="287"/>
      <c r="AJ443" s="467"/>
      <c r="AK443" s="466"/>
      <c r="AL443" s="466"/>
      <c r="AM443" s="466"/>
      <c r="AN443" s="466"/>
      <c r="AO443" s="466"/>
      <c r="AP443" s="466"/>
      <c r="AQ443" s="466"/>
      <c r="AR443" s="466"/>
      <c r="AS443" s="466"/>
      <c r="AT443" s="466"/>
      <c r="AU443" s="466"/>
      <c r="AV443" s="466"/>
      <c r="AW443" s="466"/>
      <c r="AX443" s="466"/>
      <c r="AY443" s="466"/>
      <c r="AZ443" s="466"/>
      <c r="BA443" s="466"/>
      <c r="BB443" s="466"/>
      <c r="BC443" s="466"/>
      <c r="BD443" s="466"/>
      <c r="BE443" s="466"/>
      <c r="BF443" s="466"/>
      <c r="BG443" s="466"/>
      <c r="BH443" s="447"/>
    </row>
    <row r="444" spans="4:60" ht="20" hidden="1" customHeight="1" x14ac:dyDescent="0.2">
      <c r="D444" s="848"/>
      <c r="E444" s="948"/>
      <c r="F444" s="851"/>
      <c r="G444" s="870" t="s">
        <v>22</v>
      </c>
      <c r="H444" s="851" t="s">
        <v>128</v>
      </c>
      <c r="I444" s="851"/>
      <c r="J444" s="851"/>
      <c r="K444" s="843"/>
      <c r="L444" s="843"/>
      <c r="M444" s="844"/>
      <c r="N444" s="850"/>
      <c r="O444" s="846"/>
      <c r="P444" s="833"/>
      <c r="Q444" s="834"/>
      <c r="R444" s="406"/>
      <c r="S444" s="847"/>
      <c r="T444" s="847"/>
      <c r="U444" s="391"/>
      <c r="V444" s="393"/>
      <c r="W444" s="395"/>
      <c r="Y444" s="406"/>
      <c r="Z444" s="406"/>
      <c r="AA444" s="406"/>
      <c r="AB444" s="406"/>
      <c r="AC444" s="406"/>
      <c r="AD444" s="406"/>
      <c r="AE444" s="406"/>
      <c r="AF444" s="406"/>
      <c r="AG444" s="406"/>
      <c r="AH444" s="406"/>
      <c r="AJ444" s="467"/>
      <c r="AK444" s="466"/>
      <c r="AL444" s="466"/>
      <c r="AM444" s="466"/>
      <c r="AN444" s="466"/>
      <c r="AO444" s="466"/>
      <c r="AP444" s="466"/>
      <c r="AQ444" s="466"/>
      <c r="AR444" s="466"/>
      <c r="AS444" s="466"/>
      <c r="AT444" s="466"/>
      <c r="AU444" s="466"/>
      <c r="AV444" s="466"/>
      <c r="AW444" s="466"/>
      <c r="AX444" s="466"/>
      <c r="AY444" s="466"/>
      <c r="AZ444" s="466"/>
      <c r="BA444" s="466"/>
      <c r="BB444" s="466"/>
      <c r="BC444" s="466"/>
      <c r="BD444" s="466"/>
      <c r="BE444" s="466"/>
      <c r="BF444" s="466"/>
      <c r="BG444" s="466"/>
      <c r="BH444" s="446"/>
    </row>
    <row r="445" spans="4:60" ht="20" hidden="1" customHeight="1" x14ac:dyDescent="0.2">
      <c r="D445" s="848"/>
      <c r="E445" s="948"/>
      <c r="F445" s="851"/>
      <c r="G445" s="870"/>
      <c r="H445" s="888" t="s">
        <v>129</v>
      </c>
      <c r="I445" s="851"/>
      <c r="J445" s="851"/>
      <c r="K445" s="843"/>
      <c r="L445" s="843"/>
      <c r="M445" s="844"/>
      <c r="N445" s="850"/>
      <c r="O445" s="846"/>
      <c r="P445" s="833" t="s">
        <v>761</v>
      </c>
      <c r="Q445" s="834" t="s">
        <v>186</v>
      </c>
      <c r="R445" s="406">
        <f t="shared" ref="R445:S446" si="732">Y445*AA445</f>
        <v>2</v>
      </c>
      <c r="S445" s="847">
        <f t="shared" si="732"/>
        <v>57200.000000000007</v>
      </c>
      <c r="T445" s="847">
        <f t="shared" ref="T445:T446" si="733">Z445*AC445</f>
        <v>13200.000000000002</v>
      </c>
      <c r="U445" s="391">
        <f t="shared" ref="U445:U446" si="734">S445+T445</f>
        <v>70400.000000000015</v>
      </c>
      <c r="V445" s="393">
        <f t="shared" ref="V445:V446" si="735">R445*U445</f>
        <v>140800.00000000003</v>
      </c>
      <c r="W445" s="395">
        <v>1.3092616845239257E-2</v>
      </c>
      <c r="Y445" s="406">
        <v>2</v>
      </c>
      <c r="Z445" s="406">
        <f>$Z$23</f>
        <v>1.1000000000000001</v>
      </c>
      <c r="AA445" s="406">
        <f t="shared" ref="AA445:AA446" si="736">$AA$312</f>
        <v>1</v>
      </c>
      <c r="AB445" s="406">
        <v>52000</v>
      </c>
      <c r="AC445" s="406">
        <f>AC442</f>
        <v>12000</v>
      </c>
      <c r="AD445" s="406">
        <f t="shared" ref="AD445:AD446" si="737">AB445+AC445</f>
        <v>64000</v>
      </c>
      <c r="AE445" s="406">
        <f t="shared" ref="AE445:AE446" si="738">Y445*AB445</f>
        <v>104000</v>
      </c>
      <c r="AF445" s="406">
        <f t="shared" ref="AF445:AF446" si="739">Y445*AC445</f>
        <v>24000</v>
      </c>
      <c r="AG445" s="406">
        <f t="shared" ref="AG445:AG446" si="740">AE445+AF445</f>
        <v>128000</v>
      </c>
      <c r="AH445" s="406">
        <f t="shared" ref="AH445:AH446" si="741">(V445-AG445)/AG445*100</f>
        <v>10.000000000000023</v>
      </c>
      <c r="AJ445" s="467"/>
      <c r="AK445" s="466"/>
      <c r="AL445" s="466"/>
      <c r="AM445" s="466"/>
      <c r="AN445" s="466"/>
      <c r="AO445" s="466"/>
      <c r="AP445" s="466"/>
      <c r="AQ445" s="466"/>
      <c r="AR445" s="466"/>
      <c r="AS445" s="466"/>
      <c r="AT445" s="466"/>
      <c r="AU445" s="466"/>
      <c r="AV445" s="466"/>
      <c r="AW445" s="466"/>
      <c r="AX445" s="466"/>
      <c r="AY445" s="466"/>
      <c r="AZ445" s="466"/>
      <c r="BA445" s="466"/>
      <c r="BB445" s="466"/>
      <c r="BC445" s="466"/>
      <c r="BD445" s="466"/>
      <c r="BE445" s="466"/>
      <c r="BF445" s="466"/>
      <c r="BG445" s="466"/>
      <c r="BH445" s="446"/>
    </row>
    <row r="446" spans="4:60" ht="20" hidden="1" customHeight="1" x14ac:dyDescent="0.2">
      <c r="D446" s="848"/>
      <c r="E446" s="948"/>
      <c r="F446" s="851"/>
      <c r="G446" s="870"/>
      <c r="H446" s="888" t="s">
        <v>130</v>
      </c>
      <c r="I446" s="851"/>
      <c r="J446" s="851"/>
      <c r="K446" s="843"/>
      <c r="L446" s="843"/>
      <c r="M446" s="844"/>
      <c r="N446" s="850"/>
      <c r="O446" s="846"/>
      <c r="P446" s="833" t="s">
        <v>761</v>
      </c>
      <c r="Q446" s="834" t="s">
        <v>186</v>
      </c>
      <c r="R446" s="406">
        <f t="shared" si="732"/>
        <v>2</v>
      </c>
      <c r="S446" s="847">
        <f t="shared" si="732"/>
        <v>104500.00000000001</v>
      </c>
      <c r="T446" s="847">
        <f t="shared" si="733"/>
        <v>17380</v>
      </c>
      <c r="U446" s="391">
        <f t="shared" si="734"/>
        <v>121880.00000000001</v>
      </c>
      <c r="V446" s="393">
        <f t="shared" si="735"/>
        <v>243760.00000000003</v>
      </c>
      <c r="W446" s="395">
        <v>2.266659291332046E-2</v>
      </c>
      <c r="Y446" s="406">
        <v>2</v>
      </c>
      <c r="Z446" s="406">
        <f>$Z$23</f>
        <v>1.1000000000000001</v>
      </c>
      <c r="AA446" s="406">
        <f t="shared" si="736"/>
        <v>1</v>
      </c>
      <c r="AB446" s="406">
        <v>95000</v>
      </c>
      <c r="AC446" s="406">
        <f>AC438</f>
        <v>15800</v>
      </c>
      <c r="AD446" s="406">
        <f t="shared" si="737"/>
        <v>110800</v>
      </c>
      <c r="AE446" s="406">
        <f t="shared" si="738"/>
        <v>190000</v>
      </c>
      <c r="AF446" s="406">
        <f t="shared" si="739"/>
        <v>31600</v>
      </c>
      <c r="AG446" s="406">
        <f t="shared" si="740"/>
        <v>221600</v>
      </c>
      <c r="AH446" s="406">
        <f t="shared" si="741"/>
        <v>10.000000000000012</v>
      </c>
      <c r="AJ446" s="467"/>
      <c r="AK446" s="466"/>
      <c r="AL446" s="466"/>
      <c r="AM446" s="466"/>
      <c r="AN446" s="466"/>
      <c r="AO446" s="466"/>
      <c r="AP446" s="466"/>
      <c r="AQ446" s="466"/>
      <c r="AR446" s="466"/>
      <c r="AS446" s="466"/>
      <c r="AT446" s="466"/>
      <c r="AU446" s="466"/>
      <c r="AV446" s="466"/>
      <c r="AW446" s="466"/>
      <c r="AX446" s="466"/>
      <c r="AY446" s="466"/>
      <c r="AZ446" s="466"/>
      <c r="BA446" s="466"/>
      <c r="BB446" s="466"/>
      <c r="BC446" s="466"/>
      <c r="BD446" s="466"/>
      <c r="BE446" s="466"/>
      <c r="BF446" s="466"/>
      <c r="BG446" s="466"/>
      <c r="BH446" s="446"/>
    </row>
    <row r="447" spans="4:60" s="6" customFormat="1" ht="20" hidden="1" customHeight="1" x14ac:dyDescent="0.2">
      <c r="D447" s="853"/>
      <c r="E447" s="872"/>
      <c r="F447" s="958">
        <v>3</v>
      </c>
      <c r="G447" s="864" t="s">
        <v>132</v>
      </c>
      <c r="H447" s="864"/>
      <c r="I447" s="864"/>
      <c r="J447" s="864"/>
      <c r="K447" s="865"/>
      <c r="L447" s="865"/>
      <c r="M447" s="866"/>
      <c r="N447" s="845"/>
      <c r="O447" s="867"/>
      <c r="P447" s="833"/>
      <c r="Q447" s="834"/>
      <c r="R447" s="407"/>
      <c r="S447" s="868"/>
      <c r="T447" s="868"/>
      <c r="U447" s="392"/>
      <c r="V447" s="432"/>
      <c r="W447" s="396"/>
      <c r="Y447" s="407"/>
      <c r="Z447" s="407"/>
      <c r="AA447" s="407"/>
      <c r="AB447" s="407"/>
      <c r="AC447" s="407"/>
      <c r="AD447" s="407"/>
      <c r="AE447" s="407"/>
      <c r="AF447" s="407"/>
      <c r="AG447" s="407"/>
      <c r="AH447" s="407"/>
      <c r="AI447" s="287"/>
      <c r="AJ447" s="467"/>
      <c r="AK447" s="466"/>
      <c r="AL447" s="466"/>
      <c r="AM447" s="466"/>
      <c r="AN447" s="466"/>
      <c r="AO447" s="466"/>
      <c r="AP447" s="466"/>
      <c r="AQ447" s="466"/>
      <c r="AR447" s="466"/>
      <c r="AS447" s="466"/>
      <c r="AT447" s="466"/>
      <c r="AU447" s="466"/>
      <c r="AV447" s="466"/>
      <c r="AW447" s="466"/>
      <c r="AX447" s="466"/>
      <c r="AY447" s="466"/>
      <c r="AZ447" s="466"/>
      <c r="BA447" s="466"/>
      <c r="BB447" s="466"/>
      <c r="BC447" s="466"/>
      <c r="BD447" s="466"/>
      <c r="BE447" s="466"/>
      <c r="BF447" s="466"/>
      <c r="BG447" s="466"/>
      <c r="BH447" s="447"/>
    </row>
    <row r="448" spans="4:60" ht="20" hidden="1" customHeight="1" x14ac:dyDescent="0.2">
      <c r="D448" s="848"/>
      <c r="E448" s="948"/>
      <c r="F448" s="851"/>
      <c r="G448" s="870" t="s">
        <v>22</v>
      </c>
      <c r="H448" s="851" t="s">
        <v>133</v>
      </c>
      <c r="I448" s="851"/>
      <c r="J448" s="851"/>
      <c r="K448" s="843"/>
      <c r="L448" s="843"/>
      <c r="M448" s="844"/>
      <c r="N448" s="850"/>
      <c r="O448" s="846"/>
      <c r="P448" s="833"/>
      <c r="Q448" s="834"/>
      <c r="R448" s="406"/>
      <c r="S448" s="847"/>
      <c r="T448" s="847"/>
      <c r="U448" s="391"/>
      <c r="V448" s="393"/>
      <c r="W448" s="395"/>
      <c r="Y448" s="406"/>
      <c r="Z448" s="406"/>
      <c r="AA448" s="406"/>
      <c r="AB448" s="406"/>
      <c r="AC448" s="406"/>
      <c r="AD448" s="406"/>
      <c r="AE448" s="406"/>
      <c r="AF448" s="406"/>
      <c r="AG448" s="406"/>
      <c r="AH448" s="406"/>
      <c r="AJ448" s="467"/>
      <c r="AK448" s="466"/>
      <c r="AL448" s="466"/>
      <c r="AM448" s="466"/>
      <c r="AN448" s="466"/>
      <c r="AO448" s="466"/>
      <c r="AP448" s="466"/>
      <c r="AQ448" s="466"/>
      <c r="AR448" s="466"/>
      <c r="AS448" s="466"/>
      <c r="AT448" s="466"/>
      <c r="AU448" s="466"/>
      <c r="AV448" s="466"/>
      <c r="AW448" s="466"/>
      <c r="AX448" s="466"/>
      <c r="AY448" s="466"/>
      <c r="AZ448" s="466"/>
      <c r="BA448" s="466"/>
      <c r="BB448" s="466"/>
      <c r="BC448" s="466"/>
      <c r="BD448" s="466"/>
      <c r="BE448" s="466"/>
      <c r="BF448" s="466"/>
      <c r="BG448" s="466"/>
      <c r="BH448" s="446"/>
    </row>
    <row r="449" spans="4:60" ht="20" hidden="1" customHeight="1" x14ac:dyDescent="0.2">
      <c r="D449" s="848"/>
      <c r="E449" s="948"/>
      <c r="F449" s="851"/>
      <c r="G449" s="851"/>
      <c r="H449" s="888" t="s">
        <v>134</v>
      </c>
      <c r="I449" s="851"/>
      <c r="J449" s="851"/>
      <c r="K449" s="843"/>
      <c r="L449" s="843"/>
      <c r="M449" s="844"/>
      <c r="N449" s="850"/>
      <c r="O449" s="846"/>
      <c r="P449" s="833" t="s">
        <v>769</v>
      </c>
      <c r="Q449" s="834" t="s">
        <v>186</v>
      </c>
      <c r="R449" s="406">
        <f t="shared" ref="R449:S450" si="742">Y449*AA449</f>
        <v>1</v>
      </c>
      <c r="S449" s="847">
        <f t="shared" si="742"/>
        <v>412500.00000000006</v>
      </c>
      <c r="T449" s="847">
        <f t="shared" ref="T449:T450" si="743">Z449*AC449</f>
        <v>66000</v>
      </c>
      <c r="U449" s="391">
        <f t="shared" ref="U449:U450" si="744">S449+T449</f>
        <v>478500.00000000006</v>
      </c>
      <c r="V449" s="393">
        <f t="shared" ref="V449:V450" si="745">R449*U449</f>
        <v>478500.00000000006</v>
      </c>
      <c r="W449" s="395">
        <v>4.4494440059992778E-2</v>
      </c>
      <c r="Y449" s="406">
        <v>1</v>
      </c>
      <c r="Z449" s="406">
        <f>$Z$23</f>
        <v>1.1000000000000001</v>
      </c>
      <c r="AA449" s="406">
        <f t="shared" ref="AA449:AA450" si="746">$AA$312</f>
        <v>1</v>
      </c>
      <c r="AB449" s="406">
        <v>375000</v>
      </c>
      <c r="AC449" s="406">
        <v>60000</v>
      </c>
      <c r="AD449" s="406">
        <f t="shared" ref="AD449:AD450" si="747">AB449+AC449</f>
        <v>435000</v>
      </c>
      <c r="AE449" s="406">
        <f t="shared" ref="AE449:AE450" si="748">Y449*AB449</f>
        <v>375000</v>
      </c>
      <c r="AF449" s="406">
        <f t="shared" ref="AF449:AF450" si="749">Y449*AC449</f>
        <v>60000</v>
      </c>
      <c r="AG449" s="406">
        <f t="shared" ref="AG449:AG450" si="750">AE449+AF449</f>
        <v>435000</v>
      </c>
      <c r="AH449" s="406">
        <f t="shared" ref="AH449:AH450" si="751">(V449-AG449)/AG449*100</f>
        <v>10.000000000000012</v>
      </c>
      <c r="AJ449" s="467"/>
      <c r="AK449" s="466"/>
      <c r="AL449" s="466"/>
      <c r="AM449" s="466"/>
      <c r="AN449" s="466"/>
      <c r="AO449" s="466"/>
      <c r="AP449" s="466"/>
      <c r="AQ449" s="466"/>
      <c r="AR449" s="466"/>
      <c r="AS449" s="466"/>
      <c r="AT449" s="466"/>
      <c r="AU449" s="466"/>
      <c r="AV449" s="466"/>
      <c r="AW449" s="466"/>
      <c r="AX449" s="466"/>
      <c r="AY449" s="466"/>
      <c r="AZ449" s="466"/>
      <c r="BA449" s="466"/>
      <c r="BB449" s="466"/>
      <c r="BC449" s="466"/>
      <c r="BD449" s="466"/>
      <c r="BE449" s="466"/>
      <c r="BF449" s="466"/>
      <c r="BG449" s="466"/>
      <c r="BH449" s="446"/>
    </row>
    <row r="450" spans="4:60" ht="20" hidden="1" customHeight="1" x14ac:dyDescent="0.2">
      <c r="D450" s="848"/>
      <c r="E450" s="948"/>
      <c r="F450" s="851"/>
      <c r="G450" s="851"/>
      <c r="H450" s="888" t="s">
        <v>135</v>
      </c>
      <c r="I450" s="851"/>
      <c r="J450" s="851"/>
      <c r="K450" s="843"/>
      <c r="L450" s="843"/>
      <c r="M450" s="844"/>
      <c r="N450" s="850"/>
      <c r="O450" s="846"/>
      <c r="P450" s="833" t="s">
        <v>770</v>
      </c>
      <c r="Q450" s="834" t="s">
        <v>186</v>
      </c>
      <c r="R450" s="406">
        <f t="shared" si="742"/>
        <v>1</v>
      </c>
      <c r="S450" s="847">
        <f t="shared" si="742"/>
        <v>165000</v>
      </c>
      <c r="T450" s="847">
        <f t="shared" si="743"/>
        <v>22000</v>
      </c>
      <c r="U450" s="391">
        <f t="shared" si="744"/>
        <v>187000</v>
      </c>
      <c r="V450" s="393">
        <f t="shared" si="745"/>
        <v>187000</v>
      </c>
      <c r="W450" s="395">
        <v>1.7388631747583382E-2</v>
      </c>
      <c r="Y450" s="406">
        <v>1</v>
      </c>
      <c r="Z450" s="406">
        <f>$Z$23</f>
        <v>1.1000000000000001</v>
      </c>
      <c r="AA450" s="406">
        <f t="shared" si="746"/>
        <v>1</v>
      </c>
      <c r="AB450" s="406">
        <v>150000</v>
      </c>
      <c r="AC450" s="406">
        <f>AC440</f>
        <v>20000</v>
      </c>
      <c r="AD450" s="406">
        <f t="shared" si="747"/>
        <v>170000</v>
      </c>
      <c r="AE450" s="406">
        <f t="shared" si="748"/>
        <v>150000</v>
      </c>
      <c r="AF450" s="406">
        <f t="shared" si="749"/>
        <v>20000</v>
      </c>
      <c r="AG450" s="406">
        <f t="shared" si="750"/>
        <v>170000</v>
      </c>
      <c r="AH450" s="406">
        <f t="shared" si="751"/>
        <v>10</v>
      </c>
      <c r="AJ450" s="467"/>
      <c r="AK450" s="466"/>
      <c r="AL450" s="466"/>
      <c r="AM450" s="466"/>
      <c r="AN450" s="466"/>
      <c r="AO450" s="466"/>
      <c r="AP450" s="466"/>
      <c r="AQ450" s="466"/>
      <c r="AR450" s="466"/>
      <c r="AS450" s="466"/>
      <c r="AT450" s="466"/>
      <c r="AU450" s="466"/>
      <c r="AV450" s="466"/>
      <c r="AW450" s="466"/>
      <c r="AX450" s="466"/>
      <c r="AY450" s="466"/>
      <c r="AZ450" s="466"/>
      <c r="BA450" s="466"/>
      <c r="BB450" s="466"/>
      <c r="BC450" s="466"/>
      <c r="BD450" s="466"/>
      <c r="BE450" s="466"/>
      <c r="BF450" s="466"/>
      <c r="BG450" s="466"/>
      <c r="BH450" s="446"/>
    </row>
    <row r="451" spans="4:60" ht="20" hidden="1" customHeight="1" x14ac:dyDescent="0.2">
      <c r="D451" s="848"/>
      <c r="E451" s="948"/>
      <c r="F451" s="870"/>
      <c r="G451" s="851"/>
      <c r="H451" s="851"/>
      <c r="I451" s="888"/>
      <c r="J451" s="851"/>
      <c r="K451" s="843"/>
      <c r="L451" s="843"/>
      <c r="M451" s="844"/>
      <c r="N451" s="850"/>
      <c r="O451" s="846"/>
      <c r="P451" s="833"/>
      <c r="Q451" s="834"/>
      <c r="R451" s="406"/>
      <c r="S451" s="847"/>
      <c r="T451" s="847"/>
      <c r="U451" s="391"/>
      <c r="V451" s="393"/>
      <c r="W451" s="395"/>
      <c r="Y451" s="406"/>
      <c r="Z451" s="406"/>
      <c r="AA451" s="406"/>
      <c r="AB451" s="406"/>
      <c r="AC451" s="406"/>
      <c r="AD451" s="406"/>
      <c r="AE451" s="406"/>
      <c r="AF451" s="406"/>
      <c r="AG451" s="406"/>
      <c r="AH451" s="406"/>
      <c r="AJ451" s="467"/>
      <c r="AK451" s="466"/>
      <c r="AL451" s="466"/>
      <c r="AM451" s="466"/>
      <c r="AN451" s="466"/>
      <c r="AO451" s="466"/>
      <c r="AP451" s="466"/>
      <c r="AQ451" s="466"/>
      <c r="AR451" s="466"/>
      <c r="AS451" s="466"/>
      <c r="AT451" s="466"/>
      <c r="AU451" s="466"/>
      <c r="AV451" s="466"/>
      <c r="AW451" s="466"/>
      <c r="AX451" s="466"/>
      <c r="AY451" s="466"/>
      <c r="AZ451" s="466"/>
      <c r="BA451" s="466"/>
      <c r="BB451" s="466"/>
      <c r="BC451" s="466"/>
      <c r="BD451" s="466"/>
      <c r="BE451" s="466"/>
      <c r="BF451" s="466"/>
      <c r="BG451" s="466"/>
      <c r="BH451" s="446"/>
    </row>
    <row r="452" spans="4:60" ht="20" hidden="1" customHeight="1" x14ac:dyDescent="0.2">
      <c r="D452" s="814"/>
      <c r="E452" s="815"/>
      <c r="F452" s="816"/>
      <c r="G452" s="817"/>
      <c r="H452" s="818"/>
      <c r="I452" s="816"/>
      <c r="J452" s="819"/>
      <c r="K452" s="819"/>
      <c r="L452" s="819"/>
      <c r="M452" s="820"/>
      <c r="N452" s="821"/>
      <c r="O452" s="818"/>
      <c r="P452" s="822"/>
      <c r="Q452" s="823"/>
      <c r="R452" s="838"/>
      <c r="S452" s="824"/>
      <c r="T452" s="824"/>
      <c r="U452" s="861" t="s">
        <v>182</v>
      </c>
      <c r="V452" s="1"/>
      <c r="W452" s="395"/>
      <c r="Y452" s="406"/>
      <c r="Z452" s="406"/>
      <c r="AA452" s="406"/>
      <c r="AB452" s="406"/>
      <c r="AC452" s="406"/>
      <c r="AD452" s="406"/>
      <c r="AE452" s="406"/>
      <c r="AF452" s="406"/>
      <c r="AG452" s="406"/>
      <c r="AH452" s="406"/>
      <c r="AJ452" s="467"/>
      <c r="AK452" s="466"/>
      <c r="AL452" s="466"/>
      <c r="AM452" s="466"/>
      <c r="AN452" s="466"/>
      <c r="AO452" s="466"/>
      <c r="AP452" s="466"/>
      <c r="AQ452" s="466"/>
      <c r="AR452" s="466"/>
      <c r="AS452" s="466"/>
      <c r="AT452" s="466"/>
      <c r="AU452" s="466"/>
      <c r="AV452" s="466"/>
      <c r="AW452" s="466"/>
      <c r="AX452" s="466"/>
      <c r="AY452" s="466"/>
      <c r="AZ452" s="466"/>
      <c r="BA452" s="466"/>
      <c r="BB452" s="466"/>
      <c r="BC452" s="466"/>
      <c r="BD452" s="466"/>
      <c r="BE452" s="466"/>
      <c r="BF452" s="466"/>
      <c r="BG452" s="466"/>
      <c r="BH452" s="446"/>
    </row>
    <row r="453" spans="4:60" s="40" customFormat="1" ht="20" customHeight="1" x14ac:dyDescent="0.2">
      <c r="D453" s="905"/>
      <c r="E453" s="913" t="s">
        <v>768</v>
      </c>
      <c r="F453" s="907"/>
      <c r="G453" s="908"/>
      <c r="H453" s="908"/>
      <c r="I453" s="908"/>
      <c r="J453" s="909"/>
      <c r="K453" s="909"/>
      <c r="L453" s="909"/>
      <c r="M453" s="909"/>
      <c r="N453" s="908"/>
      <c r="O453" s="910"/>
      <c r="P453" s="911"/>
      <c r="Q453" s="912"/>
      <c r="R453" s="407"/>
      <c r="S453" s="868"/>
      <c r="T453" s="868"/>
      <c r="U453" s="392"/>
      <c r="V453" s="432">
        <f>SUM(V455:V491)</f>
        <v>24432210</v>
      </c>
      <c r="W453" s="399">
        <v>2.2718861094632317</v>
      </c>
      <c r="Y453" s="407"/>
      <c r="Z453" s="407"/>
      <c r="AA453" s="407"/>
      <c r="AB453" s="407"/>
      <c r="AC453" s="407"/>
      <c r="AD453" s="407"/>
      <c r="AE453" s="407"/>
      <c r="AF453" s="407"/>
      <c r="AG453" s="407"/>
      <c r="AH453" s="407"/>
      <c r="AI453" s="326"/>
      <c r="AJ453" s="470"/>
      <c r="AK453" s="465"/>
      <c r="AL453" s="465"/>
      <c r="AM453" s="465"/>
      <c r="AN453" s="465"/>
      <c r="AO453" s="465"/>
      <c r="AP453" s="465"/>
      <c r="AQ453" s="465"/>
      <c r="AR453" s="465"/>
      <c r="AS453" s="465"/>
      <c r="AT453" s="465"/>
      <c r="AU453" s="465"/>
      <c r="AV453" s="465"/>
      <c r="AW453" s="465"/>
      <c r="AX453" s="465"/>
      <c r="AY453" s="465"/>
      <c r="AZ453" s="465"/>
      <c r="BA453" s="465"/>
      <c r="BB453" s="465"/>
      <c r="BC453" s="458">
        <f>W453/2</f>
        <v>1.1359430547316158</v>
      </c>
      <c r="BD453" s="458">
        <f>BC453</f>
        <v>1.1359430547316158</v>
      </c>
      <c r="BE453" s="465"/>
      <c r="BF453" s="465"/>
      <c r="BG453" s="465"/>
      <c r="BH453" s="450"/>
    </row>
    <row r="454" spans="4:60" s="111" customFormat="1" ht="20" hidden="1" customHeight="1" x14ac:dyDescent="0.2">
      <c r="D454" s="875"/>
      <c r="E454" s="876"/>
      <c r="F454" s="957">
        <v>1</v>
      </c>
      <c r="G454" s="878" t="s">
        <v>114</v>
      </c>
      <c r="H454" s="878"/>
      <c r="I454" s="878"/>
      <c r="J454" s="879"/>
      <c r="K454" s="879"/>
      <c r="L454" s="879"/>
      <c r="M454" s="880"/>
      <c r="N454" s="892"/>
      <c r="O454" s="881"/>
      <c r="P454" s="951"/>
      <c r="Q454" s="952"/>
      <c r="R454" s="882"/>
      <c r="S454" s="883"/>
      <c r="T454" s="883"/>
      <c r="U454" s="884"/>
      <c r="V454" s="436"/>
      <c r="W454" s="397"/>
      <c r="Y454" s="882"/>
      <c r="Z454" s="882"/>
      <c r="AA454" s="882"/>
      <c r="AB454" s="882"/>
      <c r="AC454" s="882"/>
      <c r="AD454" s="882"/>
      <c r="AE454" s="882"/>
      <c r="AF454" s="882"/>
      <c r="AG454" s="882"/>
      <c r="AH454" s="882"/>
      <c r="AI454" s="325"/>
      <c r="AJ454" s="468"/>
      <c r="AK454" s="469"/>
      <c r="AL454" s="469"/>
      <c r="AM454" s="469"/>
      <c r="AN454" s="469"/>
      <c r="AO454" s="469"/>
      <c r="AP454" s="469"/>
      <c r="AQ454" s="469"/>
      <c r="AR454" s="469"/>
      <c r="AS454" s="469"/>
      <c r="AT454" s="469"/>
      <c r="AU454" s="469"/>
      <c r="AV454" s="469"/>
      <c r="AW454" s="469"/>
      <c r="AX454" s="469"/>
      <c r="AY454" s="469"/>
      <c r="AZ454" s="469"/>
      <c r="BA454" s="469"/>
      <c r="BB454" s="469"/>
      <c r="BC454" s="469"/>
      <c r="BD454" s="469"/>
      <c r="BE454" s="469"/>
      <c r="BF454" s="469"/>
      <c r="BG454" s="469"/>
      <c r="BH454" s="448"/>
    </row>
    <row r="455" spans="4:60" ht="20" hidden="1" customHeight="1" x14ac:dyDescent="0.2">
      <c r="D455" s="848"/>
      <c r="E455" s="948"/>
      <c r="F455" s="870"/>
      <c r="G455" s="851" t="s">
        <v>22</v>
      </c>
      <c r="H455" s="851" t="s">
        <v>115</v>
      </c>
      <c r="I455" s="851"/>
      <c r="J455" s="843"/>
      <c r="K455" s="843"/>
      <c r="L455" s="843"/>
      <c r="M455" s="844"/>
      <c r="N455" s="850"/>
      <c r="O455" s="846"/>
      <c r="P455" s="833"/>
      <c r="Q455" s="834"/>
      <c r="R455" s="406"/>
      <c r="S455" s="847"/>
      <c r="T455" s="847"/>
      <c r="U455" s="391"/>
      <c r="V455" s="393"/>
      <c r="W455" s="395"/>
      <c r="Y455" s="406"/>
      <c r="Z455" s="406"/>
      <c r="AA455" s="406"/>
      <c r="AB455" s="406"/>
      <c r="AC455" s="406"/>
      <c r="AD455" s="406"/>
      <c r="AE455" s="406"/>
      <c r="AF455" s="406"/>
      <c r="AG455" s="406"/>
      <c r="AH455" s="406"/>
      <c r="AJ455" s="467"/>
      <c r="AK455" s="466"/>
      <c r="AL455" s="466"/>
      <c r="AM455" s="466"/>
      <c r="AN455" s="466"/>
      <c r="AO455" s="466"/>
      <c r="AP455" s="466"/>
      <c r="AQ455" s="466"/>
      <c r="AR455" s="466"/>
      <c r="AS455" s="466"/>
      <c r="AT455" s="466"/>
      <c r="AU455" s="466"/>
      <c r="AV455" s="466"/>
      <c r="AW455" s="466"/>
      <c r="AX455" s="466"/>
      <c r="AY455" s="466"/>
      <c r="AZ455" s="466"/>
      <c r="BA455" s="466"/>
      <c r="BB455" s="466"/>
      <c r="BC455" s="466"/>
      <c r="BD455" s="466"/>
      <c r="BE455" s="466"/>
      <c r="BF455" s="466"/>
      <c r="BG455" s="466"/>
      <c r="BH455" s="446"/>
    </row>
    <row r="456" spans="4:60" ht="20" hidden="1" customHeight="1" x14ac:dyDescent="0.2">
      <c r="D456" s="848"/>
      <c r="E456" s="948"/>
      <c r="F456" s="870"/>
      <c r="G456" s="851"/>
      <c r="H456" s="888" t="s">
        <v>116</v>
      </c>
      <c r="I456" s="851"/>
      <c r="J456" s="843"/>
      <c r="K456" s="843"/>
      <c r="L456" s="843"/>
      <c r="M456" s="844"/>
      <c r="N456" s="850"/>
      <c r="O456" s="846"/>
      <c r="P456" s="833" t="s">
        <v>759</v>
      </c>
      <c r="Q456" s="834" t="s">
        <v>186</v>
      </c>
      <c r="R456" s="406">
        <f t="shared" ref="R456:S458" si="752">Y456*AA456</f>
        <v>1</v>
      </c>
      <c r="S456" s="847">
        <f t="shared" si="752"/>
        <v>5016000</v>
      </c>
      <c r="T456" s="847">
        <f t="shared" ref="T456:T458" si="753">Z456*AC456</f>
        <v>660000</v>
      </c>
      <c r="U456" s="391">
        <f t="shared" ref="U456:U458" si="754">S456+T456</f>
        <v>5676000</v>
      </c>
      <c r="V456" s="393">
        <f t="shared" ref="V456:V458" si="755">R456*U456</f>
        <v>5676000</v>
      </c>
      <c r="W456" s="395">
        <v>0.52779611657370751</v>
      </c>
      <c r="Y456" s="406">
        <v>1</v>
      </c>
      <c r="Z456" s="406">
        <f>$Z$23</f>
        <v>1.1000000000000001</v>
      </c>
      <c r="AA456" s="406">
        <f t="shared" ref="AA456:AA458" si="756">$AA$312</f>
        <v>1</v>
      </c>
      <c r="AB456" s="406">
        <v>4560000</v>
      </c>
      <c r="AC456" s="406">
        <v>600000</v>
      </c>
      <c r="AD456" s="406">
        <f t="shared" ref="AD456:AD458" si="757">AB456+AC456</f>
        <v>5160000</v>
      </c>
      <c r="AE456" s="406">
        <f t="shared" ref="AE456:AE458" si="758">Y456*AB456</f>
        <v>4560000</v>
      </c>
      <c r="AF456" s="406">
        <f t="shared" ref="AF456:AF458" si="759">Y456*AC456</f>
        <v>600000</v>
      </c>
      <c r="AG456" s="406">
        <f t="shared" ref="AG456:AG458" si="760">AE456+AF456</f>
        <v>5160000</v>
      </c>
      <c r="AH456" s="406">
        <f t="shared" ref="AH456:AH458" si="761">(V456-AG456)/AG456*100</f>
        <v>10</v>
      </c>
      <c r="AJ456" s="467"/>
      <c r="AK456" s="466"/>
      <c r="AL456" s="466"/>
      <c r="AM456" s="466"/>
      <c r="AN456" s="466"/>
      <c r="AO456" s="466"/>
      <c r="AP456" s="466"/>
      <c r="AQ456" s="466"/>
      <c r="AR456" s="466"/>
      <c r="AS456" s="466"/>
      <c r="AT456" s="466"/>
      <c r="AU456" s="466"/>
      <c r="AV456" s="466"/>
      <c r="AW456" s="466"/>
      <c r="AX456" s="466"/>
      <c r="AY456" s="466"/>
      <c r="AZ456" s="466"/>
      <c r="BA456" s="466"/>
      <c r="BB456" s="466"/>
      <c r="BC456" s="466"/>
      <c r="BD456" s="466"/>
      <c r="BE456" s="466"/>
      <c r="BF456" s="466"/>
      <c r="BG456" s="466"/>
      <c r="BH456" s="446"/>
    </row>
    <row r="457" spans="4:60" ht="20" hidden="1" customHeight="1" x14ac:dyDescent="0.2">
      <c r="D457" s="848"/>
      <c r="E457" s="948"/>
      <c r="F457" s="870"/>
      <c r="G457" s="851"/>
      <c r="H457" s="888" t="s">
        <v>117</v>
      </c>
      <c r="I457" s="851"/>
      <c r="J457" s="843"/>
      <c r="K457" s="843"/>
      <c r="L457" s="843"/>
      <c r="M457" s="844"/>
      <c r="N457" s="850"/>
      <c r="O457" s="846"/>
      <c r="P457" s="833" t="s">
        <v>759</v>
      </c>
      <c r="Q457" s="834" t="s">
        <v>186</v>
      </c>
      <c r="R457" s="406">
        <f t="shared" si="752"/>
        <v>1</v>
      </c>
      <c r="S457" s="847">
        <f t="shared" si="752"/>
        <v>374550.00000000006</v>
      </c>
      <c r="T457" s="847">
        <f t="shared" si="753"/>
        <v>38500</v>
      </c>
      <c r="U457" s="391">
        <f t="shared" si="754"/>
        <v>413050.00000000006</v>
      </c>
      <c r="V457" s="393">
        <f t="shared" si="755"/>
        <v>413050.00000000006</v>
      </c>
      <c r="W457" s="395">
        <v>3.8408418948338602E-2</v>
      </c>
      <c r="Y457" s="406">
        <v>1</v>
      </c>
      <c r="Z457" s="406">
        <f>$Z$23</f>
        <v>1.1000000000000001</v>
      </c>
      <c r="AA457" s="406">
        <f t="shared" si="756"/>
        <v>1</v>
      </c>
      <c r="AB457" s="406">
        <v>340500</v>
      </c>
      <c r="AC457" s="406">
        <f>AB442</f>
        <v>35000</v>
      </c>
      <c r="AD457" s="406">
        <f t="shared" si="757"/>
        <v>375500</v>
      </c>
      <c r="AE457" s="406">
        <f t="shared" si="758"/>
        <v>340500</v>
      </c>
      <c r="AF457" s="406">
        <f t="shared" si="759"/>
        <v>35000</v>
      </c>
      <c r="AG457" s="406">
        <f t="shared" si="760"/>
        <v>375500</v>
      </c>
      <c r="AH457" s="406">
        <f t="shared" si="761"/>
        <v>10.000000000000016</v>
      </c>
      <c r="AJ457" s="467"/>
      <c r="AK457" s="466"/>
      <c r="AL457" s="466"/>
      <c r="AM457" s="466"/>
      <c r="AN457" s="466"/>
      <c r="AO457" s="466"/>
      <c r="AP457" s="466"/>
      <c r="AQ457" s="466"/>
      <c r="AR457" s="466"/>
      <c r="AS457" s="466"/>
      <c r="AT457" s="466"/>
      <c r="AU457" s="466"/>
      <c r="AV457" s="466"/>
      <c r="AW457" s="466"/>
      <c r="AX457" s="466"/>
      <c r="AY457" s="466"/>
      <c r="AZ457" s="466"/>
      <c r="BA457" s="466"/>
      <c r="BB457" s="466"/>
      <c r="BC457" s="466"/>
      <c r="BD457" s="466"/>
      <c r="BE457" s="466"/>
      <c r="BF457" s="466"/>
      <c r="BG457" s="466"/>
      <c r="BH457" s="446"/>
    </row>
    <row r="458" spans="4:60" ht="20" hidden="1" customHeight="1" x14ac:dyDescent="0.2">
      <c r="D458" s="848"/>
      <c r="E458" s="948"/>
      <c r="F458" s="870"/>
      <c r="G458" s="851"/>
      <c r="H458" s="888" t="s">
        <v>118</v>
      </c>
      <c r="I458" s="851"/>
      <c r="J458" s="843"/>
      <c r="K458" s="843"/>
      <c r="L458" s="843"/>
      <c r="M458" s="844"/>
      <c r="N458" s="850"/>
      <c r="O458" s="846"/>
      <c r="P458" s="833" t="s">
        <v>759</v>
      </c>
      <c r="Q458" s="834" t="s">
        <v>186</v>
      </c>
      <c r="R458" s="406">
        <f t="shared" si="752"/>
        <v>1</v>
      </c>
      <c r="S458" s="847">
        <f t="shared" si="752"/>
        <v>181500.00000000003</v>
      </c>
      <c r="T458" s="847">
        <f t="shared" si="753"/>
        <v>22000</v>
      </c>
      <c r="U458" s="391">
        <f t="shared" si="754"/>
        <v>203500.00000000003</v>
      </c>
      <c r="V458" s="393">
        <f t="shared" si="755"/>
        <v>203500.00000000003</v>
      </c>
      <c r="W458" s="395">
        <v>1.8922922784134863E-2</v>
      </c>
      <c r="Y458" s="406">
        <v>1</v>
      </c>
      <c r="Z458" s="406">
        <f>$Z$23</f>
        <v>1.1000000000000001</v>
      </c>
      <c r="AA458" s="406">
        <f t="shared" si="756"/>
        <v>1</v>
      </c>
      <c r="AB458" s="406">
        <v>165000</v>
      </c>
      <c r="AC458" s="406">
        <f>AC450</f>
        <v>20000</v>
      </c>
      <c r="AD458" s="406">
        <f t="shared" si="757"/>
        <v>185000</v>
      </c>
      <c r="AE458" s="406">
        <f t="shared" si="758"/>
        <v>165000</v>
      </c>
      <c r="AF458" s="406">
        <f t="shared" si="759"/>
        <v>20000</v>
      </c>
      <c r="AG458" s="406">
        <f t="shared" si="760"/>
        <v>185000</v>
      </c>
      <c r="AH458" s="406">
        <f t="shared" si="761"/>
        <v>10.000000000000016</v>
      </c>
      <c r="AJ458" s="467"/>
      <c r="AK458" s="466"/>
      <c r="AL458" s="466"/>
      <c r="AM458" s="466"/>
      <c r="AN458" s="466"/>
      <c r="AO458" s="466"/>
      <c r="AP458" s="466"/>
      <c r="AQ458" s="466"/>
      <c r="AR458" s="466"/>
      <c r="AS458" s="466"/>
      <c r="AT458" s="466"/>
      <c r="AU458" s="466"/>
      <c r="AV458" s="466"/>
      <c r="AW458" s="466"/>
      <c r="AX458" s="466"/>
      <c r="AY458" s="466"/>
      <c r="AZ458" s="466"/>
      <c r="BA458" s="466"/>
      <c r="BB458" s="466"/>
      <c r="BC458" s="466"/>
      <c r="BD458" s="466"/>
      <c r="BE458" s="466"/>
      <c r="BF458" s="466"/>
      <c r="BG458" s="466"/>
      <c r="BH458" s="446"/>
    </row>
    <row r="459" spans="4:60" ht="20" hidden="1" customHeight="1" x14ac:dyDescent="0.2">
      <c r="D459" s="848"/>
      <c r="E459" s="948"/>
      <c r="F459" s="870"/>
      <c r="G459" s="851" t="s">
        <v>27</v>
      </c>
      <c r="H459" s="851" t="s">
        <v>758</v>
      </c>
      <c r="I459" s="851"/>
      <c r="J459" s="843"/>
      <c r="K459" s="843"/>
      <c r="L459" s="843"/>
      <c r="M459" s="844"/>
      <c r="N459" s="850"/>
      <c r="O459" s="846"/>
      <c r="P459" s="833"/>
      <c r="Q459" s="834"/>
      <c r="R459" s="406"/>
      <c r="S459" s="847"/>
      <c r="T459" s="847"/>
      <c r="U459" s="391"/>
      <c r="V459" s="393"/>
      <c r="W459" s="395"/>
      <c r="Y459" s="406"/>
      <c r="Z459" s="406"/>
      <c r="AA459" s="406"/>
      <c r="AB459" s="406"/>
      <c r="AC459" s="406"/>
      <c r="AD459" s="406"/>
      <c r="AE459" s="406"/>
      <c r="AF459" s="406"/>
      <c r="AG459" s="406"/>
      <c r="AH459" s="406"/>
      <c r="AJ459" s="467"/>
      <c r="AK459" s="466"/>
      <c r="AL459" s="466"/>
      <c r="AM459" s="466"/>
      <c r="AN459" s="466"/>
      <c r="AO459" s="466"/>
      <c r="AP459" s="466"/>
      <c r="AQ459" s="466"/>
      <c r="AR459" s="466"/>
      <c r="AS459" s="466"/>
      <c r="AT459" s="466"/>
      <c r="AU459" s="466"/>
      <c r="AV459" s="466"/>
      <c r="AW459" s="466"/>
      <c r="AX459" s="466"/>
      <c r="AY459" s="466"/>
      <c r="AZ459" s="466"/>
      <c r="BA459" s="466"/>
      <c r="BB459" s="466"/>
      <c r="BC459" s="466"/>
      <c r="BD459" s="466"/>
      <c r="BE459" s="466"/>
      <c r="BF459" s="466"/>
      <c r="BG459" s="466"/>
      <c r="BH459" s="446"/>
    </row>
    <row r="460" spans="4:60" ht="20" hidden="1" customHeight="1" x14ac:dyDescent="0.2">
      <c r="D460" s="848"/>
      <c r="E460" s="948"/>
      <c r="F460" s="870"/>
      <c r="G460" s="851"/>
      <c r="H460" s="888" t="s">
        <v>116</v>
      </c>
      <c r="I460" s="851"/>
      <c r="J460" s="843"/>
      <c r="K460" s="843"/>
      <c r="L460" s="843"/>
      <c r="M460" s="844"/>
      <c r="N460" s="850"/>
      <c r="O460" s="846"/>
      <c r="P460" s="833" t="s">
        <v>759</v>
      </c>
      <c r="Q460" s="834" t="s">
        <v>186</v>
      </c>
      <c r="R460" s="406">
        <f t="shared" ref="R460:S460" si="762">Y460*AA460</f>
        <v>3</v>
      </c>
      <c r="S460" s="847">
        <f t="shared" si="762"/>
        <v>473000.00000000006</v>
      </c>
      <c r="T460" s="847">
        <f t="shared" ref="T460" si="763">Z460*AC460</f>
        <v>495000.00000000006</v>
      </c>
      <c r="U460" s="391">
        <f t="shared" ref="U460" si="764">S460+T460</f>
        <v>968000.00000000012</v>
      </c>
      <c r="V460" s="393">
        <f t="shared" ref="V460" si="765">R460*U460</f>
        <v>2904000.0000000005</v>
      </c>
      <c r="W460" s="395">
        <v>0.27003522243305966</v>
      </c>
      <c r="Y460" s="406">
        <v>3</v>
      </c>
      <c r="Z460" s="406">
        <f>$Z$23</f>
        <v>1.1000000000000001</v>
      </c>
      <c r="AA460" s="406">
        <f t="shared" ref="AA460" si="766">$AA$312</f>
        <v>1</v>
      </c>
      <c r="AB460" s="406">
        <f>AB435</f>
        <v>430000</v>
      </c>
      <c r="AC460" s="406">
        <f>AC435</f>
        <v>450000</v>
      </c>
      <c r="AD460" s="406">
        <f t="shared" ref="AD460" si="767">AB460+AC460</f>
        <v>880000</v>
      </c>
      <c r="AE460" s="406">
        <f t="shared" ref="AE460" si="768">Y460*AB460</f>
        <v>1290000</v>
      </c>
      <c r="AF460" s="406">
        <f t="shared" ref="AF460" si="769">Y460*AC460</f>
        <v>1350000</v>
      </c>
      <c r="AG460" s="406">
        <f t="shared" ref="AG460" si="770">AE460+AF460</f>
        <v>2640000</v>
      </c>
      <c r="AH460" s="406">
        <f t="shared" ref="AH460" si="771">(V460-AG460)/AG460*100</f>
        <v>10.000000000000018</v>
      </c>
      <c r="AJ460" s="467"/>
      <c r="AK460" s="466"/>
      <c r="AL460" s="466"/>
      <c r="AM460" s="466"/>
      <c r="AN460" s="466"/>
      <c r="AO460" s="466"/>
      <c r="AP460" s="466"/>
      <c r="AQ460" s="466"/>
      <c r="AR460" s="466"/>
      <c r="AS460" s="466"/>
      <c r="AT460" s="466"/>
      <c r="AU460" s="466"/>
      <c r="AV460" s="466"/>
      <c r="AW460" s="466"/>
      <c r="AX460" s="466"/>
      <c r="AY460" s="466"/>
      <c r="AZ460" s="466"/>
      <c r="BA460" s="466"/>
      <c r="BB460" s="466"/>
      <c r="BC460" s="466"/>
      <c r="BD460" s="466"/>
      <c r="BE460" s="466"/>
      <c r="BF460" s="466"/>
      <c r="BG460" s="466"/>
      <c r="BH460" s="446"/>
    </row>
    <row r="461" spans="4:60" ht="20" hidden="1" customHeight="1" x14ac:dyDescent="0.2">
      <c r="D461" s="848"/>
      <c r="E461" s="948"/>
      <c r="F461" s="870"/>
      <c r="G461" s="851" t="s">
        <v>28</v>
      </c>
      <c r="H461" s="851" t="s">
        <v>119</v>
      </c>
      <c r="I461" s="851"/>
      <c r="J461" s="843"/>
      <c r="K461" s="843"/>
      <c r="L461" s="843"/>
      <c r="M461" s="844"/>
      <c r="N461" s="850"/>
      <c r="O461" s="846"/>
      <c r="P461" s="833"/>
      <c r="Q461" s="834"/>
      <c r="R461" s="406"/>
      <c r="S461" s="847"/>
      <c r="T461" s="847"/>
      <c r="U461" s="391"/>
      <c r="V461" s="393"/>
      <c r="W461" s="395"/>
      <c r="Y461" s="406"/>
      <c r="Z461" s="406"/>
      <c r="AA461" s="406"/>
      <c r="AB461" s="406"/>
      <c r="AC461" s="406"/>
      <c r="AD461" s="406"/>
      <c r="AE461" s="406"/>
      <c r="AF461" s="406"/>
      <c r="AG461" s="406"/>
      <c r="AH461" s="406"/>
      <c r="AJ461" s="467"/>
      <c r="AK461" s="466"/>
      <c r="AL461" s="466"/>
      <c r="AM461" s="466"/>
      <c r="AN461" s="466"/>
      <c r="AO461" s="466"/>
      <c r="AP461" s="466"/>
      <c r="AQ461" s="466"/>
      <c r="AR461" s="466"/>
      <c r="AS461" s="466"/>
      <c r="AT461" s="466"/>
      <c r="AU461" s="466"/>
      <c r="AV461" s="466"/>
      <c r="AW461" s="466"/>
      <c r="AX461" s="466"/>
      <c r="AY461" s="466"/>
      <c r="AZ461" s="466"/>
      <c r="BA461" s="466"/>
      <c r="BB461" s="466"/>
      <c r="BC461" s="466"/>
      <c r="BD461" s="466"/>
      <c r="BE461" s="466"/>
      <c r="BF461" s="466"/>
      <c r="BG461" s="466"/>
      <c r="BH461" s="446"/>
    </row>
    <row r="462" spans="4:60" ht="20" hidden="1" customHeight="1" x14ac:dyDescent="0.2">
      <c r="D462" s="848"/>
      <c r="E462" s="948"/>
      <c r="F462" s="870"/>
      <c r="G462" s="851"/>
      <c r="H462" s="888" t="s">
        <v>273</v>
      </c>
      <c r="I462" s="851"/>
      <c r="J462" s="843"/>
      <c r="K462" s="843"/>
      <c r="L462" s="843"/>
      <c r="M462" s="844"/>
      <c r="N462" s="850"/>
      <c r="O462" s="846"/>
      <c r="P462" s="833" t="s">
        <v>770</v>
      </c>
      <c r="Q462" s="834" t="s">
        <v>186</v>
      </c>
      <c r="R462" s="406">
        <f t="shared" ref="R462:S463" si="772">Y462*AA462</f>
        <v>3</v>
      </c>
      <c r="S462" s="847">
        <f t="shared" si="772"/>
        <v>478500.00000000006</v>
      </c>
      <c r="T462" s="847">
        <f t="shared" ref="T462:T463" si="773">Z462*AC462</f>
        <v>66000</v>
      </c>
      <c r="U462" s="391">
        <f t="shared" ref="U462:U463" si="774">S462+T462</f>
        <v>544500</v>
      </c>
      <c r="V462" s="393">
        <f t="shared" ref="V462:V463" si="775">R462*U462</f>
        <v>1633500</v>
      </c>
      <c r="W462" s="395">
        <v>0.15189481261859603</v>
      </c>
      <c r="Y462" s="406">
        <v>3</v>
      </c>
      <c r="Z462" s="406">
        <f>$Z$23</f>
        <v>1.1000000000000001</v>
      </c>
      <c r="AA462" s="406">
        <f t="shared" ref="AA462:AA463" si="776">$AA$312</f>
        <v>1</v>
      </c>
      <c r="AB462" s="406">
        <v>435000</v>
      </c>
      <c r="AC462" s="406">
        <v>60000</v>
      </c>
      <c r="AD462" s="406">
        <f t="shared" ref="AD462:AD463" si="777">AB462+AC462</f>
        <v>495000</v>
      </c>
      <c r="AE462" s="406">
        <f t="shared" ref="AE462:AE463" si="778">Y462*AB462</f>
        <v>1305000</v>
      </c>
      <c r="AF462" s="406">
        <f t="shared" ref="AF462:AF463" si="779">Y462*AC462</f>
        <v>180000</v>
      </c>
      <c r="AG462" s="406">
        <f t="shared" ref="AG462:AG463" si="780">AE462+AF462</f>
        <v>1485000</v>
      </c>
      <c r="AH462" s="406">
        <f t="shared" ref="AH462:AH463" si="781">(V462-AG462)/AG462*100</f>
        <v>10</v>
      </c>
      <c r="AJ462" s="467"/>
      <c r="AK462" s="466"/>
      <c r="AL462" s="466"/>
      <c r="AM462" s="466"/>
      <c r="AN462" s="466"/>
      <c r="AO462" s="466"/>
      <c r="AP462" s="466"/>
      <c r="AQ462" s="466"/>
      <c r="AR462" s="466"/>
      <c r="AS462" s="466"/>
      <c r="AT462" s="466"/>
      <c r="AU462" s="466"/>
      <c r="AV462" s="466"/>
      <c r="AW462" s="466"/>
      <c r="AX462" s="466"/>
      <c r="AY462" s="466"/>
      <c r="AZ462" s="466"/>
      <c r="BA462" s="466"/>
      <c r="BB462" s="466"/>
      <c r="BC462" s="466"/>
      <c r="BD462" s="466"/>
      <c r="BE462" s="466"/>
      <c r="BF462" s="466"/>
      <c r="BG462" s="466"/>
      <c r="BH462" s="446"/>
    </row>
    <row r="463" spans="4:60" ht="20" hidden="1" customHeight="1" x14ac:dyDescent="0.2">
      <c r="D463" s="848"/>
      <c r="E463" s="948"/>
      <c r="F463" s="870"/>
      <c r="G463" s="851"/>
      <c r="H463" s="888" t="s">
        <v>122</v>
      </c>
      <c r="I463" s="851"/>
      <c r="J463" s="843"/>
      <c r="K463" s="843"/>
      <c r="L463" s="843"/>
      <c r="M463" s="844"/>
      <c r="N463" s="850"/>
      <c r="O463" s="846"/>
      <c r="P463" s="833" t="s">
        <v>761</v>
      </c>
      <c r="Q463" s="834" t="s">
        <v>186</v>
      </c>
      <c r="R463" s="406">
        <f t="shared" si="772"/>
        <v>3</v>
      </c>
      <c r="S463" s="847">
        <f t="shared" si="772"/>
        <v>104500.00000000001</v>
      </c>
      <c r="T463" s="847">
        <f t="shared" si="773"/>
        <v>17380</v>
      </c>
      <c r="U463" s="391">
        <f t="shared" si="774"/>
        <v>121880.00000000001</v>
      </c>
      <c r="V463" s="393">
        <f t="shared" si="775"/>
        <v>365640.00000000006</v>
      </c>
      <c r="W463" s="395">
        <v>3.399988936998069E-2</v>
      </c>
      <c r="Y463" s="406">
        <v>3</v>
      </c>
      <c r="Z463" s="406">
        <f>$Z$23</f>
        <v>1.1000000000000001</v>
      </c>
      <c r="AA463" s="406">
        <f t="shared" si="776"/>
        <v>1</v>
      </c>
      <c r="AB463" s="406">
        <v>95000</v>
      </c>
      <c r="AC463" s="406">
        <f>AC446</f>
        <v>15800</v>
      </c>
      <c r="AD463" s="406">
        <f t="shared" si="777"/>
        <v>110800</v>
      </c>
      <c r="AE463" s="406">
        <f t="shared" si="778"/>
        <v>285000</v>
      </c>
      <c r="AF463" s="406">
        <f t="shared" si="779"/>
        <v>47400</v>
      </c>
      <c r="AG463" s="406">
        <f t="shared" si="780"/>
        <v>332400</v>
      </c>
      <c r="AH463" s="406">
        <f t="shared" si="781"/>
        <v>10.000000000000018</v>
      </c>
      <c r="AJ463" s="467"/>
      <c r="AK463" s="466"/>
      <c r="AL463" s="466"/>
      <c r="AM463" s="466"/>
      <c r="AN463" s="466"/>
      <c r="AO463" s="466"/>
      <c r="AP463" s="466"/>
      <c r="AQ463" s="466"/>
      <c r="AR463" s="466"/>
      <c r="AS463" s="466"/>
      <c r="AT463" s="466"/>
      <c r="AU463" s="466"/>
      <c r="AV463" s="466"/>
      <c r="AW463" s="466"/>
      <c r="AX463" s="466"/>
      <c r="AY463" s="466"/>
      <c r="AZ463" s="466"/>
      <c r="BA463" s="466"/>
      <c r="BB463" s="466"/>
      <c r="BC463" s="466"/>
      <c r="BD463" s="466"/>
      <c r="BE463" s="466"/>
      <c r="BF463" s="466"/>
      <c r="BG463" s="466"/>
      <c r="BH463" s="446"/>
    </row>
    <row r="464" spans="4:60" ht="20" hidden="1" customHeight="1" x14ac:dyDescent="0.2">
      <c r="D464" s="848"/>
      <c r="E464" s="948"/>
      <c r="F464" s="870"/>
      <c r="G464" s="851" t="s">
        <v>29</v>
      </c>
      <c r="H464" s="851" t="s">
        <v>274</v>
      </c>
      <c r="I464" s="851"/>
      <c r="J464" s="843"/>
      <c r="K464" s="843"/>
      <c r="L464" s="843"/>
      <c r="M464" s="844"/>
      <c r="N464" s="850"/>
      <c r="O464" s="846"/>
      <c r="P464" s="833"/>
      <c r="Q464" s="834"/>
      <c r="R464" s="406"/>
      <c r="S464" s="847"/>
      <c r="T464" s="847"/>
      <c r="U464" s="391"/>
      <c r="V464" s="393"/>
      <c r="W464" s="395"/>
      <c r="Y464" s="406"/>
      <c r="Z464" s="406"/>
      <c r="AA464" s="406"/>
      <c r="AB464" s="406"/>
      <c r="AC464" s="406"/>
      <c r="AD464" s="406"/>
      <c r="AE464" s="406"/>
      <c r="AF464" s="406"/>
      <c r="AG464" s="406"/>
      <c r="AH464" s="406"/>
      <c r="AJ464" s="467"/>
      <c r="AK464" s="466"/>
      <c r="AL464" s="466"/>
      <c r="AM464" s="466"/>
      <c r="AN464" s="466"/>
      <c r="AO464" s="466"/>
      <c r="AP464" s="466"/>
      <c r="AQ464" s="466"/>
      <c r="AR464" s="466"/>
      <c r="AS464" s="466"/>
      <c r="AT464" s="466"/>
      <c r="AU464" s="466"/>
      <c r="AV464" s="466"/>
      <c r="AW464" s="466"/>
      <c r="AX464" s="466"/>
      <c r="AY464" s="466"/>
      <c r="AZ464" s="466"/>
      <c r="BA464" s="466"/>
      <c r="BB464" s="466"/>
      <c r="BC464" s="466"/>
      <c r="BD464" s="466"/>
      <c r="BE464" s="466"/>
      <c r="BF464" s="466"/>
      <c r="BG464" s="466"/>
      <c r="BH464" s="446"/>
    </row>
    <row r="465" spans="4:60" ht="20" hidden="1" customHeight="1" x14ac:dyDescent="0.2">
      <c r="D465" s="848"/>
      <c r="E465" s="948"/>
      <c r="F465" s="870"/>
      <c r="G465" s="851"/>
      <c r="H465" s="888" t="s">
        <v>120</v>
      </c>
      <c r="I465" s="851"/>
      <c r="J465" s="843"/>
      <c r="K465" s="843"/>
      <c r="L465" s="843"/>
      <c r="M465" s="844"/>
      <c r="N465" s="850"/>
      <c r="O465" s="846"/>
      <c r="P465" s="833" t="s">
        <v>771</v>
      </c>
      <c r="Q465" s="834" t="s">
        <v>186</v>
      </c>
      <c r="R465" s="406">
        <f t="shared" ref="R465:S466" si="782">Y465*AA465</f>
        <v>1</v>
      </c>
      <c r="S465" s="847">
        <f t="shared" si="782"/>
        <v>2833600</v>
      </c>
      <c r="T465" s="847">
        <f t="shared" ref="T465:T466" si="783">Z465*AC465</f>
        <v>66000</v>
      </c>
      <c r="U465" s="391">
        <f t="shared" ref="U465:U466" si="784">S465+T465</f>
        <v>2899600</v>
      </c>
      <c r="V465" s="393">
        <f t="shared" ref="V465:V466" si="785">R465*U465</f>
        <v>2899600</v>
      </c>
      <c r="W465" s="395">
        <v>0.26962607815664591</v>
      </c>
      <c r="Y465" s="406">
        <v>1</v>
      </c>
      <c r="Z465" s="406">
        <f>$Z$23</f>
        <v>1.1000000000000001</v>
      </c>
      <c r="AA465" s="406">
        <f t="shared" ref="AA465:AA466" si="786">$AA$312</f>
        <v>1</v>
      </c>
      <c r="AB465" s="406">
        <v>2576000</v>
      </c>
      <c r="AC465" s="406">
        <f>AC449</f>
        <v>60000</v>
      </c>
      <c r="AD465" s="406">
        <f t="shared" ref="AD465:AD466" si="787">AB465+AC465</f>
        <v>2636000</v>
      </c>
      <c r="AE465" s="406">
        <f t="shared" ref="AE465:AE466" si="788">Y465*AB465</f>
        <v>2576000</v>
      </c>
      <c r="AF465" s="406">
        <f t="shared" ref="AF465:AF466" si="789">Y465*AC465</f>
        <v>60000</v>
      </c>
      <c r="AG465" s="406">
        <f t="shared" ref="AG465:AG466" si="790">AE465+AF465</f>
        <v>2636000</v>
      </c>
      <c r="AH465" s="406">
        <f t="shared" ref="AH465:AH466" si="791">(V465-AG465)/AG465*100</f>
        <v>10</v>
      </c>
      <c r="AJ465" s="467"/>
      <c r="AK465" s="466"/>
      <c r="AL465" s="466"/>
      <c r="AM465" s="466"/>
      <c r="AN465" s="466"/>
      <c r="AO465" s="466"/>
      <c r="AP465" s="466"/>
      <c r="AQ465" s="466"/>
      <c r="AR465" s="466"/>
      <c r="AS465" s="466"/>
      <c r="AT465" s="466"/>
      <c r="AU465" s="466"/>
      <c r="AV465" s="466"/>
      <c r="AW465" s="466"/>
      <c r="AX465" s="466"/>
      <c r="AY465" s="466"/>
      <c r="AZ465" s="466"/>
      <c r="BA465" s="466"/>
      <c r="BB465" s="466"/>
      <c r="BC465" s="466"/>
      <c r="BD465" s="466"/>
      <c r="BE465" s="466"/>
      <c r="BF465" s="466"/>
      <c r="BG465" s="466"/>
      <c r="BH465" s="446"/>
    </row>
    <row r="466" spans="4:60" ht="20" hidden="1" customHeight="1" x14ac:dyDescent="0.2">
      <c r="D466" s="848"/>
      <c r="E466" s="948"/>
      <c r="F466" s="870"/>
      <c r="G466" s="851"/>
      <c r="H466" s="888" t="s">
        <v>121</v>
      </c>
      <c r="I466" s="851"/>
      <c r="J466" s="843"/>
      <c r="K466" s="843"/>
      <c r="L466" s="843"/>
      <c r="M466" s="844"/>
      <c r="N466" s="850"/>
      <c r="O466" s="846"/>
      <c r="P466" s="833" t="s">
        <v>770</v>
      </c>
      <c r="Q466" s="834" t="s">
        <v>186</v>
      </c>
      <c r="R466" s="406">
        <f t="shared" si="782"/>
        <v>1</v>
      </c>
      <c r="S466" s="847">
        <f t="shared" si="782"/>
        <v>392370.00000000006</v>
      </c>
      <c r="T466" s="847">
        <f t="shared" si="783"/>
        <v>22000</v>
      </c>
      <c r="U466" s="391">
        <f t="shared" si="784"/>
        <v>414370.00000000006</v>
      </c>
      <c r="V466" s="393">
        <f t="shared" si="785"/>
        <v>414370.00000000006</v>
      </c>
      <c r="W466" s="395">
        <v>3.8531162231262718E-2</v>
      </c>
      <c r="Y466" s="406">
        <v>1</v>
      </c>
      <c r="Z466" s="406">
        <f>$Z$23</f>
        <v>1.1000000000000001</v>
      </c>
      <c r="AA466" s="406">
        <f t="shared" si="786"/>
        <v>1</v>
      </c>
      <c r="AB466" s="406">
        <v>356700</v>
      </c>
      <c r="AC466" s="406">
        <f>AC458</f>
        <v>20000</v>
      </c>
      <c r="AD466" s="406">
        <f t="shared" si="787"/>
        <v>376700</v>
      </c>
      <c r="AE466" s="406">
        <f t="shared" si="788"/>
        <v>356700</v>
      </c>
      <c r="AF466" s="406">
        <f t="shared" si="789"/>
        <v>20000</v>
      </c>
      <c r="AG466" s="406">
        <f t="shared" si="790"/>
        <v>376700</v>
      </c>
      <c r="AH466" s="406">
        <f t="shared" si="791"/>
        <v>10.000000000000016</v>
      </c>
      <c r="AJ466" s="467"/>
      <c r="AK466" s="466"/>
      <c r="AL466" s="466"/>
      <c r="AM466" s="466"/>
      <c r="AN466" s="466"/>
      <c r="AO466" s="466"/>
      <c r="AP466" s="466"/>
      <c r="AQ466" s="466"/>
      <c r="AR466" s="466"/>
      <c r="AS466" s="466"/>
      <c r="AT466" s="466"/>
      <c r="AU466" s="466"/>
      <c r="AV466" s="466"/>
      <c r="AW466" s="466"/>
      <c r="AX466" s="466"/>
      <c r="AY466" s="466"/>
      <c r="AZ466" s="466"/>
      <c r="BA466" s="466"/>
      <c r="BB466" s="466"/>
      <c r="BC466" s="466"/>
      <c r="BD466" s="466"/>
      <c r="BE466" s="466"/>
      <c r="BF466" s="466"/>
      <c r="BG466" s="466"/>
      <c r="BH466" s="446"/>
    </row>
    <row r="467" spans="4:60" ht="20" hidden="1" customHeight="1" x14ac:dyDescent="0.2">
      <c r="D467" s="848"/>
      <c r="E467" s="948"/>
      <c r="F467" s="870"/>
      <c r="G467" s="851" t="s">
        <v>28</v>
      </c>
      <c r="H467" s="851" t="s">
        <v>123</v>
      </c>
      <c r="I467" s="851"/>
      <c r="J467" s="843"/>
      <c r="K467" s="843"/>
      <c r="L467" s="843"/>
      <c r="M467" s="844"/>
      <c r="N467" s="850"/>
      <c r="O467" s="846"/>
      <c r="P467" s="833"/>
      <c r="Q467" s="834"/>
      <c r="R467" s="406"/>
      <c r="S467" s="847"/>
      <c r="T467" s="847"/>
      <c r="U467" s="391"/>
      <c r="V467" s="393"/>
      <c r="W467" s="395"/>
      <c r="Y467" s="406"/>
      <c r="Z467" s="406"/>
      <c r="AA467" s="406"/>
      <c r="AB467" s="406"/>
      <c r="AC467" s="406"/>
      <c r="AD467" s="406"/>
      <c r="AE467" s="406"/>
      <c r="AF467" s="406"/>
      <c r="AG467" s="406"/>
      <c r="AH467" s="406"/>
      <c r="AJ467" s="467"/>
      <c r="AK467" s="466"/>
      <c r="AL467" s="466"/>
      <c r="AM467" s="466"/>
      <c r="AN467" s="466"/>
      <c r="AO467" s="466"/>
      <c r="AP467" s="466"/>
      <c r="AQ467" s="466"/>
      <c r="AR467" s="466"/>
      <c r="AS467" s="466"/>
      <c r="AT467" s="466"/>
      <c r="AU467" s="466"/>
      <c r="AV467" s="466"/>
      <c r="AW467" s="466"/>
      <c r="AX467" s="466"/>
      <c r="AY467" s="466"/>
      <c r="AZ467" s="466"/>
      <c r="BA467" s="466"/>
      <c r="BB467" s="466"/>
      <c r="BC467" s="466"/>
      <c r="BD467" s="466"/>
      <c r="BE467" s="466"/>
      <c r="BF467" s="466"/>
      <c r="BG467" s="466"/>
      <c r="BH467" s="446"/>
    </row>
    <row r="468" spans="4:60" ht="20" hidden="1" customHeight="1" x14ac:dyDescent="0.2">
      <c r="D468" s="848"/>
      <c r="E468" s="948"/>
      <c r="F468" s="870"/>
      <c r="G468" s="851"/>
      <c r="H468" s="888" t="s">
        <v>124</v>
      </c>
      <c r="I468" s="851"/>
      <c r="J468" s="843"/>
      <c r="K468" s="843"/>
      <c r="L468" s="843"/>
      <c r="M468" s="844"/>
      <c r="N468" s="850"/>
      <c r="O468" s="846"/>
      <c r="P468" s="833" t="s">
        <v>772</v>
      </c>
      <c r="Q468" s="834" t="s">
        <v>186</v>
      </c>
      <c r="R468" s="406">
        <f t="shared" ref="R468:S469" si="792">Y468*AA468</f>
        <v>1</v>
      </c>
      <c r="S468" s="847">
        <f t="shared" si="792"/>
        <v>2948000.0000000005</v>
      </c>
      <c r="T468" s="847">
        <f t="shared" ref="T468:T469" si="793">Z468*AC468</f>
        <v>93500.000000000015</v>
      </c>
      <c r="U468" s="391">
        <f t="shared" ref="U468:U469" si="794">S468+T468</f>
        <v>3041500.0000000005</v>
      </c>
      <c r="V468" s="393">
        <f t="shared" ref="V468:V469" si="795">R468*U468</f>
        <v>3041500.0000000005</v>
      </c>
      <c r="W468" s="395">
        <v>0.28282098107098863</v>
      </c>
      <c r="Y468" s="406">
        <v>1</v>
      </c>
      <c r="Z468" s="406">
        <f>$Z$23</f>
        <v>1.1000000000000001</v>
      </c>
      <c r="AA468" s="406">
        <f t="shared" ref="AA468:AA469" si="796">$AA$312</f>
        <v>1</v>
      </c>
      <c r="AB468" s="406">
        <v>2680000</v>
      </c>
      <c r="AC468" s="406">
        <v>85000</v>
      </c>
      <c r="AD468" s="406">
        <f t="shared" ref="AD468:AD469" si="797">AB468+AC468</f>
        <v>2765000</v>
      </c>
      <c r="AE468" s="406">
        <f t="shared" ref="AE468:AE469" si="798">Y468*AB468</f>
        <v>2680000</v>
      </c>
      <c r="AF468" s="406">
        <f t="shared" ref="AF468:AF469" si="799">Y468*AC468</f>
        <v>85000</v>
      </c>
      <c r="AG468" s="406">
        <f t="shared" ref="AG468:AG469" si="800">AE468+AF468</f>
        <v>2765000</v>
      </c>
      <c r="AH468" s="406">
        <f t="shared" ref="AH468:AH469" si="801">(V468-AG468)/AG468*100</f>
        <v>10.000000000000018</v>
      </c>
      <c r="AJ468" s="467"/>
      <c r="AK468" s="466"/>
      <c r="AL468" s="466"/>
      <c r="AM468" s="466"/>
      <c r="AN468" s="466"/>
      <c r="AO468" s="466"/>
      <c r="AP468" s="466"/>
      <c r="AQ468" s="466"/>
      <c r="AR468" s="466"/>
      <c r="AS468" s="466"/>
      <c r="AT468" s="466"/>
      <c r="AU468" s="466"/>
      <c r="AV468" s="466"/>
      <c r="AW468" s="466"/>
      <c r="AX468" s="466"/>
      <c r="AY468" s="466"/>
      <c r="AZ468" s="466"/>
      <c r="BA468" s="466"/>
      <c r="BB468" s="466"/>
      <c r="BC468" s="466"/>
      <c r="BD468" s="466"/>
      <c r="BE468" s="466"/>
      <c r="BF468" s="466"/>
      <c r="BG468" s="466"/>
      <c r="BH468" s="446"/>
    </row>
    <row r="469" spans="4:60" ht="20" hidden="1" customHeight="1" x14ac:dyDescent="0.2">
      <c r="D469" s="848"/>
      <c r="E469" s="948"/>
      <c r="F469" s="870"/>
      <c r="G469" s="851"/>
      <c r="H469" s="888" t="s">
        <v>121</v>
      </c>
      <c r="I469" s="851"/>
      <c r="J469" s="843"/>
      <c r="K469" s="843"/>
      <c r="L469" s="843"/>
      <c r="M469" s="844"/>
      <c r="N469" s="850"/>
      <c r="O469" s="846"/>
      <c r="P469" s="833" t="s">
        <v>773</v>
      </c>
      <c r="Q469" s="834" t="s">
        <v>186</v>
      </c>
      <c r="R469" s="406">
        <f t="shared" si="792"/>
        <v>1</v>
      </c>
      <c r="S469" s="847">
        <f t="shared" si="792"/>
        <v>502370.00000000006</v>
      </c>
      <c r="T469" s="847">
        <f t="shared" si="793"/>
        <v>22000</v>
      </c>
      <c r="U469" s="391">
        <f t="shared" si="794"/>
        <v>524370</v>
      </c>
      <c r="V469" s="393">
        <f t="shared" si="795"/>
        <v>524370</v>
      </c>
      <c r="W469" s="395">
        <v>4.8759769141605881E-2</v>
      </c>
      <c r="Y469" s="406">
        <v>1</v>
      </c>
      <c r="Z469" s="406">
        <f>$Z$23</f>
        <v>1.1000000000000001</v>
      </c>
      <c r="AA469" s="406">
        <f t="shared" si="796"/>
        <v>1</v>
      </c>
      <c r="AB469" s="406">
        <v>456700</v>
      </c>
      <c r="AC469" s="406">
        <f>AC458</f>
        <v>20000</v>
      </c>
      <c r="AD469" s="406">
        <f t="shared" si="797"/>
        <v>476700</v>
      </c>
      <c r="AE469" s="406">
        <f t="shared" si="798"/>
        <v>456700</v>
      </c>
      <c r="AF469" s="406">
        <f t="shared" si="799"/>
        <v>20000</v>
      </c>
      <c r="AG469" s="406">
        <f t="shared" si="800"/>
        <v>476700</v>
      </c>
      <c r="AH469" s="406">
        <f t="shared" si="801"/>
        <v>10</v>
      </c>
      <c r="AJ469" s="467"/>
      <c r="AK469" s="466"/>
      <c r="AL469" s="466"/>
      <c r="AM469" s="466"/>
      <c r="AN469" s="466"/>
      <c r="AO469" s="466"/>
      <c r="AP469" s="466"/>
      <c r="AQ469" s="466"/>
      <c r="AR469" s="466"/>
      <c r="AS469" s="466"/>
      <c r="AT469" s="466"/>
      <c r="AU469" s="466"/>
      <c r="AV469" s="466"/>
      <c r="AW469" s="466"/>
      <c r="AX469" s="466"/>
      <c r="AY469" s="466"/>
      <c r="AZ469" s="466"/>
      <c r="BA469" s="466"/>
      <c r="BB469" s="466"/>
      <c r="BC469" s="466"/>
      <c r="BD469" s="466"/>
      <c r="BE469" s="466"/>
      <c r="BF469" s="466"/>
      <c r="BG469" s="466"/>
      <c r="BH469" s="446"/>
    </row>
    <row r="470" spans="4:60" ht="20" hidden="1" customHeight="1" x14ac:dyDescent="0.2">
      <c r="D470" s="848"/>
      <c r="E470" s="948"/>
      <c r="F470" s="870"/>
      <c r="G470" s="851" t="s">
        <v>29</v>
      </c>
      <c r="H470" s="851" t="s">
        <v>125</v>
      </c>
      <c r="I470" s="851"/>
      <c r="J470" s="843"/>
      <c r="K470" s="843"/>
      <c r="L470" s="843"/>
      <c r="M470" s="844"/>
      <c r="N470" s="850"/>
      <c r="O470" s="846"/>
      <c r="P470" s="833"/>
      <c r="Q470" s="834"/>
      <c r="R470" s="406"/>
      <c r="S470" s="847"/>
      <c r="T470" s="847"/>
      <c r="U470" s="391"/>
      <c r="V470" s="393"/>
      <c r="W470" s="395"/>
      <c r="Y470" s="406"/>
      <c r="Z470" s="406"/>
      <c r="AA470" s="406"/>
      <c r="AB470" s="406"/>
      <c r="AC470" s="406"/>
      <c r="AD470" s="406"/>
      <c r="AE470" s="406"/>
      <c r="AF470" s="406"/>
      <c r="AG470" s="406"/>
      <c r="AH470" s="406"/>
      <c r="AJ470" s="467"/>
      <c r="AK470" s="466"/>
      <c r="AL470" s="466"/>
      <c r="AM470" s="466"/>
      <c r="AN470" s="466"/>
      <c r="AO470" s="466"/>
      <c r="AP470" s="466"/>
      <c r="AQ470" s="466"/>
      <c r="AR470" s="466"/>
      <c r="AS470" s="466"/>
      <c r="AT470" s="466"/>
      <c r="AU470" s="466"/>
      <c r="AV470" s="466"/>
      <c r="AW470" s="466"/>
      <c r="AX470" s="466"/>
      <c r="AY470" s="466"/>
      <c r="AZ470" s="466"/>
      <c r="BA470" s="466"/>
      <c r="BB470" s="466"/>
      <c r="BC470" s="466"/>
      <c r="BD470" s="466"/>
      <c r="BE470" s="466"/>
      <c r="BF470" s="466"/>
      <c r="BG470" s="466"/>
      <c r="BH470" s="446"/>
    </row>
    <row r="471" spans="4:60" ht="20" hidden="1" customHeight="1" x14ac:dyDescent="0.2">
      <c r="D471" s="848"/>
      <c r="E471" s="948"/>
      <c r="F471" s="870"/>
      <c r="G471" s="851"/>
      <c r="H471" s="888" t="s">
        <v>126</v>
      </c>
      <c r="I471" s="851"/>
      <c r="J471" s="843"/>
      <c r="K471" s="843"/>
      <c r="L471" s="843"/>
      <c r="M471" s="844"/>
      <c r="N471" s="850"/>
      <c r="O471" s="846"/>
      <c r="P471" s="833" t="s">
        <v>761</v>
      </c>
      <c r="Q471" s="834" t="s">
        <v>186</v>
      </c>
      <c r="R471" s="406">
        <f t="shared" ref="R471:S471" si="802">Y471*AA471</f>
        <v>1</v>
      </c>
      <c r="S471" s="847">
        <f t="shared" si="802"/>
        <v>165000</v>
      </c>
      <c r="T471" s="847">
        <f t="shared" ref="T471" si="803">Z471*AC471</f>
        <v>22000</v>
      </c>
      <c r="U471" s="391">
        <f t="shared" ref="U471" si="804">S471+T471</f>
        <v>187000</v>
      </c>
      <c r="V471" s="393">
        <f t="shared" ref="V471" si="805">R471*U471</f>
        <v>187000</v>
      </c>
      <c r="W471" s="395">
        <v>1.7388631747583382E-2</v>
      </c>
      <c r="Y471" s="406">
        <v>1</v>
      </c>
      <c r="Z471" s="406">
        <f>$Z$23</f>
        <v>1.1000000000000001</v>
      </c>
      <c r="AA471" s="406">
        <f t="shared" ref="AA471" si="806">$AA$312</f>
        <v>1</v>
      </c>
      <c r="AB471" s="406">
        <f>AB440</f>
        <v>150000</v>
      </c>
      <c r="AC471" s="406">
        <f>AC440</f>
        <v>20000</v>
      </c>
      <c r="AD471" s="406">
        <f t="shared" ref="AD471" si="807">AB471+AC471</f>
        <v>170000</v>
      </c>
      <c r="AE471" s="406">
        <f t="shared" ref="AE471" si="808">Y471*AB471</f>
        <v>150000</v>
      </c>
      <c r="AF471" s="406">
        <f t="shared" ref="AF471" si="809">Y471*AC471</f>
        <v>20000</v>
      </c>
      <c r="AG471" s="406">
        <f t="shared" ref="AG471" si="810">AE471+AF471</f>
        <v>170000</v>
      </c>
      <c r="AH471" s="406">
        <f t="shared" ref="AH471" si="811">(V471-AG471)/AG471*100</f>
        <v>10</v>
      </c>
      <c r="AJ471" s="467"/>
      <c r="AK471" s="466"/>
      <c r="AL471" s="466"/>
      <c r="AM471" s="466"/>
      <c r="AN471" s="466"/>
      <c r="AO471" s="466"/>
      <c r="AP471" s="466"/>
      <c r="AQ471" s="466"/>
      <c r="AR471" s="466"/>
      <c r="AS471" s="466"/>
      <c r="AT471" s="466"/>
      <c r="AU471" s="466"/>
      <c r="AV471" s="466"/>
      <c r="AW471" s="466"/>
      <c r="AX471" s="466"/>
      <c r="AY471" s="466"/>
      <c r="AZ471" s="466"/>
      <c r="BA471" s="466"/>
      <c r="BB471" s="466"/>
      <c r="BC471" s="466"/>
      <c r="BD471" s="466"/>
      <c r="BE471" s="466"/>
      <c r="BF471" s="466"/>
      <c r="BG471" s="466"/>
      <c r="BH471" s="446"/>
    </row>
    <row r="472" spans="4:60" ht="20" hidden="1" customHeight="1" x14ac:dyDescent="0.2">
      <c r="D472" s="848"/>
      <c r="E472" s="948"/>
      <c r="F472" s="870"/>
      <c r="G472" s="851" t="s">
        <v>30</v>
      </c>
      <c r="H472" s="851" t="s">
        <v>764</v>
      </c>
      <c r="I472" s="851"/>
      <c r="J472" s="843"/>
      <c r="K472" s="843"/>
      <c r="L472" s="843"/>
      <c r="M472" s="844"/>
      <c r="N472" s="850"/>
      <c r="O472" s="846"/>
      <c r="P472" s="833"/>
      <c r="Q472" s="834"/>
      <c r="R472" s="406"/>
      <c r="S472" s="847"/>
      <c r="T472" s="847"/>
      <c r="U472" s="391"/>
      <c r="V472" s="393"/>
      <c r="W472" s="395"/>
      <c r="Y472" s="406"/>
      <c r="Z472" s="406"/>
      <c r="AA472" s="406"/>
      <c r="AB472" s="406"/>
      <c r="AC472" s="406"/>
      <c r="AD472" s="406"/>
      <c r="AE472" s="406"/>
      <c r="AF472" s="406"/>
      <c r="AG472" s="406"/>
      <c r="AH472" s="406"/>
      <c r="AJ472" s="467"/>
      <c r="AK472" s="466"/>
      <c r="AL472" s="466"/>
      <c r="AM472" s="466"/>
      <c r="AN472" s="466"/>
      <c r="AO472" s="466"/>
      <c r="AP472" s="466"/>
      <c r="AQ472" s="466"/>
      <c r="AR472" s="466"/>
      <c r="AS472" s="466"/>
      <c r="AT472" s="466"/>
      <c r="AU472" s="466"/>
      <c r="AV472" s="466"/>
      <c r="AW472" s="466"/>
      <c r="AX472" s="466"/>
      <c r="AY472" s="466"/>
      <c r="AZ472" s="466"/>
      <c r="BA472" s="466"/>
      <c r="BB472" s="466"/>
      <c r="BC472" s="466"/>
      <c r="BD472" s="466"/>
      <c r="BE472" s="466"/>
      <c r="BF472" s="466"/>
      <c r="BG472" s="466"/>
      <c r="BH472" s="446"/>
    </row>
    <row r="473" spans="4:60" ht="20" hidden="1" customHeight="1" x14ac:dyDescent="0.2">
      <c r="D473" s="848"/>
      <c r="E473" s="948"/>
      <c r="F473" s="870"/>
      <c r="G473" s="851"/>
      <c r="H473" s="888" t="s">
        <v>765</v>
      </c>
      <c r="I473" s="851"/>
      <c r="J473" s="843"/>
      <c r="K473" s="843"/>
      <c r="L473" s="843"/>
      <c r="M473" s="844"/>
      <c r="N473" s="850"/>
      <c r="O473" s="846"/>
      <c r="P473" s="833" t="s">
        <v>766</v>
      </c>
      <c r="Q473" s="834" t="s">
        <v>184</v>
      </c>
      <c r="R473" s="406">
        <f t="shared" ref="R473:S473" si="812">Y473*AA473</f>
        <v>1</v>
      </c>
      <c r="S473" s="847">
        <f t="shared" si="812"/>
        <v>1936000.0000000002</v>
      </c>
      <c r="T473" s="847">
        <f t="shared" ref="T473" si="813">Z473*AC473</f>
        <v>502700.00000000006</v>
      </c>
      <c r="U473" s="391">
        <f t="shared" ref="U473" si="814">S473+T473</f>
        <v>2438700.0000000005</v>
      </c>
      <c r="V473" s="393">
        <f t="shared" ref="V473" si="815">R473*U473</f>
        <v>2438700.0000000005</v>
      </c>
      <c r="W473" s="395">
        <v>0.22676821520230808</v>
      </c>
      <c r="Y473" s="406">
        <v>1</v>
      </c>
      <c r="Z473" s="406">
        <f>$Z$23</f>
        <v>1.1000000000000001</v>
      </c>
      <c r="AA473" s="406">
        <f t="shared" ref="AA473" si="816">$AA$312</f>
        <v>1</v>
      </c>
      <c r="AB473" s="406">
        <v>1760000</v>
      </c>
      <c r="AC473" s="406">
        <v>457000</v>
      </c>
      <c r="AD473" s="406">
        <f t="shared" ref="AD473" si="817">AB473+AC473</f>
        <v>2217000</v>
      </c>
      <c r="AE473" s="406">
        <f t="shared" ref="AE473" si="818">Y473*AB473</f>
        <v>1760000</v>
      </c>
      <c r="AF473" s="406">
        <f t="shared" ref="AF473" si="819">Y473*AC473</f>
        <v>457000</v>
      </c>
      <c r="AG473" s="406">
        <f t="shared" ref="AG473" si="820">AE473+AF473</f>
        <v>2217000</v>
      </c>
      <c r="AH473" s="406">
        <f t="shared" ref="AH473" si="821">(V473-AG473)/AG473*100</f>
        <v>10.000000000000021</v>
      </c>
      <c r="AJ473" s="467"/>
      <c r="AK473" s="466"/>
      <c r="AL473" s="466"/>
      <c r="AM473" s="466"/>
      <c r="AN473" s="466"/>
      <c r="AO473" s="466"/>
      <c r="AP473" s="466"/>
      <c r="AQ473" s="466"/>
      <c r="AR473" s="466"/>
      <c r="AS473" s="466"/>
      <c r="AT473" s="466"/>
      <c r="AU473" s="466"/>
      <c r="AV473" s="466"/>
      <c r="AW473" s="466"/>
      <c r="AX473" s="466"/>
      <c r="AY473" s="466"/>
      <c r="AZ473" s="466"/>
      <c r="BA473" s="466"/>
      <c r="BB473" s="466"/>
      <c r="BC473" s="466"/>
      <c r="BD473" s="466"/>
      <c r="BE473" s="466"/>
      <c r="BF473" s="466"/>
      <c r="BG473" s="466"/>
      <c r="BH473" s="446"/>
    </row>
    <row r="474" spans="4:60" ht="20" hidden="1" customHeight="1" x14ac:dyDescent="0.2">
      <c r="D474" s="848"/>
      <c r="E474" s="948"/>
      <c r="F474" s="870"/>
      <c r="G474" s="851" t="s">
        <v>31</v>
      </c>
      <c r="H474" s="851" t="s">
        <v>762</v>
      </c>
      <c r="I474" s="851"/>
      <c r="J474" s="843"/>
      <c r="K474" s="843"/>
      <c r="L474" s="843"/>
      <c r="M474" s="844"/>
      <c r="N474" s="850"/>
      <c r="O474" s="846"/>
      <c r="P474" s="833"/>
      <c r="Q474" s="834"/>
      <c r="R474" s="406"/>
      <c r="S474" s="847"/>
      <c r="T474" s="847"/>
      <c r="U474" s="391"/>
      <c r="V474" s="393"/>
      <c r="W474" s="395"/>
      <c r="Y474" s="406"/>
      <c r="Z474" s="406"/>
      <c r="AA474" s="406"/>
      <c r="AB474" s="406"/>
      <c r="AC474" s="406"/>
      <c r="AD474" s="406"/>
      <c r="AE474" s="406"/>
      <c r="AF474" s="406"/>
      <c r="AG474" s="406"/>
      <c r="AH474" s="406"/>
      <c r="AJ474" s="467"/>
      <c r="AK474" s="466"/>
      <c r="AL474" s="466"/>
      <c r="AM474" s="466"/>
      <c r="AN474" s="466"/>
      <c r="AO474" s="466"/>
      <c r="AP474" s="466"/>
      <c r="AQ474" s="466"/>
      <c r="AR474" s="466"/>
      <c r="AS474" s="466"/>
      <c r="AT474" s="466"/>
      <c r="AU474" s="466"/>
      <c r="AV474" s="466"/>
      <c r="AW474" s="466"/>
      <c r="AX474" s="466"/>
      <c r="AY474" s="466"/>
      <c r="AZ474" s="466"/>
      <c r="BA474" s="466"/>
      <c r="BB474" s="466"/>
      <c r="BC474" s="466"/>
      <c r="BD474" s="466"/>
      <c r="BE474" s="466"/>
      <c r="BF474" s="466"/>
      <c r="BG474" s="466"/>
      <c r="BH474" s="446"/>
    </row>
    <row r="475" spans="4:60" ht="20" hidden="1" customHeight="1" x14ac:dyDescent="0.2">
      <c r="D475" s="848"/>
      <c r="E475" s="948"/>
      <c r="F475" s="870"/>
      <c r="G475" s="851"/>
      <c r="H475" s="888" t="s">
        <v>763</v>
      </c>
      <c r="I475" s="851"/>
      <c r="J475" s="843"/>
      <c r="K475" s="843"/>
      <c r="L475" s="843"/>
      <c r="M475" s="844"/>
      <c r="N475" s="850"/>
      <c r="O475" s="846"/>
      <c r="P475" s="833" t="s">
        <v>761</v>
      </c>
      <c r="Q475" s="834" t="s">
        <v>186</v>
      </c>
      <c r="R475" s="825">
        <f>Y475*AA475</f>
        <v>5</v>
      </c>
      <c r="S475" s="835">
        <f>Z475*AB475</f>
        <v>38500</v>
      </c>
      <c r="T475" s="835">
        <f>Z475*AC475</f>
        <v>13200.000000000002</v>
      </c>
      <c r="U475" s="393">
        <f>S475+T475</f>
        <v>51700</v>
      </c>
      <c r="V475" s="393">
        <f>R475*U475</f>
        <v>258500</v>
      </c>
      <c r="W475" s="395">
        <v>2.4037226239306441E-2</v>
      </c>
      <c r="Y475" s="406">
        <v>5</v>
      </c>
      <c r="Z475" s="406">
        <f>$Z$23</f>
        <v>1.1000000000000001</v>
      </c>
      <c r="AA475" s="406">
        <f t="shared" ref="AA475" si="822">$AA$312</f>
        <v>1</v>
      </c>
      <c r="AB475" s="406">
        <f>AB442</f>
        <v>35000</v>
      </c>
      <c r="AC475" s="406">
        <f>AC442</f>
        <v>12000</v>
      </c>
      <c r="AD475" s="406">
        <f t="shared" ref="AD475" si="823">AB475+AC475</f>
        <v>47000</v>
      </c>
      <c r="AE475" s="406">
        <f t="shared" ref="AE475" si="824">Y475*AB475</f>
        <v>175000</v>
      </c>
      <c r="AF475" s="406">
        <f t="shared" ref="AF475" si="825">Y475*AC475</f>
        <v>60000</v>
      </c>
      <c r="AG475" s="406">
        <f t="shared" ref="AG475" si="826">AE475+AF475</f>
        <v>235000</v>
      </c>
      <c r="AH475" s="406">
        <f t="shared" ref="AH475" si="827">(V475-AG475)/AG475*100</f>
        <v>10</v>
      </c>
      <c r="AJ475" s="467"/>
      <c r="AK475" s="466"/>
      <c r="AL475" s="466"/>
      <c r="AM475" s="466"/>
      <c r="AN475" s="466"/>
      <c r="AO475" s="466"/>
      <c r="AP475" s="466"/>
      <c r="AQ475" s="466"/>
      <c r="AR475" s="466"/>
      <c r="AS475" s="466"/>
      <c r="AT475" s="466"/>
      <c r="AU475" s="466"/>
      <c r="AV475" s="466"/>
      <c r="AW475" s="466"/>
      <c r="AX475" s="466"/>
      <c r="AY475" s="466"/>
      <c r="AZ475" s="466"/>
      <c r="BA475" s="466"/>
      <c r="BB475" s="466"/>
      <c r="BC475" s="466"/>
      <c r="BD475" s="466"/>
      <c r="BE475" s="466"/>
      <c r="BF475" s="466"/>
      <c r="BG475" s="466"/>
      <c r="BH475" s="446"/>
    </row>
    <row r="476" spans="4:60" s="6" customFormat="1" ht="20" hidden="1" customHeight="1" x14ac:dyDescent="0.2">
      <c r="D476" s="853"/>
      <c r="E476" s="872"/>
      <c r="F476" s="958">
        <v>2</v>
      </c>
      <c r="G476" s="864" t="s">
        <v>136</v>
      </c>
      <c r="H476" s="864"/>
      <c r="I476" s="864"/>
      <c r="J476" s="865"/>
      <c r="K476" s="865"/>
      <c r="L476" s="865"/>
      <c r="M476" s="866"/>
      <c r="N476" s="845"/>
      <c r="O476" s="867"/>
      <c r="P476" s="833"/>
      <c r="Q476" s="834"/>
      <c r="R476" s="407"/>
      <c r="S476" s="868"/>
      <c r="T476" s="868"/>
      <c r="U476" s="392"/>
      <c r="V476" s="432"/>
      <c r="W476" s="396"/>
      <c r="Y476" s="407"/>
      <c r="Z476" s="407"/>
      <c r="AA476" s="407"/>
      <c r="AB476" s="407"/>
      <c r="AC476" s="407"/>
      <c r="AD476" s="407"/>
      <c r="AE476" s="407"/>
      <c r="AF476" s="407"/>
      <c r="AG476" s="407"/>
      <c r="AH476" s="407"/>
      <c r="AI476" s="287"/>
      <c r="AJ476" s="467"/>
      <c r="AK476" s="466"/>
      <c r="AL476" s="466"/>
      <c r="AM476" s="466"/>
      <c r="AN476" s="466"/>
      <c r="AO476" s="466"/>
      <c r="AP476" s="466"/>
      <c r="AQ476" s="466"/>
      <c r="AR476" s="466"/>
      <c r="AS476" s="466"/>
      <c r="AT476" s="466"/>
      <c r="AU476" s="466"/>
      <c r="AV476" s="466"/>
      <c r="AW476" s="466"/>
      <c r="AX476" s="466"/>
      <c r="AY476" s="466"/>
      <c r="AZ476" s="466"/>
      <c r="BA476" s="466"/>
      <c r="BB476" s="466"/>
      <c r="BC476" s="466"/>
      <c r="BD476" s="466"/>
      <c r="BE476" s="466"/>
      <c r="BF476" s="466"/>
      <c r="BG476" s="466"/>
      <c r="BH476" s="447"/>
    </row>
    <row r="477" spans="4:60" ht="20" hidden="1" customHeight="1" x14ac:dyDescent="0.2">
      <c r="D477" s="848"/>
      <c r="E477" s="948"/>
      <c r="F477" s="851"/>
      <c r="G477" s="870" t="s">
        <v>22</v>
      </c>
      <c r="H477" s="851" t="s">
        <v>128</v>
      </c>
      <c r="I477" s="851"/>
      <c r="J477" s="851"/>
      <c r="K477" s="843"/>
      <c r="L477" s="843"/>
      <c r="M477" s="844"/>
      <c r="N477" s="850"/>
      <c r="O477" s="846"/>
      <c r="P477" s="833"/>
      <c r="Q477" s="834"/>
      <c r="R477" s="406"/>
      <c r="S477" s="847"/>
      <c r="T477" s="847"/>
      <c r="U477" s="391"/>
      <c r="V477" s="393"/>
      <c r="W477" s="395"/>
      <c r="Y477" s="406"/>
      <c r="Z477" s="406"/>
      <c r="AA477" s="406"/>
      <c r="AB477" s="406"/>
      <c r="AC477" s="406"/>
      <c r="AD477" s="406"/>
      <c r="AE477" s="406"/>
      <c r="AF477" s="406"/>
      <c r="AG477" s="406"/>
      <c r="AH477" s="406"/>
      <c r="AJ477" s="467"/>
      <c r="AK477" s="466"/>
      <c r="AL477" s="466"/>
      <c r="AM477" s="466"/>
      <c r="AN477" s="466"/>
      <c r="AO477" s="466"/>
      <c r="AP477" s="466"/>
      <c r="AQ477" s="466"/>
      <c r="AR477" s="466"/>
      <c r="AS477" s="466"/>
      <c r="AT477" s="466"/>
      <c r="AU477" s="466"/>
      <c r="AV477" s="466"/>
      <c r="AW477" s="466"/>
      <c r="AX477" s="466"/>
      <c r="AY477" s="466"/>
      <c r="AZ477" s="466"/>
      <c r="BA477" s="466"/>
      <c r="BB477" s="466"/>
      <c r="BC477" s="466"/>
      <c r="BD477" s="466"/>
      <c r="BE477" s="466"/>
      <c r="BF477" s="466"/>
      <c r="BG477" s="466"/>
      <c r="BH477" s="446"/>
    </row>
    <row r="478" spans="4:60" ht="20" hidden="1" customHeight="1" x14ac:dyDescent="0.2">
      <c r="D478" s="848"/>
      <c r="E478" s="948"/>
      <c r="F478" s="851"/>
      <c r="G478" s="870"/>
      <c r="H478" s="888" t="s">
        <v>129</v>
      </c>
      <c r="I478" s="851"/>
      <c r="J478" s="851"/>
      <c r="K478" s="843"/>
      <c r="L478" s="843"/>
      <c r="M478" s="844"/>
      <c r="N478" s="850"/>
      <c r="O478" s="846"/>
      <c r="P478" s="833" t="s">
        <v>761</v>
      </c>
      <c r="Q478" s="834" t="s">
        <v>186</v>
      </c>
      <c r="R478" s="406">
        <f t="shared" ref="R478:S478" si="828">Y478*AA478</f>
        <v>1</v>
      </c>
      <c r="S478" s="847">
        <f t="shared" si="828"/>
        <v>38500</v>
      </c>
      <c r="T478" s="847">
        <f t="shared" ref="T478" si="829">Z478*AC478</f>
        <v>13200.000000000002</v>
      </c>
      <c r="U478" s="391">
        <f t="shared" ref="U478" si="830">S478+T478</f>
        <v>51700</v>
      </c>
      <c r="V478" s="393">
        <f t="shared" ref="V478" si="831">R478*U478</f>
        <v>51700</v>
      </c>
      <c r="W478" s="395">
        <v>4.8074452478612884E-3</v>
      </c>
      <c r="Y478" s="406">
        <v>1</v>
      </c>
      <c r="Z478" s="406">
        <f>$Z$23</f>
        <v>1.1000000000000001</v>
      </c>
      <c r="AA478" s="406">
        <f>$AA$312</f>
        <v>1</v>
      </c>
      <c r="AB478" s="406">
        <f>AB475</f>
        <v>35000</v>
      </c>
      <c r="AC478" s="406">
        <f>AC475</f>
        <v>12000</v>
      </c>
      <c r="AD478" s="406">
        <f t="shared" ref="AD478" si="832">AB478+AC478</f>
        <v>47000</v>
      </c>
      <c r="AE478" s="406">
        <f t="shared" ref="AE478" si="833">Y478*AB478</f>
        <v>35000</v>
      </c>
      <c r="AF478" s="406">
        <f t="shared" ref="AF478" si="834">Y478*AC478</f>
        <v>12000</v>
      </c>
      <c r="AG478" s="406">
        <f t="shared" ref="AG478" si="835">AE478+AF478</f>
        <v>47000</v>
      </c>
      <c r="AH478" s="406">
        <f t="shared" ref="AH478" si="836">(V478-AG478)/AG478*100</f>
        <v>10</v>
      </c>
      <c r="AJ478" s="467"/>
      <c r="AK478" s="466"/>
      <c r="AL478" s="466"/>
      <c r="AM478" s="466"/>
      <c r="AN478" s="466"/>
      <c r="AO478" s="466"/>
      <c r="AP478" s="466"/>
      <c r="AQ478" s="466"/>
      <c r="AR478" s="466"/>
      <c r="AS478" s="466"/>
      <c r="AT478" s="466"/>
      <c r="AU478" s="466"/>
      <c r="AV478" s="466"/>
      <c r="AW478" s="466"/>
      <c r="AX478" s="466"/>
      <c r="AY478" s="466"/>
      <c r="AZ478" s="466"/>
      <c r="BA478" s="466"/>
      <c r="BB478" s="466"/>
      <c r="BC478" s="466"/>
      <c r="BD478" s="466"/>
      <c r="BE478" s="466"/>
      <c r="BF478" s="466"/>
      <c r="BG478" s="466"/>
      <c r="BH478" s="446"/>
    </row>
    <row r="479" spans="4:60" ht="20" hidden="1" customHeight="1" x14ac:dyDescent="0.2">
      <c r="D479" s="848"/>
      <c r="E479" s="948"/>
      <c r="F479" s="851"/>
      <c r="G479" s="870" t="s">
        <v>27</v>
      </c>
      <c r="H479" s="851" t="s">
        <v>125</v>
      </c>
      <c r="I479" s="851"/>
      <c r="J479" s="851"/>
      <c r="K479" s="843"/>
      <c r="L479" s="843"/>
      <c r="M479" s="844"/>
      <c r="N479" s="850"/>
      <c r="O479" s="846"/>
      <c r="P479" s="833"/>
      <c r="Q479" s="834"/>
      <c r="R479" s="406"/>
      <c r="S479" s="847"/>
      <c r="T479" s="847"/>
      <c r="U479" s="391"/>
      <c r="V479" s="393"/>
      <c r="W479" s="395"/>
      <c r="Y479" s="406"/>
      <c r="Z479" s="406"/>
      <c r="AA479" s="406"/>
      <c r="AB479" s="406"/>
      <c r="AC479" s="406"/>
      <c r="AD479" s="406"/>
      <c r="AE479" s="406"/>
      <c r="AF479" s="406"/>
      <c r="AG479" s="406"/>
      <c r="AH479" s="406"/>
      <c r="AJ479" s="467"/>
      <c r="AK479" s="466"/>
      <c r="AL479" s="466"/>
      <c r="AM479" s="466"/>
      <c r="AN479" s="466"/>
      <c r="AO479" s="466"/>
      <c r="AP479" s="466"/>
      <c r="AQ479" s="466"/>
      <c r="AR479" s="466"/>
      <c r="AS479" s="466"/>
      <c r="AT479" s="466"/>
      <c r="AU479" s="466"/>
      <c r="AV479" s="466"/>
      <c r="AW479" s="466"/>
      <c r="AX479" s="466"/>
      <c r="AY479" s="466"/>
      <c r="AZ479" s="466"/>
      <c r="BA479" s="466"/>
      <c r="BB479" s="466"/>
      <c r="BC479" s="466"/>
      <c r="BD479" s="466"/>
      <c r="BE479" s="466"/>
      <c r="BF479" s="466"/>
      <c r="BG479" s="466"/>
      <c r="BH479" s="446"/>
    </row>
    <row r="480" spans="4:60" s="6" customFormat="1" ht="20" hidden="1" customHeight="1" x14ac:dyDescent="0.2">
      <c r="D480" s="848"/>
      <c r="E480" s="948"/>
      <c r="F480" s="864"/>
      <c r="G480" s="870"/>
      <c r="H480" s="888" t="s">
        <v>126</v>
      </c>
      <c r="I480" s="864"/>
      <c r="J480" s="851"/>
      <c r="K480" s="843"/>
      <c r="L480" s="843"/>
      <c r="M480" s="844"/>
      <c r="N480" s="850"/>
      <c r="O480" s="846"/>
      <c r="P480" s="833" t="s">
        <v>761</v>
      </c>
      <c r="Q480" s="834" t="s">
        <v>186</v>
      </c>
      <c r="R480" s="406">
        <f t="shared" ref="R480:S480" si="837">Y480*AA480</f>
        <v>1</v>
      </c>
      <c r="S480" s="847">
        <f t="shared" si="837"/>
        <v>38500</v>
      </c>
      <c r="T480" s="847">
        <f t="shared" ref="T480" si="838">Z480*AC480</f>
        <v>13200.000000000002</v>
      </c>
      <c r="U480" s="391">
        <f t="shared" ref="U480" si="839">S480+T480</f>
        <v>51700</v>
      </c>
      <c r="V480" s="393">
        <f t="shared" ref="V480" si="840">R480*U480</f>
        <v>51700</v>
      </c>
      <c r="W480" s="395">
        <v>4.8074452478612884E-3</v>
      </c>
      <c r="X480" s="1"/>
      <c r="Y480" s="406">
        <v>1</v>
      </c>
      <c r="Z480" s="406">
        <f>$Z$23</f>
        <v>1.1000000000000001</v>
      </c>
      <c r="AA480" s="406">
        <f t="shared" ref="AA480" si="841">$AA$312</f>
        <v>1</v>
      </c>
      <c r="AB480" s="406">
        <f>AB478</f>
        <v>35000</v>
      </c>
      <c r="AC480" s="406">
        <f>AC478</f>
        <v>12000</v>
      </c>
      <c r="AD480" s="406">
        <f t="shared" ref="AD480" si="842">AB480+AC480</f>
        <v>47000</v>
      </c>
      <c r="AE480" s="406">
        <f t="shared" ref="AE480" si="843">Y480*AB480</f>
        <v>35000</v>
      </c>
      <c r="AF480" s="406">
        <f t="shared" ref="AF480" si="844">Y480*AC480</f>
        <v>12000</v>
      </c>
      <c r="AG480" s="406">
        <f t="shared" ref="AG480" si="845">AE480+AF480</f>
        <v>47000</v>
      </c>
      <c r="AH480" s="406">
        <f t="shared" ref="AH480" si="846">(V480-AG480)/AG480*100</f>
        <v>10</v>
      </c>
      <c r="AI480" s="287"/>
      <c r="AJ480" s="467"/>
      <c r="AK480" s="466"/>
      <c r="AL480" s="466"/>
      <c r="AM480" s="466"/>
      <c r="AN480" s="466"/>
      <c r="AO480" s="466"/>
      <c r="AP480" s="466"/>
      <c r="AQ480" s="466"/>
      <c r="AR480" s="466"/>
      <c r="AS480" s="466"/>
      <c r="AT480" s="466"/>
      <c r="AU480" s="466"/>
      <c r="AV480" s="466"/>
      <c r="AW480" s="466"/>
      <c r="AX480" s="466"/>
      <c r="AY480" s="466"/>
      <c r="AZ480" s="466"/>
      <c r="BA480" s="466"/>
      <c r="BB480" s="466"/>
      <c r="BC480" s="466"/>
      <c r="BD480" s="466"/>
      <c r="BE480" s="466"/>
      <c r="BF480" s="466"/>
      <c r="BG480" s="466"/>
      <c r="BH480" s="447"/>
    </row>
    <row r="481" spans="4:60" s="6" customFormat="1" ht="20" hidden="1" customHeight="1" x14ac:dyDescent="0.2">
      <c r="D481" s="853"/>
      <c r="E481" s="872"/>
      <c r="F481" s="958">
        <v>3</v>
      </c>
      <c r="G481" s="864" t="s">
        <v>131</v>
      </c>
      <c r="H481" s="864"/>
      <c r="I481" s="864"/>
      <c r="J481" s="864"/>
      <c r="K481" s="865"/>
      <c r="L481" s="865"/>
      <c r="M481" s="866"/>
      <c r="N481" s="845"/>
      <c r="O481" s="867"/>
      <c r="P481" s="833"/>
      <c r="Q481" s="834"/>
      <c r="R481" s="407"/>
      <c r="S481" s="868"/>
      <c r="T481" s="868"/>
      <c r="U481" s="392"/>
      <c r="V481" s="432"/>
      <c r="W481" s="396"/>
      <c r="Y481" s="407"/>
      <c r="Z481" s="407"/>
      <c r="AA481" s="407"/>
      <c r="AB481" s="407"/>
      <c r="AC481" s="407"/>
      <c r="AD481" s="407"/>
      <c r="AE481" s="407"/>
      <c r="AF481" s="407"/>
      <c r="AG481" s="407"/>
      <c r="AH481" s="407"/>
      <c r="AI481" s="287"/>
      <c r="AJ481" s="467"/>
      <c r="AK481" s="466"/>
      <c r="AL481" s="466"/>
      <c r="AM481" s="466"/>
      <c r="AN481" s="466"/>
      <c r="AO481" s="466"/>
      <c r="AP481" s="466"/>
      <c r="AQ481" s="466"/>
      <c r="AR481" s="466"/>
      <c r="AS481" s="466"/>
      <c r="AT481" s="466"/>
      <c r="AU481" s="466"/>
      <c r="AV481" s="466"/>
      <c r="AW481" s="466"/>
      <c r="AX481" s="466"/>
      <c r="AY481" s="466"/>
      <c r="AZ481" s="466"/>
      <c r="BA481" s="466"/>
      <c r="BB481" s="466"/>
      <c r="BC481" s="466"/>
      <c r="BD481" s="466"/>
      <c r="BE481" s="466"/>
      <c r="BF481" s="466"/>
      <c r="BG481" s="466"/>
      <c r="BH481" s="447"/>
    </row>
    <row r="482" spans="4:60" ht="20" hidden="1" customHeight="1" x14ac:dyDescent="0.2">
      <c r="D482" s="848"/>
      <c r="E482" s="948"/>
      <c r="F482" s="851"/>
      <c r="G482" s="870" t="s">
        <v>22</v>
      </c>
      <c r="H482" s="851" t="s">
        <v>128</v>
      </c>
      <c r="I482" s="851"/>
      <c r="J482" s="851"/>
      <c r="K482" s="843"/>
      <c r="L482" s="843"/>
      <c r="M482" s="844"/>
      <c r="N482" s="850"/>
      <c r="O482" s="846"/>
      <c r="P482" s="833"/>
      <c r="Q482" s="834"/>
      <c r="R482" s="406"/>
      <c r="S482" s="847"/>
      <c r="T482" s="847"/>
      <c r="U482" s="391"/>
      <c r="V482" s="393"/>
      <c r="W482" s="395"/>
      <c r="Y482" s="406"/>
      <c r="Z482" s="406"/>
      <c r="AA482" s="406"/>
      <c r="AB482" s="406"/>
      <c r="AC482" s="406"/>
      <c r="AD482" s="406"/>
      <c r="AE482" s="406"/>
      <c r="AF482" s="406"/>
      <c r="AG482" s="406"/>
      <c r="AH482" s="406"/>
      <c r="AJ482" s="467"/>
      <c r="AK482" s="466"/>
      <c r="AL482" s="466"/>
      <c r="AM482" s="466"/>
      <c r="AN482" s="466"/>
      <c r="AO482" s="466"/>
      <c r="AP482" s="466"/>
      <c r="AQ482" s="466"/>
      <c r="AR482" s="466"/>
      <c r="AS482" s="466"/>
      <c r="AT482" s="466"/>
      <c r="AU482" s="466"/>
      <c r="AV482" s="466"/>
      <c r="AW482" s="466"/>
      <c r="AX482" s="466"/>
      <c r="AY482" s="466"/>
      <c r="AZ482" s="466"/>
      <c r="BA482" s="466"/>
      <c r="BB482" s="466"/>
      <c r="BC482" s="466"/>
      <c r="BD482" s="466"/>
      <c r="BE482" s="466"/>
      <c r="BF482" s="466"/>
      <c r="BG482" s="466"/>
      <c r="BH482" s="446"/>
    </row>
    <row r="483" spans="4:60" ht="20" hidden="1" customHeight="1" x14ac:dyDescent="0.2">
      <c r="D483" s="848"/>
      <c r="E483" s="948"/>
      <c r="F483" s="851"/>
      <c r="G483" s="870"/>
      <c r="H483" s="888" t="s">
        <v>129</v>
      </c>
      <c r="I483" s="851"/>
      <c r="J483" s="851"/>
      <c r="K483" s="843"/>
      <c r="L483" s="843"/>
      <c r="M483" s="844"/>
      <c r="N483" s="850"/>
      <c r="O483" s="846"/>
      <c r="P483" s="833" t="s">
        <v>761</v>
      </c>
      <c r="Q483" s="834" t="s">
        <v>186</v>
      </c>
      <c r="R483" s="406">
        <f t="shared" ref="R483:S484" si="847">Y483*AA483</f>
        <v>1</v>
      </c>
      <c r="S483" s="847">
        <f t="shared" si="847"/>
        <v>38500</v>
      </c>
      <c r="T483" s="847">
        <f t="shared" ref="T483:T484" si="848">Z483*AC483</f>
        <v>13200.000000000002</v>
      </c>
      <c r="U483" s="391">
        <f t="shared" ref="U483:U484" si="849">S483+T483</f>
        <v>51700</v>
      </c>
      <c r="V483" s="393">
        <f t="shared" ref="V483:V484" si="850">R483*U483</f>
        <v>51700</v>
      </c>
      <c r="W483" s="395">
        <v>4.8074452478612884E-3</v>
      </c>
      <c r="Y483" s="406">
        <v>1</v>
      </c>
      <c r="Z483" s="406">
        <f>$Z$23</f>
        <v>1.1000000000000001</v>
      </c>
      <c r="AA483" s="406">
        <f t="shared" ref="AA483:AA484" si="851">$AA$312</f>
        <v>1</v>
      </c>
      <c r="AB483" s="406">
        <f>AB480</f>
        <v>35000</v>
      </c>
      <c r="AC483" s="406">
        <f>AC480</f>
        <v>12000</v>
      </c>
      <c r="AD483" s="406">
        <f t="shared" ref="AD483:AD484" si="852">AB483+AC483</f>
        <v>47000</v>
      </c>
      <c r="AE483" s="406">
        <f t="shared" ref="AE483:AE484" si="853">Y483*AB483</f>
        <v>35000</v>
      </c>
      <c r="AF483" s="406">
        <f t="shared" ref="AF483:AF484" si="854">Y483*AC483</f>
        <v>12000</v>
      </c>
      <c r="AG483" s="406">
        <f t="shared" ref="AG483:AG484" si="855">AE483+AF483</f>
        <v>47000</v>
      </c>
      <c r="AH483" s="406">
        <f t="shared" ref="AH483:AH484" si="856">(V483-AG483)/AG483*100</f>
        <v>10</v>
      </c>
      <c r="AJ483" s="467"/>
      <c r="AK483" s="466"/>
      <c r="AL483" s="466"/>
      <c r="AM483" s="466"/>
      <c r="AN483" s="466"/>
      <c r="AO483" s="466"/>
      <c r="AP483" s="466"/>
      <c r="AQ483" s="466"/>
      <c r="AR483" s="466"/>
      <c r="AS483" s="466"/>
      <c r="AT483" s="466"/>
      <c r="AU483" s="466"/>
      <c r="AV483" s="466"/>
      <c r="AW483" s="466"/>
      <c r="AX483" s="466"/>
      <c r="AY483" s="466"/>
      <c r="AZ483" s="466"/>
      <c r="BA483" s="466"/>
      <c r="BB483" s="466"/>
      <c r="BC483" s="466"/>
      <c r="BD483" s="466"/>
      <c r="BE483" s="466"/>
      <c r="BF483" s="466"/>
      <c r="BG483" s="466"/>
      <c r="BH483" s="446"/>
    </row>
    <row r="484" spans="4:60" ht="20" hidden="1" customHeight="1" x14ac:dyDescent="0.2">
      <c r="D484" s="848"/>
      <c r="E484" s="948"/>
      <c r="F484" s="851"/>
      <c r="G484" s="870"/>
      <c r="H484" s="888" t="s">
        <v>130</v>
      </c>
      <c r="I484" s="851"/>
      <c r="J484" s="851"/>
      <c r="K484" s="843"/>
      <c r="L484" s="843"/>
      <c r="M484" s="844"/>
      <c r="N484" s="850"/>
      <c r="O484" s="846"/>
      <c r="P484" s="833" t="s">
        <v>761</v>
      </c>
      <c r="Q484" s="834" t="s">
        <v>186</v>
      </c>
      <c r="R484" s="406">
        <f t="shared" si="847"/>
        <v>1</v>
      </c>
      <c r="S484" s="847">
        <f t="shared" si="847"/>
        <v>104500.00000000001</v>
      </c>
      <c r="T484" s="847">
        <f t="shared" si="848"/>
        <v>17380</v>
      </c>
      <c r="U484" s="391">
        <f t="shared" si="849"/>
        <v>121880.00000000001</v>
      </c>
      <c r="V484" s="393">
        <f t="shared" si="850"/>
        <v>121880.00000000001</v>
      </c>
      <c r="W484" s="395">
        <v>1.133329645666023E-2</v>
      </c>
      <c r="Y484" s="406">
        <v>1</v>
      </c>
      <c r="Z484" s="406">
        <f>$Z$23</f>
        <v>1.1000000000000001</v>
      </c>
      <c r="AA484" s="406">
        <f t="shared" si="851"/>
        <v>1</v>
      </c>
      <c r="AB484" s="406">
        <f>AB446</f>
        <v>95000</v>
      </c>
      <c r="AC484" s="406">
        <f>AC438</f>
        <v>15800</v>
      </c>
      <c r="AD484" s="406">
        <f t="shared" si="852"/>
        <v>110800</v>
      </c>
      <c r="AE484" s="406">
        <f t="shared" si="853"/>
        <v>95000</v>
      </c>
      <c r="AF484" s="406">
        <f t="shared" si="854"/>
        <v>15800</v>
      </c>
      <c r="AG484" s="406">
        <f t="shared" si="855"/>
        <v>110800</v>
      </c>
      <c r="AH484" s="406">
        <f t="shared" si="856"/>
        <v>10.000000000000012</v>
      </c>
      <c r="AJ484" s="467"/>
      <c r="AK484" s="466"/>
      <c r="AL484" s="466"/>
      <c r="AM484" s="466"/>
      <c r="AN484" s="466"/>
      <c r="AO484" s="466"/>
      <c r="AP484" s="466"/>
      <c r="AQ484" s="466"/>
      <c r="AR484" s="466"/>
      <c r="AS484" s="466"/>
      <c r="AT484" s="466"/>
      <c r="AU484" s="466"/>
      <c r="AV484" s="466"/>
      <c r="AW484" s="466"/>
      <c r="AX484" s="466"/>
      <c r="AY484" s="466"/>
      <c r="AZ484" s="466"/>
      <c r="BA484" s="466"/>
      <c r="BB484" s="466"/>
      <c r="BC484" s="466"/>
      <c r="BD484" s="466"/>
      <c r="BE484" s="466"/>
      <c r="BF484" s="466"/>
      <c r="BG484" s="466"/>
      <c r="BH484" s="446"/>
    </row>
    <row r="485" spans="4:60" ht="20" hidden="1" customHeight="1" x14ac:dyDescent="0.2">
      <c r="D485" s="848"/>
      <c r="E485" s="948"/>
      <c r="F485" s="851"/>
      <c r="G485" s="870" t="s">
        <v>27</v>
      </c>
      <c r="H485" s="851" t="s">
        <v>125</v>
      </c>
      <c r="I485" s="851"/>
      <c r="J485" s="851"/>
      <c r="K485" s="843"/>
      <c r="L485" s="843"/>
      <c r="M485" s="844"/>
      <c r="N485" s="850"/>
      <c r="O485" s="846"/>
      <c r="P485" s="833"/>
      <c r="Q485" s="834"/>
      <c r="R485" s="406"/>
      <c r="S485" s="847"/>
      <c r="T485" s="847"/>
      <c r="U485" s="391"/>
      <c r="V485" s="393"/>
      <c r="W485" s="395"/>
      <c r="Y485" s="406"/>
      <c r="Z485" s="406"/>
      <c r="AA485" s="406"/>
      <c r="AB485" s="406"/>
      <c r="AC485" s="406"/>
      <c r="AD485" s="406"/>
      <c r="AE485" s="406"/>
      <c r="AF485" s="406"/>
      <c r="AG485" s="406"/>
      <c r="AH485" s="406"/>
      <c r="AJ485" s="467"/>
      <c r="AK485" s="466"/>
      <c r="AL485" s="466"/>
      <c r="AM485" s="466"/>
      <c r="AN485" s="466"/>
      <c r="AO485" s="466"/>
      <c r="AP485" s="466"/>
      <c r="AQ485" s="466"/>
      <c r="AR485" s="466"/>
      <c r="AS485" s="466"/>
      <c r="AT485" s="466"/>
      <c r="AU485" s="466"/>
      <c r="AV485" s="466"/>
      <c r="AW485" s="466"/>
      <c r="AX485" s="466"/>
      <c r="AY485" s="466"/>
      <c r="AZ485" s="466"/>
      <c r="BA485" s="466"/>
      <c r="BB485" s="466"/>
      <c r="BC485" s="466"/>
      <c r="BD485" s="466"/>
      <c r="BE485" s="466"/>
      <c r="BF485" s="466"/>
      <c r="BG485" s="466"/>
      <c r="BH485" s="446"/>
    </row>
    <row r="486" spans="4:60" s="6" customFormat="1" ht="20" hidden="1" customHeight="1" x14ac:dyDescent="0.2">
      <c r="D486" s="848"/>
      <c r="E486" s="948"/>
      <c r="F486" s="864"/>
      <c r="G486" s="870"/>
      <c r="H486" s="888" t="s">
        <v>126</v>
      </c>
      <c r="I486" s="864"/>
      <c r="J486" s="851"/>
      <c r="K486" s="843"/>
      <c r="L486" s="843"/>
      <c r="M486" s="844"/>
      <c r="N486" s="850"/>
      <c r="O486" s="846"/>
      <c r="P486" s="833" t="s">
        <v>761</v>
      </c>
      <c r="Q486" s="834" t="s">
        <v>186</v>
      </c>
      <c r="R486" s="406">
        <f t="shared" ref="R486:S486" si="857">Y486*AA486</f>
        <v>1</v>
      </c>
      <c r="S486" s="847">
        <f t="shared" si="857"/>
        <v>165000</v>
      </c>
      <c r="T486" s="847">
        <f t="shared" ref="T486" si="858">Z486*AC486</f>
        <v>22000</v>
      </c>
      <c r="U486" s="391">
        <f t="shared" ref="U486" si="859">S486+T486</f>
        <v>187000</v>
      </c>
      <c r="V486" s="393">
        <f t="shared" ref="V486" si="860">R486*U486</f>
        <v>187000</v>
      </c>
      <c r="W486" s="395">
        <v>1.7388631747583382E-2</v>
      </c>
      <c r="X486" s="1"/>
      <c r="Y486" s="406">
        <v>1</v>
      </c>
      <c r="Z486" s="406">
        <f>$Z$23</f>
        <v>1.1000000000000001</v>
      </c>
      <c r="AA486" s="406">
        <f t="shared" ref="AA486" si="861">$AA$312</f>
        <v>1</v>
      </c>
      <c r="AB486" s="406">
        <f>AB471</f>
        <v>150000</v>
      </c>
      <c r="AC486" s="406">
        <f>AC471</f>
        <v>20000</v>
      </c>
      <c r="AD486" s="406">
        <f t="shared" ref="AD486" si="862">AB486+AC486</f>
        <v>170000</v>
      </c>
      <c r="AE486" s="406">
        <f t="shared" ref="AE486" si="863">Y486*AB486</f>
        <v>150000</v>
      </c>
      <c r="AF486" s="406">
        <f t="shared" ref="AF486" si="864">Y486*AC486</f>
        <v>20000</v>
      </c>
      <c r="AG486" s="406">
        <f t="shared" ref="AG486" si="865">AE486+AF486</f>
        <v>170000</v>
      </c>
      <c r="AH486" s="406">
        <f t="shared" ref="AH486" si="866">(V486-AG486)/AG486*100</f>
        <v>10</v>
      </c>
      <c r="AI486" s="287"/>
      <c r="AJ486" s="467"/>
      <c r="AK486" s="466"/>
      <c r="AL486" s="466"/>
      <c r="AM486" s="466"/>
      <c r="AN486" s="466"/>
      <c r="AO486" s="466"/>
      <c r="AP486" s="466"/>
      <c r="AQ486" s="466"/>
      <c r="AR486" s="466"/>
      <c r="AS486" s="466"/>
      <c r="AT486" s="466"/>
      <c r="AU486" s="466"/>
      <c r="AV486" s="466"/>
      <c r="AW486" s="466"/>
      <c r="AX486" s="466"/>
      <c r="AY486" s="466"/>
      <c r="AZ486" s="466"/>
      <c r="BA486" s="466"/>
      <c r="BB486" s="466"/>
      <c r="BC486" s="466"/>
      <c r="BD486" s="466"/>
      <c r="BE486" s="466"/>
      <c r="BF486" s="466"/>
      <c r="BG486" s="466"/>
      <c r="BH486" s="447"/>
    </row>
    <row r="487" spans="4:60" s="6" customFormat="1" ht="20" hidden="1" customHeight="1" x14ac:dyDescent="0.2">
      <c r="D487" s="853"/>
      <c r="E487" s="872"/>
      <c r="F487" s="958">
        <v>4</v>
      </c>
      <c r="G487" s="864" t="s">
        <v>132</v>
      </c>
      <c r="H487" s="864"/>
      <c r="I487" s="864"/>
      <c r="J487" s="864"/>
      <c r="K487" s="865"/>
      <c r="L487" s="865"/>
      <c r="M487" s="866"/>
      <c r="N487" s="845"/>
      <c r="O487" s="867"/>
      <c r="P487" s="833"/>
      <c r="Q487" s="834"/>
      <c r="R487" s="407"/>
      <c r="S487" s="868"/>
      <c r="T487" s="868"/>
      <c r="U487" s="392"/>
      <c r="V487" s="432"/>
      <c r="W487" s="396"/>
      <c r="Y487" s="407"/>
      <c r="Z487" s="407"/>
      <c r="AA487" s="407"/>
      <c r="AB487" s="407"/>
      <c r="AC487" s="407"/>
      <c r="AD487" s="407"/>
      <c r="AE487" s="407"/>
      <c r="AF487" s="407"/>
      <c r="AG487" s="407"/>
      <c r="AH487" s="407"/>
      <c r="AI487" s="287"/>
      <c r="AJ487" s="467"/>
      <c r="AK487" s="466"/>
      <c r="AL487" s="466"/>
      <c r="AM487" s="466"/>
      <c r="AN487" s="466"/>
      <c r="AO487" s="466"/>
      <c r="AP487" s="466"/>
      <c r="AQ487" s="466"/>
      <c r="AR487" s="466"/>
      <c r="AS487" s="466"/>
      <c r="AT487" s="466"/>
      <c r="AU487" s="466"/>
      <c r="AV487" s="466"/>
      <c r="AW487" s="466"/>
      <c r="AX487" s="466"/>
      <c r="AY487" s="466"/>
      <c r="AZ487" s="466"/>
      <c r="BA487" s="466"/>
      <c r="BB487" s="466"/>
      <c r="BC487" s="466"/>
      <c r="BD487" s="466"/>
      <c r="BE487" s="466"/>
      <c r="BF487" s="466"/>
      <c r="BG487" s="466"/>
      <c r="BH487" s="447"/>
    </row>
    <row r="488" spans="4:60" ht="20" hidden="1" customHeight="1" x14ac:dyDescent="0.2">
      <c r="D488" s="848"/>
      <c r="E488" s="948"/>
      <c r="F488" s="851"/>
      <c r="G488" s="870" t="s">
        <v>22</v>
      </c>
      <c r="H488" s="851" t="s">
        <v>133</v>
      </c>
      <c r="I488" s="851"/>
      <c r="J488" s="851"/>
      <c r="K488" s="843"/>
      <c r="L488" s="843"/>
      <c r="M488" s="844"/>
      <c r="N488" s="850"/>
      <c r="O488" s="846"/>
      <c r="P488" s="833"/>
      <c r="Q488" s="834"/>
      <c r="R488" s="406"/>
      <c r="S488" s="847"/>
      <c r="T488" s="847"/>
      <c r="U488" s="391"/>
      <c r="V488" s="393"/>
      <c r="W488" s="395"/>
      <c r="Y488" s="406"/>
      <c r="Z488" s="406"/>
      <c r="AA488" s="406"/>
      <c r="AB488" s="406"/>
      <c r="AC488" s="406"/>
      <c r="AD488" s="406"/>
      <c r="AE488" s="406"/>
      <c r="AF488" s="406"/>
      <c r="AG488" s="406"/>
      <c r="AH488" s="406"/>
      <c r="AJ488" s="467"/>
      <c r="AK488" s="466"/>
      <c r="AL488" s="466"/>
      <c r="AM488" s="466"/>
      <c r="AN488" s="466"/>
      <c r="AO488" s="466"/>
      <c r="AP488" s="466"/>
      <c r="AQ488" s="466"/>
      <c r="AR488" s="466"/>
      <c r="AS488" s="466"/>
      <c r="AT488" s="466"/>
      <c r="AU488" s="466"/>
      <c r="AV488" s="466"/>
      <c r="AW488" s="466"/>
      <c r="AX488" s="466"/>
      <c r="AY488" s="466"/>
      <c r="AZ488" s="466"/>
      <c r="BA488" s="466"/>
      <c r="BB488" s="466"/>
      <c r="BC488" s="466"/>
      <c r="BD488" s="466"/>
      <c r="BE488" s="466"/>
      <c r="BF488" s="466"/>
      <c r="BG488" s="466"/>
      <c r="BH488" s="446"/>
    </row>
    <row r="489" spans="4:60" ht="20" hidden="1" customHeight="1" x14ac:dyDescent="0.2">
      <c r="D489" s="848"/>
      <c r="E489" s="948"/>
      <c r="F489" s="851"/>
      <c r="G489" s="851"/>
      <c r="H489" s="888" t="s">
        <v>134</v>
      </c>
      <c r="I489" s="851"/>
      <c r="J489" s="851"/>
      <c r="K489" s="843"/>
      <c r="L489" s="843"/>
      <c r="M489" s="844"/>
      <c r="N489" s="850"/>
      <c r="O489" s="846"/>
      <c r="P489" s="833" t="s">
        <v>774</v>
      </c>
      <c r="Q489" s="834" t="s">
        <v>186</v>
      </c>
      <c r="R489" s="406">
        <f t="shared" ref="R489:S490" si="867">Y489*AA489</f>
        <v>1</v>
      </c>
      <c r="S489" s="847">
        <f t="shared" si="867"/>
        <v>2145000</v>
      </c>
      <c r="T489" s="847">
        <f t="shared" ref="T489:T490" si="868">Z489*AC489</f>
        <v>275000</v>
      </c>
      <c r="U489" s="391">
        <f t="shared" ref="U489:U490" si="869">S489+T489</f>
        <v>2420000</v>
      </c>
      <c r="V489" s="393">
        <f t="shared" ref="V489:V490" si="870">R489*U489</f>
        <v>2420000</v>
      </c>
      <c r="W489" s="395">
        <v>0.22502935202754967</v>
      </c>
      <c r="Y489" s="406">
        <v>1</v>
      </c>
      <c r="Z489" s="406">
        <f>$Z$23</f>
        <v>1.1000000000000001</v>
      </c>
      <c r="AA489" s="406">
        <f t="shared" ref="AA489:AA490" si="871">$AA$312</f>
        <v>1</v>
      </c>
      <c r="AB489" s="406">
        <v>1950000</v>
      </c>
      <c r="AC489" s="406">
        <v>250000</v>
      </c>
      <c r="AD489" s="406">
        <f t="shared" ref="AD489:AD490" si="872">AB489+AC489</f>
        <v>2200000</v>
      </c>
      <c r="AE489" s="406">
        <f t="shared" ref="AE489:AE490" si="873">Y489*AB489</f>
        <v>1950000</v>
      </c>
      <c r="AF489" s="406">
        <f t="shared" ref="AF489:AF490" si="874">Y489*AC489</f>
        <v>250000</v>
      </c>
      <c r="AG489" s="406">
        <f t="shared" ref="AG489:AG490" si="875">AE489+AF489</f>
        <v>2200000</v>
      </c>
      <c r="AH489" s="406">
        <f t="shared" ref="AH489:AH490" si="876">(V489-AG489)/AG489*100</f>
        <v>10</v>
      </c>
      <c r="AJ489" s="467"/>
      <c r="AK489" s="466"/>
      <c r="AL489" s="466"/>
      <c r="AM489" s="466"/>
      <c r="AN489" s="466"/>
      <c r="AO489" s="466"/>
      <c r="AP489" s="466"/>
      <c r="AQ489" s="466"/>
      <c r="AR489" s="466"/>
      <c r="AS489" s="466"/>
      <c r="AT489" s="466"/>
      <c r="AU489" s="466"/>
      <c r="AV489" s="466"/>
      <c r="AW489" s="466"/>
      <c r="AX489" s="466"/>
      <c r="AY489" s="466"/>
      <c r="AZ489" s="466"/>
      <c r="BA489" s="466"/>
      <c r="BB489" s="466"/>
      <c r="BC489" s="466"/>
      <c r="BD489" s="466"/>
      <c r="BE489" s="466"/>
      <c r="BF489" s="466"/>
      <c r="BG489" s="466"/>
      <c r="BH489" s="446"/>
    </row>
    <row r="490" spans="4:60" ht="20" hidden="1" customHeight="1" x14ac:dyDescent="0.2">
      <c r="D490" s="848"/>
      <c r="E490" s="948"/>
      <c r="F490" s="851"/>
      <c r="G490" s="851"/>
      <c r="H490" s="888" t="s">
        <v>135</v>
      </c>
      <c r="I490" s="851"/>
      <c r="J490" s="851"/>
      <c r="K490" s="843"/>
      <c r="L490" s="843"/>
      <c r="M490" s="844"/>
      <c r="N490" s="850"/>
      <c r="O490" s="846"/>
      <c r="P490" s="833" t="s">
        <v>767</v>
      </c>
      <c r="Q490" s="834" t="s">
        <v>186</v>
      </c>
      <c r="R490" s="406">
        <f t="shared" si="867"/>
        <v>1</v>
      </c>
      <c r="S490" s="847">
        <f t="shared" si="867"/>
        <v>495000.00000000006</v>
      </c>
      <c r="T490" s="847">
        <f t="shared" si="868"/>
        <v>93500.000000000015</v>
      </c>
      <c r="U490" s="391">
        <f t="shared" si="869"/>
        <v>588500.00000000012</v>
      </c>
      <c r="V490" s="393">
        <f t="shared" si="870"/>
        <v>588500.00000000012</v>
      </c>
      <c r="W490" s="395">
        <v>5.4723046970335955E-2</v>
      </c>
      <c r="Y490" s="406">
        <v>1</v>
      </c>
      <c r="Z490" s="406">
        <f>$Z$23</f>
        <v>1.1000000000000001</v>
      </c>
      <c r="AA490" s="406">
        <f t="shared" si="871"/>
        <v>1</v>
      </c>
      <c r="AB490" s="406">
        <v>450000</v>
      </c>
      <c r="AC490" s="406">
        <f>AC468</f>
        <v>85000</v>
      </c>
      <c r="AD490" s="406">
        <f t="shared" si="872"/>
        <v>535000</v>
      </c>
      <c r="AE490" s="406">
        <f t="shared" si="873"/>
        <v>450000</v>
      </c>
      <c r="AF490" s="406">
        <f t="shared" si="874"/>
        <v>85000</v>
      </c>
      <c r="AG490" s="406">
        <f t="shared" si="875"/>
        <v>535000</v>
      </c>
      <c r="AH490" s="406">
        <f t="shared" si="876"/>
        <v>10.000000000000021</v>
      </c>
      <c r="AJ490" s="467"/>
      <c r="AK490" s="466"/>
      <c r="AL490" s="466"/>
      <c r="AM490" s="466"/>
      <c r="AN490" s="466"/>
      <c r="AO490" s="466"/>
      <c r="AP490" s="466"/>
      <c r="AQ490" s="466"/>
      <c r="AR490" s="466"/>
      <c r="AS490" s="466"/>
      <c r="AT490" s="466"/>
      <c r="AU490" s="466"/>
      <c r="AV490" s="466"/>
      <c r="AW490" s="466"/>
      <c r="AX490" s="466"/>
      <c r="AY490" s="466"/>
      <c r="AZ490" s="466"/>
      <c r="BA490" s="466"/>
      <c r="BB490" s="466"/>
      <c r="BC490" s="466"/>
      <c r="BD490" s="466"/>
      <c r="BE490" s="466"/>
      <c r="BF490" s="466"/>
      <c r="BG490" s="466"/>
      <c r="BH490" s="446"/>
    </row>
    <row r="491" spans="4:60" ht="20" hidden="1" customHeight="1" x14ac:dyDescent="0.2">
      <c r="D491" s="848"/>
      <c r="E491" s="948"/>
      <c r="F491" s="870"/>
      <c r="G491" s="851"/>
      <c r="H491" s="851"/>
      <c r="I491" s="888"/>
      <c r="J491" s="851"/>
      <c r="K491" s="843"/>
      <c r="L491" s="843"/>
      <c r="M491" s="844"/>
      <c r="N491" s="850"/>
      <c r="O491" s="846"/>
      <c r="P491" s="833"/>
      <c r="Q491" s="834"/>
      <c r="R491" s="406"/>
      <c r="S491" s="847"/>
      <c r="T491" s="847"/>
      <c r="U491" s="391"/>
      <c r="V491" s="393"/>
      <c r="W491" s="395"/>
      <c r="Y491" s="406"/>
      <c r="Z491" s="406"/>
      <c r="AA491" s="406"/>
      <c r="AB491" s="406"/>
      <c r="AC491" s="406"/>
      <c r="AD491" s="406"/>
      <c r="AE491" s="406"/>
      <c r="AF491" s="406"/>
      <c r="AG491" s="406"/>
      <c r="AH491" s="406"/>
      <c r="AJ491" s="467"/>
      <c r="AK491" s="466"/>
      <c r="AL491" s="466"/>
      <c r="AM491" s="466"/>
      <c r="AN491" s="466"/>
      <c r="AO491" s="466"/>
      <c r="AP491" s="466"/>
      <c r="AQ491" s="466"/>
      <c r="AR491" s="466"/>
      <c r="AS491" s="466"/>
      <c r="AT491" s="466"/>
      <c r="AU491" s="466"/>
      <c r="AV491" s="466"/>
      <c r="AW491" s="466"/>
      <c r="AX491" s="466"/>
      <c r="AY491" s="466"/>
      <c r="AZ491" s="466"/>
      <c r="BA491" s="466"/>
      <c r="BB491" s="466"/>
      <c r="BC491" s="466"/>
      <c r="BD491" s="466"/>
      <c r="BE491" s="466"/>
      <c r="BF491" s="466"/>
      <c r="BG491" s="466"/>
      <c r="BH491" s="446"/>
    </row>
    <row r="492" spans="4:60" ht="20" hidden="1" customHeight="1" x14ac:dyDescent="0.2">
      <c r="D492" s="814"/>
      <c r="E492" s="815"/>
      <c r="F492" s="816"/>
      <c r="G492" s="817"/>
      <c r="H492" s="818"/>
      <c r="I492" s="816"/>
      <c r="J492" s="819"/>
      <c r="K492" s="819"/>
      <c r="L492" s="819"/>
      <c r="M492" s="820"/>
      <c r="N492" s="821"/>
      <c r="O492" s="818"/>
      <c r="P492" s="822"/>
      <c r="Q492" s="823"/>
      <c r="R492" s="838"/>
      <c r="S492" s="824"/>
      <c r="T492" s="824"/>
      <c r="U492" s="861" t="s">
        <v>182</v>
      </c>
      <c r="V492" s="1"/>
      <c r="W492" s="395"/>
      <c r="Y492" s="406"/>
      <c r="Z492" s="406"/>
      <c r="AA492" s="406"/>
      <c r="AB492" s="406"/>
      <c r="AC492" s="406"/>
      <c r="AD492" s="406"/>
      <c r="AE492" s="406"/>
      <c r="AF492" s="406"/>
      <c r="AG492" s="406"/>
      <c r="AH492" s="406"/>
      <c r="AJ492" s="467"/>
      <c r="AK492" s="466"/>
      <c r="AL492" s="466"/>
      <c r="AM492" s="466"/>
      <c r="AN492" s="466"/>
      <c r="AO492" s="466"/>
      <c r="AP492" s="466"/>
      <c r="AQ492" s="466"/>
      <c r="AR492" s="466"/>
      <c r="AS492" s="466"/>
      <c r="AT492" s="466"/>
      <c r="AU492" s="466"/>
      <c r="AV492" s="466"/>
      <c r="AW492" s="466"/>
      <c r="AX492" s="466"/>
      <c r="AY492" s="466"/>
      <c r="AZ492" s="466"/>
      <c r="BA492" s="466"/>
      <c r="BB492" s="466"/>
      <c r="BC492" s="466"/>
      <c r="BD492" s="466"/>
      <c r="BE492" s="466"/>
      <c r="BF492" s="466"/>
      <c r="BG492" s="466"/>
      <c r="BH492" s="446"/>
    </row>
    <row r="493" spans="4:60" s="6" customFormat="1" ht="20" customHeight="1" x14ac:dyDescent="0.2">
      <c r="D493" s="853" t="s">
        <v>148</v>
      </c>
      <c r="E493" s="869" t="s">
        <v>138</v>
      </c>
      <c r="F493" s="863"/>
      <c r="G493" s="864"/>
      <c r="H493" s="864"/>
      <c r="I493" s="901"/>
      <c r="J493" s="864"/>
      <c r="K493" s="865"/>
      <c r="L493" s="865"/>
      <c r="M493" s="866"/>
      <c r="N493" s="845"/>
      <c r="O493" s="867"/>
      <c r="P493" s="833"/>
      <c r="Q493" s="834"/>
      <c r="R493" s="407"/>
      <c r="S493" s="868"/>
      <c r="T493" s="868"/>
      <c r="U493" s="392"/>
      <c r="V493" s="432">
        <f>SUM(V495:V501)</f>
        <v>32593000</v>
      </c>
      <c r="W493" s="396">
        <v>3.0307362275346801</v>
      </c>
      <c r="Y493" s="407"/>
      <c r="Z493" s="407"/>
      <c r="AA493" s="407"/>
      <c r="AB493" s="407"/>
      <c r="AC493" s="407"/>
      <c r="AD493" s="407"/>
      <c r="AE493" s="407"/>
      <c r="AF493" s="407"/>
      <c r="AG493" s="407"/>
      <c r="AH493" s="407"/>
      <c r="AI493" s="287"/>
      <c r="AJ493" s="467"/>
      <c r="AK493" s="466"/>
      <c r="AL493" s="466"/>
      <c r="AM493" s="466"/>
      <c r="AN493" s="466"/>
      <c r="AO493" s="466"/>
      <c r="AP493" s="466"/>
      <c r="AQ493" s="466"/>
      <c r="AR493" s="466"/>
      <c r="AS493" s="466"/>
      <c r="AT493" s="466"/>
      <c r="AU493" s="466"/>
      <c r="AV493" s="466"/>
      <c r="AW493" s="466"/>
      <c r="AX493" s="466"/>
      <c r="AY493" s="466"/>
      <c r="AZ493" s="466"/>
      <c r="BA493" s="466"/>
      <c r="BB493" s="466"/>
      <c r="BC493" s="466"/>
      <c r="BD493" s="457">
        <f>W493/3</f>
        <v>1.0102454091782267</v>
      </c>
      <c r="BE493" s="457">
        <f>BD493</f>
        <v>1.0102454091782267</v>
      </c>
      <c r="BF493" s="457">
        <f>BE493</f>
        <v>1.0102454091782267</v>
      </c>
      <c r="BG493" s="466"/>
      <c r="BH493" s="447"/>
    </row>
    <row r="494" spans="4:60" ht="20" hidden="1" customHeight="1" x14ac:dyDescent="0.2">
      <c r="D494" s="848"/>
      <c r="E494" s="948"/>
      <c r="F494" s="870">
        <v>1</v>
      </c>
      <c r="G494" s="851" t="s">
        <v>139</v>
      </c>
      <c r="H494" s="851"/>
      <c r="I494" s="851"/>
      <c r="J494" s="843"/>
      <c r="K494" s="843"/>
      <c r="L494" s="843"/>
      <c r="M494" s="844"/>
      <c r="N494" s="850"/>
      <c r="O494" s="846"/>
      <c r="P494" s="833"/>
      <c r="Q494" s="834"/>
      <c r="R494" s="406"/>
      <c r="S494" s="847"/>
      <c r="T494" s="847"/>
      <c r="U494" s="391"/>
      <c r="V494" s="393"/>
      <c r="W494" s="395"/>
      <c r="Y494" s="406"/>
      <c r="Z494" s="406"/>
      <c r="AA494" s="406"/>
      <c r="AB494" s="406"/>
      <c r="AC494" s="406"/>
      <c r="AD494" s="406"/>
      <c r="AE494" s="406"/>
      <c r="AF494" s="406"/>
      <c r="AG494" s="406"/>
      <c r="AH494" s="406"/>
      <c r="AJ494" s="467"/>
      <c r="AK494" s="466"/>
      <c r="AL494" s="466"/>
      <c r="AM494" s="466"/>
      <c r="AN494" s="466"/>
      <c r="AO494" s="466"/>
      <c r="AP494" s="466"/>
      <c r="AQ494" s="466"/>
      <c r="AR494" s="466"/>
      <c r="AS494" s="466"/>
      <c r="AT494" s="466"/>
      <c r="AU494" s="466"/>
      <c r="AV494" s="466"/>
      <c r="AW494" s="466"/>
      <c r="AX494" s="466"/>
      <c r="AY494" s="466"/>
      <c r="AZ494" s="466"/>
      <c r="BA494" s="466"/>
      <c r="BB494" s="466"/>
      <c r="BC494" s="466"/>
      <c r="BD494" s="466"/>
      <c r="BE494" s="466"/>
      <c r="BF494" s="466"/>
      <c r="BG494" s="466"/>
      <c r="BH494" s="446"/>
    </row>
    <row r="495" spans="4:60" ht="20" hidden="1" customHeight="1" x14ac:dyDescent="0.2">
      <c r="D495" s="848"/>
      <c r="E495" s="948"/>
      <c r="F495" s="870"/>
      <c r="G495" s="870" t="s">
        <v>17</v>
      </c>
      <c r="H495" s="888" t="s">
        <v>140</v>
      </c>
      <c r="I495" s="888"/>
      <c r="J495" s="843"/>
      <c r="K495" s="843"/>
      <c r="L495" s="843"/>
      <c r="M495" s="844"/>
      <c r="N495" s="850"/>
      <c r="O495" s="846"/>
      <c r="P495" s="833"/>
      <c r="Q495" s="834"/>
      <c r="R495" s="406"/>
      <c r="S495" s="847"/>
      <c r="T495" s="847"/>
      <c r="U495" s="391"/>
      <c r="V495" s="393"/>
      <c r="W495" s="395"/>
      <c r="Y495" s="406"/>
      <c r="Z495" s="406"/>
      <c r="AA495" s="406"/>
      <c r="AB495" s="406"/>
      <c r="AC495" s="406"/>
      <c r="AD495" s="406"/>
      <c r="AE495" s="406"/>
      <c r="AF495" s="406"/>
      <c r="AG495" s="406"/>
      <c r="AH495" s="406"/>
      <c r="AJ495" s="467"/>
      <c r="AK495" s="466"/>
      <c r="AL495" s="466"/>
      <c r="AM495" s="466"/>
      <c r="AN495" s="466"/>
      <c r="AO495" s="466"/>
      <c r="AP495" s="466"/>
      <c r="AQ495" s="466"/>
      <c r="AR495" s="466"/>
      <c r="AS495" s="466"/>
      <c r="AT495" s="466"/>
      <c r="AU495" s="466"/>
      <c r="AV495" s="466"/>
      <c r="AW495" s="466"/>
      <c r="AX495" s="466"/>
      <c r="AY495" s="466"/>
      <c r="AZ495" s="466"/>
      <c r="BA495" s="466"/>
      <c r="BB495" s="466"/>
      <c r="BC495" s="466"/>
      <c r="BD495" s="466"/>
      <c r="BE495" s="466"/>
      <c r="BF495" s="466"/>
      <c r="BG495" s="466"/>
      <c r="BH495" s="446"/>
    </row>
    <row r="496" spans="4:60" ht="20" hidden="1" customHeight="1" x14ac:dyDescent="0.2">
      <c r="D496" s="853"/>
      <c r="E496" s="948"/>
      <c r="F496" s="870"/>
      <c r="G496" s="870"/>
      <c r="H496" s="888" t="s">
        <v>141</v>
      </c>
      <c r="I496" s="888"/>
      <c r="J496" s="865"/>
      <c r="K496" s="865"/>
      <c r="L496" s="865"/>
      <c r="M496" s="866"/>
      <c r="N496" s="845"/>
      <c r="O496" s="867"/>
      <c r="P496" s="833" t="s">
        <v>778</v>
      </c>
      <c r="Q496" s="834" t="s">
        <v>237</v>
      </c>
      <c r="R496" s="406">
        <f t="shared" ref="R496:S500" si="877">Y496*AA496</f>
        <v>7</v>
      </c>
      <c r="S496" s="847">
        <f t="shared" si="877"/>
        <v>715000</v>
      </c>
      <c r="T496" s="847">
        <f t="shared" ref="T496:T500" si="878">Z496*AC496</f>
        <v>275000</v>
      </c>
      <c r="U496" s="391">
        <f t="shared" ref="U496:U500" si="879">S496+T496</f>
        <v>990000</v>
      </c>
      <c r="V496" s="393">
        <f t="shared" ref="V496:V500" si="880">R496*U496</f>
        <v>6930000</v>
      </c>
      <c r="W496" s="395">
        <v>0.64440223535161956</v>
      </c>
      <c r="Y496" s="406">
        <v>7</v>
      </c>
      <c r="Z496" s="406">
        <f>$Z$23</f>
        <v>1.1000000000000001</v>
      </c>
      <c r="AA496" s="406">
        <f>$AA$23</f>
        <v>1</v>
      </c>
      <c r="AB496" s="406">
        <v>650000</v>
      </c>
      <c r="AC496" s="406">
        <v>250000</v>
      </c>
      <c r="AD496" s="406">
        <f t="shared" ref="AD496:AD500" si="881">AB496+AC496</f>
        <v>900000</v>
      </c>
      <c r="AE496" s="406">
        <f t="shared" ref="AE496:AE500" si="882">Y496*AB496</f>
        <v>4550000</v>
      </c>
      <c r="AF496" s="406">
        <f t="shared" ref="AF496:AF500" si="883">Y496*AC496</f>
        <v>1750000</v>
      </c>
      <c r="AG496" s="406">
        <f t="shared" ref="AG496:AG500" si="884">AE496+AF496</f>
        <v>6300000</v>
      </c>
      <c r="AH496" s="406">
        <f t="shared" ref="AH496:AH500" si="885">(V496-AG496)/AG496*100</f>
        <v>10</v>
      </c>
      <c r="AJ496" s="467"/>
      <c r="AK496" s="466"/>
      <c r="AL496" s="466"/>
      <c r="AM496" s="466"/>
      <c r="AN496" s="466"/>
      <c r="AO496" s="466"/>
      <c r="AP496" s="466"/>
      <c r="AQ496" s="466"/>
      <c r="AR496" s="466"/>
      <c r="AS496" s="466"/>
      <c r="AT496" s="466"/>
      <c r="AU496" s="466"/>
      <c r="AV496" s="466"/>
      <c r="AW496" s="466"/>
      <c r="AX496" s="466"/>
      <c r="AY496" s="466"/>
      <c r="AZ496" s="466"/>
      <c r="BA496" s="466"/>
      <c r="BB496" s="466"/>
      <c r="BC496" s="466"/>
      <c r="BD496" s="466"/>
      <c r="BE496" s="466"/>
      <c r="BF496" s="466"/>
      <c r="BG496" s="466"/>
      <c r="BH496" s="446"/>
    </row>
    <row r="497" spans="4:60" ht="20" hidden="1" customHeight="1" x14ac:dyDescent="0.2">
      <c r="D497" s="853"/>
      <c r="E497" s="948"/>
      <c r="F497" s="870"/>
      <c r="G497" s="870"/>
      <c r="H497" s="888" t="s">
        <v>142</v>
      </c>
      <c r="I497" s="888"/>
      <c r="J497" s="865"/>
      <c r="K497" s="865"/>
      <c r="L497" s="865"/>
      <c r="M497" s="866"/>
      <c r="N497" s="845"/>
      <c r="O497" s="867"/>
      <c r="P497" s="833" t="s">
        <v>778</v>
      </c>
      <c r="Q497" s="834" t="s">
        <v>237</v>
      </c>
      <c r="R497" s="406">
        <f t="shared" si="877"/>
        <v>7.5</v>
      </c>
      <c r="S497" s="847">
        <f t="shared" si="877"/>
        <v>715000</v>
      </c>
      <c r="T497" s="847">
        <f t="shared" si="878"/>
        <v>275000</v>
      </c>
      <c r="U497" s="391">
        <f t="shared" si="879"/>
        <v>990000</v>
      </c>
      <c r="V497" s="393">
        <f t="shared" si="880"/>
        <v>7425000</v>
      </c>
      <c r="W497" s="395">
        <v>0.69043096644816382</v>
      </c>
      <c r="Y497" s="406">
        <v>7.5</v>
      </c>
      <c r="Z497" s="406">
        <f>$Z$23</f>
        <v>1.1000000000000001</v>
      </c>
      <c r="AA497" s="406">
        <f>$AA$23</f>
        <v>1</v>
      </c>
      <c r="AB497" s="406">
        <v>650000</v>
      </c>
      <c r="AC497" s="406">
        <v>250000</v>
      </c>
      <c r="AD497" s="406">
        <f t="shared" si="881"/>
        <v>900000</v>
      </c>
      <c r="AE497" s="406">
        <f t="shared" si="882"/>
        <v>4875000</v>
      </c>
      <c r="AF497" s="406">
        <f t="shared" si="883"/>
        <v>1875000</v>
      </c>
      <c r="AG497" s="406">
        <f t="shared" si="884"/>
        <v>6750000</v>
      </c>
      <c r="AH497" s="406">
        <f t="shared" si="885"/>
        <v>10</v>
      </c>
      <c r="AJ497" s="467"/>
      <c r="AK497" s="466"/>
      <c r="AL497" s="466"/>
      <c r="AM497" s="466"/>
      <c r="AN497" s="466"/>
      <c r="AO497" s="466"/>
      <c r="AP497" s="466"/>
      <c r="AQ497" s="466"/>
      <c r="AR497" s="466"/>
      <c r="AS497" s="466"/>
      <c r="AT497" s="466"/>
      <c r="AU497" s="466"/>
      <c r="AV497" s="466"/>
      <c r="AW497" s="466"/>
      <c r="AX497" s="466"/>
      <c r="AY497" s="466"/>
      <c r="AZ497" s="466"/>
      <c r="BA497" s="466"/>
      <c r="BB497" s="466"/>
      <c r="BC497" s="466"/>
      <c r="BD497" s="466"/>
      <c r="BE497" s="466"/>
      <c r="BF497" s="466"/>
      <c r="BG497" s="466"/>
      <c r="BH497" s="446"/>
    </row>
    <row r="498" spans="4:60" ht="20" hidden="1" customHeight="1" x14ac:dyDescent="0.2">
      <c r="D498" s="853"/>
      <c r="E498" s="948"/>
      <c r="F498" s="870"/>
      <c r="G498" s="870"/>
      <c r="H498" s="888" t="s">
        <v>143</v>
      </c>
      <c r="I498" s="888"/>
      <c r="J498" s="865"/>
      <c r="K498" s="865"/>
      <c r="L498" s="865"/>
      <c r="M498" s="866"/>
      <c r="N498" s="845"/>
      <c r="O498" s="867"/>
      <c r="P498" s="833" t="s">
        <v>778</v>
      </c>
      <c r="Q498" s="834" t="s">
        <v>237</v>
      </c>
      <c r="R498" s="406">
        <f t="shared" si="877"/>
        <v>5</v>
      </c>
      <c r="S498" s="847">
        <f t="shared" si="877"/>
        <v>715000</v>
      </c>
      <c r="T498" s="847">
        <f t="shared" si="878"/>
        <v>275000</v>
      </c>
      <c r="U498" s="391">
        <f t="shared" si="879"/>
        <v>990000</v>
      </c>
      <c r="V498" s="393">
        <f t="shared" si="880"/>
        <v>4950000</v>
      </c>
      <c r="W498" s="395">
        <v>0.46028731096544256</v>
      </c>
      <c r="Y498" s="406">
        <v>5</v>
      </c>
      <c r="Z498" s="406">
        <f>$Z$23</f>
        <v>1.1000000000000001</v>
      </c>
      <c r="AA498" s="406">
        <f>$AA$23</f>
        <v>1</v>
      </c>
      <c r="AB498" s="406">
        <v>650000</v>
      </c>
      <c r="AC498" s="406">
        <v>250000</v>
      </c>
      <c r="AD498" s="406">
        <f t="shared" si="881"/>
        <v>900000</v>
      </c>
      <c r="AE498" s="406">
        <f t="shared" si="882"/>
        <v>3250000</v>
      </c>
      <c r="AF498" s="406">
        <f t="shared" si="883"/>
        <v>1250000</v>
      </c>
      <c r="AG498" s="406">
        <f t="shared" si="884"/>
        <v>4500000</v>
      </c>
      <c r="AH498" s="406">
        <f t="shared" si="885"/>
        <v>10</v>
      </c>
      <c r="AJ498" s="467"/>
      <c r="AK498" s="466"/>
      <c r="AL498" s="466"/>
      <c r="AM498" s="466"/>
      <c r="AN498" s="466"/>
      <c r="AO498" s="466"/>
      <c r="AP498" s="466"/>
      <c r="AQ498" s="466"/>
      <c r="AR498" s="466"/>
      <c r="AS498" s="466"/>
      <c r="AT498" s="466"/>
      <c r="AU498" s="466"/>
      <c r="AV498" s="466"/>
      <c r="AW498" s="466"/>
      <c r="AX498" s="466"/>
      <c r="AY498" s="466"/>
      <c r="AZ498" s="466"/>
      <c r="BA498" s="466"/>
      <c r="BB498" s="466"/>
      <c r="BC498" s="466"/>
      <c r="BD498" s="466"/>
      <c r="BE498" s="466"/>
      <c r="BF498" s="466"/>
      <c r="BG498" s="466"/>
      <c r="BH498" s="446"/>
    </row>
    <row r="499" spans="4:60" ht="20" hidden="1" customHeight="1" x14ac:dyDescent="0.2">
      <c r="D499" s="848"/>
      <c r="E499" s="959"/>
      <c r="F499" s="949">
        <v>2</v>
      </c>
      <c r="G499" s="888" t="s">
        <v>144</v>
      </c>
      <c r="H499" s="888"/>
      <c r="I499" s="888"/>
      <c r="J499" s="843"/>
      <c r="K499" s="843"/>
      <c r="L499" s="843"/>
      <c r="M499" s="844"/>
      <c r="N499" s="850"/>
      <c r="O499" s="846"/>
      <c r="P499" s="833" t="s">
        <v>775</v>
      </c>
      <c r="Q499" s="834" t="s">
        <v>237</v>
      </c>
      <c r="R499" s="406">
        <f t="shared" si="877"/>
        <v>6</v>
      </c>
      <c r="S499" s="847">
        <f t="shared" si="877"/>
        <v>412500.00000000006</v>
      </c>
      <c r="T499" s="847">
        <f t="shared" si="878"/>
        <v>198000.00000000003</v>
      </c>
      <c r="U499" s="391">
        <f t="shared" si="879"/>
        <v>610500.00000000012</v>
      </c>
      <c r="V499" s="393">
        <f t="shared" si="880"/>
        <v>3663000.0000000009</v>
      </c>
      <c r="W499" s="395">
        <v>0.34061261011442756</v>
      </c>
      <c r="Y499" s="406">
        <v>6</v>
      </c>
      <c r="Z499" s="406">
        <f>$Z$23</f>
        <v>1.1000000000000001</v>
      </c>
      <c r="AA499" s="406">
        <f>$AA$23</f>
        <v>1</v>
      </c>
      <c r="AB499" s="406">
        <v>375000</v>
      </c>
      <c r="AC499" s="406">
        <v>180000</v>
      </c>
      <c r="AD499" s="406">
        <f t="shared" si="881"/>
        <v>555000</v>
      </c>
      <c r="AE499" s="406">
        <f t="shared" si="882"/>
        <v>2250000</v>
      </c>
      <c r="AF499" s="406">
        <f t="shared" si="883"/>
        <v>1080000</v>
      </c>
      <c r="AG499" s="406">
        <f t="shared" si="884"/>
        <v>3330000</v>
      </c>
      <c r="AH499" s="406">
        <f t="shared" si="885"/>
        <v>10.000000000000028</v>
      </c>
      <c r="AJ499" s="467"/>
      <c r="AK499" s="466"/>
      <c r="AL499" s="466"/>
      <c r="AM499" s="466"/>
      <c r="AN499" s="466"/>
      <c r="AO499" s="466"/>
      <c r="AP499" s="466"/>
      <c r="AQ499" s="466"/>
      <c r="AR499" s="466"/>
      <c r="AS499" s="466"/>
      <c r="AT499" s="466"/>
      <c r="AU499" s="466"/>
      <c r="AV499" s="466"/>
      <c r="AW499" s="466"/>
      <c r="AX499" s="466"/>
      <c r="AY499" s="466"/>
      <c r="AZ499" s="466"/>
      <c r="BA499" s="466"/>
      <c r="BB499" s="466"/>
      <c r="BC499" s="466"/>
      <c r="BD499" s="466"/>
      <c r="BE499" s="466"/>
      <c r="BF499" s="466"/>
      <c r="BG499" s="466"/>
      <c r="BH499" s="446"/>
    </row>
    <row r="500" spans="4:60" ht="20" hidden="1" customHeight="1" x14ac:dyDescent="0.2">
      <c r="D500" s="848"/>
      <c r="E500" s="948"/>
      <c r="F500" s="870">
        <v>3</v>
      </c>
      <c r="G500" s="851" t="s">
        <v>776</v>
      </c>
      <c r="H500" s="851"/>
      <c r="I500" s="888"/>
      <c r="J500" s="851"/>
      <c r="K500" s="843"/>
      <c r="L500" s="843"/>
      <c r="M500" s="844"/>
      <c r="N500" s="850"/>
      <c r="O500" s="846"/>
      <c r="P500" s="833" t="s">
        <v>777</v>
      </c>
      <c r="Q500" s="834" t="s">
        <v>237</v>
      </c>
      <c r="R500" s="406">
        <f t="shared" si="877"/>
        <v>5</v>
      </c>
      <c r="S500" s="847">
        <f t="shared" si="877"/>
        <v>1430000</v>
      </c>
      <c r="T500" s="847">
        <f t="shared" si="878"/>
        <v>495000.00000000006</v>
      </c>
      <c r="U500" s="391">
        <f t="shared" si="879"/>
        <v>1925000</v>
      </c>
      <c r="V500" s="393">
        <f t="shared" si="880"/>
        <v>9625000</v>
      </c>
      <c r="W500" s="395">
        <v>0.89500310465502708</v>
      </c>
      <c r="Y500" s="406">
        <v>5</v>
      </c>
      <c r="Z500" s="406">
        <f>$Z$23</f>
        <v>1.1000000000000001</v>
      </c>
      <c r="AA500" s="406">
        <f>$AA$23</f>
        <v>1</v>
      </c>
      <c r="AB500" s="406">
        <f>AB496*2</f>
        <v>1300000</v>
      </c>
      <c r="AC500" s="406">
        <v>450000</v>
      </c>
      <c r="AD500" s="406">
        <f t="shared" si="881"/>
        <v>1750000</v>
      </c>
      <c r="AE500" s="406">
        <f t="shared" si="882"/>
        <v>6500000</v>
      </c>
      <c r="AF500" s="406">
        <f t="shared" si="883"/>
        <v>2250000</v>
      </c>
      <c r="AG500" s="406">
        <f t="shared" si="884"/>
        <v>8750000</v>
      </c>
      <c r="AH500" s="406">
        <f t="shared" si="885"/>
        <v>10</v>
      </c>
      <c r="AJ500" s="467"/>
      <c r="AK500" s="466"/>
      <c r="AL500" s="466"/>
      <c r="AM500" s="466"/>
      <c r="AN500" s="466"/>
      <c r="AO500" s="466"/>
      <c r="AP500" s="466"/>
      <c r="AQ500" s="466"/>
      <c r="AR500" s="466"/>
      <c r="AS500" s="466"/>
      <c r="AT500" s="466"/>
      <c r="AU500" s="466"/>
      <c r="AV500" s="466"/>
      <c r="AW500" s="466"/>
      <c r="AX500" s="466"/>
      <c r="AY500" s="466"/>
      <c r="AZ500" s="466"/>
      <c r="BA500" s="466"/>
      <c r="BB500" s="466"/>
      <c r="BC500" s="466"/>
      <c r="BD500" s="466"/>
      <c r="BE500" s="466"/>
      <c r="BF500" s="466"/>
      <c r="BG500" s="466"/>
      <c r="BH500" s="446"/>
    </row>
    <row r="501" spans="4:60" ht="20" hidden="1" customHeight="1" x14ac:dyDescent="0.2">
      <c r="D501" s="848"/>
      <c r="E501" s="948"/>
      <c r="F501" s="870"/>
      <c r="G501" s="851"/>
      <c r="H501" s="851"/>
      <c r="I501" s="888"/>
      <c r="J501" s="851"/>
      <c r="K501" s="843"/>
      <c r="L501" s="843"/>
      <c r="M501" s="844"/>
      <c r="N501" s="850"/>
      <c r="O501" s="846"/>
      <c r="P501" s="833"/>
      <c r="Q501" s="834"/>
      <c r="R501" s="406"/>
      <c r="S501" s="847"/>
      <c r="T501" s="847"/>
      <c r="U501" s="391"/>
      <c r="V501" s="393"/>
      <c r="W501" s="395"/>
      <c r="Y501" s="406"/>
      <c r="Z501" s="406"/>
      <c r="AA501" s="406"/>
      <c r="AB501" s="406"/>
      <c r="AC501" s="406"/>
      <c r="AD501" s="406"/>
      <c r="AE501" s="406"/>
      <c r="AF501" s="406"/>
      <c r="AG501" s="406"/>
      <c r="AH501" s="406"/>
      <c r="AJ501" s="467"/>
      <c r="AK501" s="466"/>
      <c r="AL501" s="466"/>
      <c r="AM501" s="466"/>
      <c r="AN501" s="466"/>
      <c r="AO501" s="466"/>
      <c r="AP501" s="466"/>
      <c r="AQ501" s="466"/>
      <c r="AR501" s="466"/>
      <c r="AS501" s="466"/>
      <c r="AT501" s="466"/>
      <c r="AU501" s="466"/>
      <c r="AV501" s="466"/>
      <c r="AW501" s="466"/>
      <c r="AX501" s="466"/>
      <c r="AY501" s="466"/>
      <c r="AZ501" s="466"/>
      <c r="BA501" s="466"/>
      <c r="BB501" s="466"/>
      <c r="BC501" s="466"/>
      <c r="BD501" s="466"/>
      <c r="BE501" s="466"/>
      <c r="BF501" s="466"/>
      <c r="BG501" s="466"/>
      <c r="BH501" s="446"/>
    </row>
    <row r="502" spans="4:60" ht="20" hidden="1" customHeight="1" x14ac:dyDescent="0.2">
      <c r="D502" s="814"/>
      <c r="E502" s="815"/>
      <c r="F502" s="816"/>
      <c r="G502" s="817"/>
      <c r="H502" s="818"/>
      <c r="I502" s="816"/>
      <c r="J502" s="819"/>
      <c r="K502" s="819"/>
      <c r="L502" s="819"/>
      <c r="M502" s="820"/>
      <c r="N502" s="821"/>
      <c r="O502" s="818"/>
      <c r="P502" s="822"/>
      <c r="Q502" s="823"/>
      <c r="R502" s="838"/>
      <c r="S502" s="824"/>
      <c r="T502" s="824"/>
      <c r="U502" s="861" t="s">
        <v>182</v>
      </c>
      <c r="V502" s="1"/>
      <c r="W502" s="395"/>
      <c r="Y502" s="406"/>
      <c r="Z502" s="406"/>
      <c r="AA502" s="406"/>
      <c r="AB502" s="406"/>
      <c r="AC502" s="406"/>
      <c r="AD502" s="406"/>
      <c r="AE502" s="406"/>
      <c r="AF502" s="406"/>
      <c r="AG502" s="406"/>
      <c r="AH502" s="406"/>
      <c r="AJ502" s="467"/>
      <c r="AK502" s="466"/>
      <c r="AL502" s="466"/>
      <c r="AM502" s="466"/>
      <c r="AN502" s="466"/>
      <c r="AO502" s="466"/>
      <c r="AP502" s="466"/>
      <c r="AQ502" s="466"/>
      <c r="AR502" s="466"/>
      <c r="AS502" s="466"/>
      <c r="AT502" s="466"/>
      <c r="AU502" s="466"/>
      <c r="AV502" s="466"/>
      <c r="AW502" s="466"/>
      <c r="AX502" s="466"/>
      <c r="AY502" s="466"/>
      <c r="AZ502" s="466"/>
      <c r="BA502" s="466"/>
      <c r="BB502" s="466"/>
      <c r="BC502" s="466"/>
      <c r="BD502" s="466"/>
      <c r="BE502" s="466"/>
      <c r="BF502" s="466"/>
      <c r="BG502" s="466"/>
      <c r="BH502" s="446"/>
    </row>
    <row r="503" spans="4:60" s="6" customFormat="1" ht="20" customHeight="1" x14ac:dyDescent="0.2">
      <c r="D503" s="853" t="s">
        <v>149</v>
      </c>
      <c r="E503" s="862" t="s">
        <v>150</v>
      </c>
      <c r="F503" s="863"/>
      <c r="G503" s="864"/>
      <c r="H503" s="864"/>
      <c r="I503" s="864"/>
      <c r="J503" s="865"/>
      <c r="K503" s="865"/>
      <c r="L503" s="865"/>
      <c r="M503" s="866"/>
      <c r="N503" s="845"/>
      <c r="O503" s="867"/>
      <c r="P503" s="833"/>
      <c r="Q503" s="834"/>
      <c r="R503" s="407"/>
      <c r="S503" s="868"/>
      <c r="T503" s="868"/>
      <c r="U503" s="392"/>
      <c r="V503" s="432">
        <f>SUM(V504:V518)</f>
        <v>26769150</v>
      </c>
      <c r="W503" s="396">
        <v>2.4891919334001162</v>
      </c>
      <c r="Y503" s="407"/>
      <c r="Z503" s="407"/>
      <c r="AA503" s="407"/>
      <c r="AB503" s="407"/>
      <c r="AC503" s="407"/>
      <c r="AD503" s="407"/>
      <c r="AE503" s="407"/>
      <c r="AF503" s="407"/>
      <c r="AG503" s="407"/>
      <c r="AH503" s="407"/>
      <c r="AI503" s="287"/>
      <c r="AJ503" s="456">
        <f>W503/24</f>
        <v>0.10371633055833818</v>
      </c>
      <c r="AK503" s="457">
        <f>AJ503</f>
        <v>0.10371633055833818</v>
      </c>
      <c r="AL503" s="457">
        <f t="shared" ref="AL503:BG503" si="886">AK503</f>
        <v>0.10371633055833818</v>
      </c>
      <c r="AM503" s="457">
        <f t="shared" si="886"/>
        <v>0.10371633055833818</v>
      </c>
      <c r="AN503" s="457">
        <f t="shared" si="886"/>
        <v>0.10371633055833818</v>
      </c>
      <c r="AO503" s="457">
        <f t="shared" si="886"/>
        <v>0.10371633055833818</v>
      </c>
      <c r="AP503" s="457">
        <f t="shared" si="886"/>
        <v>0.10371633055833818</v>
      </c>
      <c r="AQ503" s="457">
        <f t="shared" si="886"/>
        <v>0.10371633055833818</v>
      </c>
      <c r="AR503" s="457">
        <f t="shared" si="886"/>
        <v>0.10371633055833818</v>
      </c>
      <c r="AS503" s="457">
        <f t="shared" si="886"/>
        <v>0.10371633055833818</v>
      </c>
      <c r="AT503" s="457">
        <f t="shared" si="886"/>
        <v>0.10371633055833818</v>
      </c>
      <c r="AU503" s="457">
        <f t="shared" si="886"/>
        <v>0.10371633055833818</v>
      </c>
      <c r="AV503" s="457">
        <f t="shared" si="886"/>
        <v>0.10371633055833818</v>
      </c>
      <c r="AW503" s="457">
        <f t="shared" si="886"/>
        <v>0.10371633055833818</v>
      </c>
      <c r="AX503" s="457">
        <f t="shared" si="886"/>
        <v>0.10371633055833818</v>
      </c>
      <c r="AY503" s="457">
        <f t="shared" si="886"/>
        <v>0.10371633055833818</v>
      </c>
      <c r="AZ503" s="457">
        <f t="shared" si="886"/>
        <v>0.10371633055833818</v>
      </c>
      <c r="BA503" s="457">
        <f t="shared" si="886"/>
        <v>0.10371633055833818</v>
      </c>
      <c r="BB503" s="457">
        <f t="shared" si="886"/>
        <v>0.10371633055833818</v>
      </c>
      <c r="BC503" s="457">
        <f t="shared" si="886"/>
        <v>0.10371633055833818</v>
      </c>
      <c r="BD503" s="457">
        <f t="shared" si="886"/>
        <v>0.10371633055833818</v>
      </c>
      <c r="BE503" s="457">
        <f t="shared" si="886"/>
        <v>0.10371633055833818</v>
      </c>
      <c r="BF503" s="457">
        <f t="shared" si="886"/>
        <v>0.10371633055833818</v>
      </c>
      <c r="BG503" s="457">
        <f t="shared" si="886"/>
        <v>0.10371633055833818</v>
      </c>
      <c r="BH503" s="447"/>
    </row>
    <row r="504" spans="4:60" s="6" customFormat="1" ht="20" hidden="1" customHeight="1" x14ac:dyDescent="0.2">
      <c r="D504" s="853"/>
      <c r="E504" s="872"/>
      <c r="F504" s="958">
        <v>1</v>
      </c>
      <c r="G504" s="864" t="s">
        <v>151</v>
      </c>
      <c r="H504" s="864"/>
      <c r="I504" s="864"/>
      <c r="J504" s="865"/>
      <c r="K504" s="865"/>
      <c r="L504" s="865"/>
      <c r="M504" s="866"/>
      <c r="N504" s="845"/>
      <c r="O504" s="867"/>
      <c r="P504" s="833"/>
      <c r="Q504" s="834"/>
      <c r="R504" s="407"/>
      <c r="S504" s="868"/>
      <c r="T504" s="868"/>
      <c r="U504" s="392"/>
      <c r="V504" s="392"/>
      <c r="W504" s="396"/>
      <c r="Y504" s="407"/>
      <c r="Z504" s="407"/>
      <c r="AA504" s="407"/>
      <c r="AB504" s="407"/>
      <c r="AC504" s="407"/>
      <c r="AD504" s="407"/>
      <c r="AE504" s="407"/>
      <c r="AF504" s="407"/>
      <c r="AG504" s="407"/>
      <c r="AH504" s="407"/>
      <c r="AI504" s="287"/>
      <c r="AJ504" s="409"/>
      <c r="BH504" s="447"/>
    </row>
    <row r="505" spans="4:60" ht="20" hidden="1" customHeight="1" x14ac:dyDescent="0.2">
      <c r="D505" s="853"/>
      <c r="E505" s="948"/>
      <c r="F505" s="870"/>
      <c r="G505" s="851" t="s">
        <v>22</v>
      </c>
      <c r="H505" s="851" t="s">
        <v>152</v>
      </c>
      <c r="I505" s="864"/>
      <c r="J505" s="865"/>
      <c r="K505" s="865"/>
      <c r="L505" s="865"/>
      <c r="M505" s="866"/>
      <c r="N505" s="845"/>
      <c r="O505" s="867"/>
      <c r="P505" s="833" t="s">
        <v>779</v>
      </c>
      <c r="Q505" s="834" t="s">
        <v>262</v>
      </c>
      <c r="R505" s="406">
        <f t="shared" ref="R505:S505" si="887">Y505*AA505</f>
        <v>1</v>
      </c>
      <c r="S505" s="847">
        <f t="shared" si="887"/>
        <v>2365550</v>
      </c>
      <c r="T505" s="847">
        <f t="shared" ref="T505" si="888">Z505*AC505</f>
        <v>633600</v>
      </c>
      <c r="U505" s="391">
        <f t="shared" ref="U505:U506" si="889">S505+T505</f>
        <v>2999150</v>
      </c>
      <c r="V505" s="391">
        <f t="shared" ref="V505:V506" si="890">R505*U505</f>
        <v>2999150</v>
      </c>
      <c r="W505" s="395">
        <v>0.27888296741050644</v>
      </c>
      <c r="Y505" s="406">
        <v>1</v>
      </c>
      <c r="Z505" s="406">
        <f>$Z$23</f>
        <v>1.1000000000000001</v>
      </c>
      <c r="AA505" s="406">
        <f>$AA$23</f>
        <v>1</v>
      </c>
      <c r="AB505" s="406">
        <v>2150500</v>
      </c>
      <c r="AC505" s="406">
        <v>576000</v>
      </c>
      <c r="AD505" s="406">
        <f t="shared" ref="AD505" si="891">AB505+AC505</f>
        <v>2726500</v>
      </c>
      <c r="AE505" s="406">
        <f t="shared" ref="AE505" si="892">Y505*AB505</f>
        <v>2150500</v>
      </c>
      <c r="AF505" s="406">
        <f t="shared" ref="AF505" si="893">Y505*AC505</f>
        <v>576000</v>
      </c>
      <c r="AG505" s="406">
        <f t="shared" ref="AG505" si="894">AE505+AF505</f>
        <v>2726500</v>
      </c>
      <c r="AH505" s="406">
        <f t="shared" ref="AH505" si="895">(V505-AG505)/AG505*100</f>
        <v>10</v>
      </c>
      <c r="AJ505" s="408"/>
      <c r="BH505" s="446"/>
    </row>
    <row r="506" spans="4:60" ht="20" hidden="1" customHeight="1" x14ac:dyDescent="0.2">
      <c r="D506" s="853"/>
      <c r="E506" s="948"/>
      <c r="F506" s="379"/>
      <c r="G506" s="851" t="s">
        <v>27</v>
      </c>
      <c r="H506" s="851" t="s">
        <v>781</v>
      </c>
      <c r="I506" s="864"/>
      <c r="J506" s="865"/>
      <c r="K506" s="865"/>
      <c r="L506" s="865"/>
      <c r="M506" s="866"/>
      <c r="N506" s="845"/>
      <c r="O506" s="867"/>
      <c r="P506" s="833" t="s">
        <v>782</v>
      </c>
      <c r="Q506" s="834" t="s">
        <v>262</v>
      </c>
      <c r="R506" s="406">
        <v>2</v>
      </c>
      <c r="S506" s="847">
        <v>560000</v>
      </c>
      <c r="T506" s="847">
        <v>2750000</v>
      </c>
      <c r="U506" s="391">
        <f t="shared" si="889"/>
        <v>3310000</v>
      </c>
      <c r="V506" s="391">
        <f t="shared" si="890"/>
        <v>6620000</v>
      </c>
      <c r="W506" s="395">
        <v>0.61557616133156157</v>
      </c>
      <c r="Y506" s="406"/>
      <c r="Z506" s="406"/>
      <c r="AA506" s="406"/>
      <c r="AB506" s="406"/>
      <c r="AC506" s="406"/>
      <c r="AD506" s="406"/>
      <c r="AE506" s="406"/>
      <c r="AF506" s="406"/>
      <c r="AG506" s="406"/>
      <c r="AH506" s="406"/>
      <c r="AJ506" s="408"/>
      <c r="BH506" s="446"/>
    </row>
    <row r="507" spans="4:60" ht="20" hidden="1" customHeight="1" x14ac:dyDescent="0.2">
      <c r="D507" s="853"/>
      <c r="E507" s="849"/>
      <c r="F507" s="960">
        <v>2</v>
      </c>
      <c r="G507" s="961" t="s">
        <v>180</v>
      </c>
      <c r="H507" s="854"/>
      <c r="I507" s="855"/>
      <c r="J507" s="843"/>
      <c r="K507" s="843"/>
      <c r="L507" s="843"/>
      <c r="M507" s="844"/>
      <c r="N507" s="850"/>
      <c r="O507" s="846"/>
      <c r="P507" s="857" t="s">
        <v>780</v>
      </c>
      <c r="Q507" s="834" t="s">
        <v>183</v>
      </c>
      <c r="R507" s="406">
        <f>Y507*AA507</f>
        <v>1</v>
      </c>
      <c r="S507" s="847">
        <v>4000000</v>
      </c>
      <c r="T507" s="847">
        <v>1500000</v>
      </c>
      <c r="U507" s="391">
        <f>S507+T507</f>
        <v>5500000</v>
      </c>
      <c r="V507" s="391">
        <f>R507*U507</f>
        <v>5500000</v>
      </c>
      <c r="W507" s="395">
        <v>0.51143034551715838</v>
      </c>
      <c r="Y507" s="406">
        <v>1</v>
      </c>
      <c r="Z507" s="406">
        <f>$Z$23</f>
        <v>1.1000000000000001</v>
      </c>
      <c r="AA507" s="406">
        <v>1</v>
      </c>
      <c r="AB507" s="406"/>
      <c r="AC507" s="406"/>
      <c r="AD507" s="406">
        <f>AB507+AC507</f>
        <v>0</v>
      </c>
      <c r="AE507" s="406">
        <f>Y507*AB507</f>
        <v>0</v>
      </c>
      <c r="AF507" s="406">
        <f>Y507*AC507</f>
        <v>0</v>
      </c>
      <c r="AG507" s="406">
        <f>AE507+AF507</f>
        <v>0</v>
      </c>
      <c r="AH507" s="406" t="e">
        <f>(V507-AG507)/AG507*100</f>
        <v>#DIV/0!</v>
      </c>
      <c r="AJ507" s="408"/>
      <c r="BH507" s="446"/>
    </row>
    <row r="508" spans="4:60" s="6" customFormat="1" ht="20" hidden="1" customHeight="1" x14ac:dyDescent="0.2">
      <c r="D508" s="848"/>
      <c r="E508" s="959"/>
      <c r="F508" s="962"/>
      <c r="G508" s="851"/>
      <c r="H508" s="888"/>
      <c r="I508" s="851"/>
      <c r="J508" s="843"/>
      <c r="K508" s="843"/>
      <c r="L508" s="843"/>
      <c r="M508" s="844"/>
      <c r="N508" s="850"/>
      <c r="O508" s="846"/>
      <c r="P508" s="833"/>
      <c r="Q508" s="834"/>
      <c r="R508" s="407"/>
      <c r="S508" s="868"/>
      <c r="T508" s="868"/>
      <c r="U508" s="392"/>
      <c r="V508" s="392"/>
      <c r="W508" s="396"/>
      <c r="Y508" s="407"/>
      <c r="Z508" s="407"/>
      <c r="AA508" s="407"/>
      <c r="AB508" s="407"/>
      <c r="AC508" s="407"/>
      <c r="AD508" s="407"/>
      <c r="AE508" s="407"/>
      <c r="AF508" s="407"/>
      <c r="AG508" s="407"/>
      <c r="AH508" s="407"/>
      <c r="AI508" s="287"/>
      <c r="AJ508" s="409"/>
      <c r="BH508" s="447"/>
    </row>
    <row r="509" spans="4:60" s="6" customFormat="1" ht="20" hidden="1" customHeight="1" x14ac:dyDescent="0.2">
      <c r="D509" s="853"/>
      <c r="E509" s="862"/>
      <c r="F509" s="863">
        <v>3</v>
      </c>
      <c r="G509" s="864" t="s">
        <v>783</v>
      </c>
      <c r="H509" s="864"/>
      <c r="I509" s="864"/>
      <c r="J509" s="865"/>
      <c r="K509" s="865"/>
      <c r="L509" s="865"/>
      <c r="M509" s="866"/>
      <c r="N509" s="845"/>
      <c r="O509" s="867"/>
      <c r="P509" s="833"/>
      <c r="Q509" s="834"/>
      <c r="R509" s="407"/>
      <c r="S509" s="868"/>
      <c r="T509" s="868"/>
      <c r="U509" s="392"/>
      <c r="V509" s="392"/>
      <c r="W509" s="396"/>
      <c r="Y509" s="407"/>
      <c r="Z509" s="407"/>
      <c r="AA509" s="407"/>
      <c r="AB509" s="407"/>
      <c r="AC509" s="407"/>
      <c r="AD509" s="407"/>
      <c r="AE509" s="407"/>
      <c r="AF509" s="407"/>
      <c r="AG509" s="407"/>
      <c r="AH509" s="407"/>
      <c r="AI509" s="287"/>
      <c r="AJ509" s="409"/>
      <c r="BH509" s="447"/>
    </row>
    <row r="510" spans="4:60" s="6" customFormat="1" ht="20" hidden="1" customHeight="1" x14ac:dyDescent="0.2">
      <c r="D510" s="853"/>
      <c r="E510" s="862"/>
      <c r="F510" s="863"/>
      <c r="G510" s="864" t="s">
        <v>17</v>
      </c>
      <c r="H510" s="864" t="s">
        <v>784</v>
      </c>
      <c r="I510" s="864"/>
      <c r="J510" s="865"/>
      <c r="K510" s="865"/>
      <c r="L510" s="865"/>
      <c r="M510" s="866"/>
      <c r="N510" s="845"/>
      <c r="O510" s="867"/>
      <c r="P510" s="833"/>
      <c r="Q510" s="834" t="s">
        <v>792</v>
      </c>
      <c r="R510" s="406">
        <f t="shared" ref="R510:S510" si="896">Y510*AA510</f>
        <v>1</v>
      </c>
      <c r="S510" s="847">
        <f t="shared" si="896"/>
        <v>0</v>
      </c>
      <c r="T510" s="847">
        <v>11650000</v>
      </c>
      <c r="U510" s="391">
        <f t="shared" ref="U510" si="897">S510+T510</f>
        <v>11650000</v>
      </c>
      <c r="V510" s="391">
        <f t="shared" ref="V510" si="898">R510*U510</f>
        <v>11650000</v>
      </c>
      <c r="W510" s="395">
        <v>1.08330245914089</v>
      </c>
      <c r="X510" s="1"/>
      <c r="Y510" s="406">
        <v>1</v>
      </c>
      <c r="Z510" s="406">
        <f>$Z$23</f>
        <v>1.1000000000000001</v>
      </c>
      <c r="AA510" s="406">
        <f>$AA$23</f>
        <v>1</v>
      </c>
      <c r="AB510" s="406"/>
      <c r="AC510" s="406"/>
      <c r="AD510" s="406">
        <f t="shared" ref="AD510" si="899">AB510+AC510</f>
        <v>0</v>
      </c>
      <c r="AE510" s="406">
        <f t="shared" ref="AE510" si="900">Y510*AB510</f>
        <v>0</v>
      </c>
      <c r="AF510" s="406">
        <f t="shared" ref="AF510" si="901">Y510*AC510</f>
        <v>0</v>
      </c>
      <c r="AG510" s="406">
        <f t="shared" ref="AG510" si="902">AE510+AF510</f>
        <v>0</v>
      </c>
      <c r="AH510" s="406" t="e">
        <f t="shared" ref="AH510" si="903">(V510-AG510)/AG510*100</f>
        <v>#DIV/0!</v>
      </c>
      <c r="AI510" s="287"/>
      <c r="AJ510" s="409"/>
      <c r="BH510" s="447"/>
    </row>
    <row r="511" spans="4:60" s="6" customFormat="1" ht="20" hidden="1" customHeight="1" x14ac:dyDescent="0.2">
      <c r="D511" s="853"/>
      <c r="E511" s="862"/>
      <c r="F511" s="863"/>
      <c r="G511" s="864"/>
      <c r="H511" s="888" t="s">
        <v>785</v>
      </c>
      <c r="I511" s="864"/>
      <c r="J511" s="865"/>
      <c r="K511" s="865"/>
      <c r="L511" s="865"/>
      <c r="M511" s="866"/>
      <c r="N511" s="845"/>
      <c r="O511" s="867"/>
      <c r="P511" s="833"/>
      <c r="Q511" s="834"/>
      <c r="R511" s="407"/>
      <c r="S511" s="868"/>
      <c r="T511" s="868"/>
      <c r="U511" s="392"/>
      <c r="V511" s="392"/>
      <c r="W511" s="396"/>
      <c r="Y511" s="407"/>
      <c r="Z511" s="407"/>
      <c r="AA511" s="407"/>
      <c r="AB511" s="407"/>
      <c r="AC511" s="407"/>
      <c r="AD511" s="407"/>
      <c r="AE511" s="407"/>
      <c r="AF511" s="407"/>
      <c r="AG511" s="407"/>
      <c r="AH511" s="407"/>
      <c r="AI511" s="287"/>
      <c r="AJ511" s="409"/>
      <c r="BH511" s="447"/>
    </row>
    <row r="512" spans="4:60" s="6" customFormat="1" ht="20" hidden="1" customHeight="1" x14ac:dyDescent="0.2">
      <c r="D512" s="853"/>
      <c r="E512" s="862"/>
      <c r="F512" s="863"/>
      <c r="G512" s="864"/>
      <c r="H512" s="888" t="s">
        <v>786</v>
      </c>
      <c r="I512" s="864"/>
      <c r="J512" s="865"/>
      <c r="K512" s="865"/>
      <c r="L512" s="865"/>
      <c r="M512" s="866"/>
      <c r="N512" s="845"/>
      <c r="O512" s="867"/>
      <c r="P512" s="833"/>
      <c r="Q512" s="834"/>
      <c r="R512" s="407"/>
      <c r="S512" s="868"/>
      <c r="T512" s="868"/>
      <c r="U512" s="392"/>
      <c r="V512" s="392"/>
      <c r="W512" s="396"/>
      <c r="Y512" s="407"/>
      <c r="Z512" s="407"/>
      <c r="AA512" s="407"/>
      <c r="AB512" s="407"/>
      <c r="AC512" s="407"/>
      <c r="AD512" s="407"/>
      <c r="AE512" s="407"/>
      <c r="AF512" s="407"/>
      <c r="AG512" s="407"/>
      <c r="AH512" s="407"/>
      <c r="AI512" s="287"/>
      <c r="AJ512" s="409"/>
      <c r="BH512" s="447"/>
    </row>
    <row r="513" spans="3:60" s="6" customFormat="1" ht="20" hidden="1" customHeight="1" x14ac:dyDescent="0.2">
      <c r="D513" s="853"/>
      <c r="E513" s="862"/>
      <c r="F513" s="863"/>
      <c r="G513" s="864"/>
      <c r="H513" s="888" t="s">
        <v>787</v>
      </c>
      <c r="I513" s="864"/>
      <c r="J513" s="865"/>
      <c r="K513" s="865"/>
      <c r="L513" s="865"/>
      <c r="M513" s="866"/>
      <c r="N513" s="845"/>
      <c r="O513" s="867"/>
      <c r="P513" s="833"/>
      <c r="Q513" s="834"/>
      <c r="R513" s="407"/>
      <c r="S513" s="868"/>
      <c r="T513" s="868"/>
      <c r="U513" s="392"/>
      <c r="V513" s="392"/>
      <c r="W513" s="396"/>
      <c r="Y513" s="407"/>
      <c r="Z513" s="407"/>
      <c r="AA513" s="407"/>
      <c r="AB513" s="407"/>
      <c r="AC513" s="407"/>
      <c r="AD513" s="407"/>
      <c r="AE513" s="407"/>
      <c r="AF513" s="407"/>
      <c r="AG513" s="407"/>
      <c r="AH513" s="407"/>
      <c r="AI513" s="287"/>
      <c r="AJ513" s="409"/>
      <c r="BH513" s="447"/>
    </row>
    <row r="514" spans="3:60" ht="20" hidden="1" customHeight="1" x14ac:dyDescent="0.2">
      <c r="D514" s="853"/>
      <c r="E514" s="862"/>
      <c r="F514" s="863"/>
      <c r="G514" s="864"/>
      <c r="H514" s="888" t="s">
        <v>788</v>
      </c>
      <c r="I514" s="864"/>
      <c r="J514" s="865"/>
      <c r="K514" s="865"/>
      <c r="L514" s="865"/>
      <c r="M514" s="866"/>
      <c r="N514" s="845"/>
      <c r="O514" s="867"/>
      <c r="P514" s="833"/>
      <c r="Q514" s="834"/>
      <c r="R514" s="406"/>
      <c r="S514" s="847"/>
      <c r="T514" s="847"/>
      <c r="U514" s="391"/>
      <c r="V514" s="391"/>
      <c r="W514" s="395"/>
      <c r="Y514" s="406"/>
      <c r="Z514" s="406"/>
      <c r="AA514" s="406"/>
      <c r="AB514" s="406"/>
      <c r="AC514" s="406"/>
      <c r="AD514" s="406"/>
      <c r="AE514" s="406"/>
      <c r="AF514" s="406"/>
      <c r="AG514" s="406"/>
      <c r="AH514" s="406"/>
      <c r="AJ514" s="408"/>
      <c r="BH514" s="446"/>
    </row>
    <row r="515" spans="3:60" s="75" customFormat="1" ht="20" hidden="1" customHeight="1" x14ac:dyDescent="0.2">
      <c r="C515" s="1"/>
      <c r="D515" s="853"/>
      <c r="E515" s="862"/>
      <c r="F515" s="863"/>
      <c r="G515" s="864"/>
      <c r="H515" s="888" t="s">
        <v>789</v>
      </c>
      <c r="I515" s="864"/>
      <c r="J515" s="865"/>
      <c r="K515" s="865"/>
      <c r="L515" s="865"/>
      <c r="M515" s="866"/>
      <c r="N515" s="845"/>
      <c r="O515" s="867"/>
      <c r="P515" s="833"/>
      <c r="Q515" s="963"/>
      <c r="R515" s="406"/>
      <c r="S515" s="847"/>
      <c r="T515" s="847"/>
      <c r="U515" s="391"/>
      <c r="V515" s="391"/>
      <c r="W515" s="395"/>
      <c r="Y515" s="406"/>
      <c r="Z515" s="406"/>
      <c r="AA515" s="406"/>
      <c r="AB515" s="406"/>
      <c r="AC515" s="406"/>
      <c r="AD515" s="406"/>
      <c r="AE515" s="406"/>
      <c r="AF515" s="406"/>
      <c r="AG515" s="406"/>
      <c r="AH515" s="406"/>
      <c r="AI515" s="330"/>
      <c r="AJ515" s="410"/>
      <c r="BH515" s="454"/>
    </row>
    <row r="516" spans="3:60" s="75" customFormat="1" ht="20" hidden="1" customHeight="1" x14ac:dyDescent="0.2">
      <c r="C516" s="1"/>
      <c r="D516" s="853"/>
      <c r="E516" s="862"/>
      <c r="F516" s="863"/>
      <c r="G516" s="864"/>
      <c r="H516" s="888" t="s">
        <v>790</v>
      </c>
      <c r="I516" s="864"/>
      <c r="J516" s="865"/>
      <c r="K516" s="865"/>
      <c r="L516" s="865"/>
      <c r="M516" s="866"/>
      <c r="N516" s="845"/>
      <c r="O516" s="867"/>
      <c r="P516" s="833"/>
      <c r="Q516" s="963"/>
      <c r="R516" s="406"/>
      <c r="S516" s="847"/>
      <c r="T516" s="847"/>
      <c r="U516" s="391"/>
      <c r="V516" s="391"/>
      <c r="W516" s="395"/>
      <c r="Y516" s="406"/>
      <c r="Z516" s="406"/>
      <c r="AA516" s="406"/>
      <c r="AB516" s="406"/>
      <c r="AC516" s="406"/>
      <c r="AD516" s="406"/>
      <c r="AE516" s="406"/>
      <c r="AF516" s="406"/>
      <c r="AG516" s="406"/>
      <c r="AH516" s="406"/>
      <c r="AI516" s="330"/>
      <c r="AJ516" s="410"/>
      <c r="BH516" s="454"/>
    </row>
    <row r="517" spans="3:60" s="75" customFormat="1" ht="20" hidden="1" customHeight="1" x14ac:dyDescent="0.2">
      <c r="C517" s="1"/>
      <c r="D517" s="853"/>
      <c r="E517" s="862"/>
      <c r="F517" s="863"/>
      <c r="G517" s="864"/>
      <c r="H517" s="888" t="s">
        <v>791</v>
      </c>
      <c r="I517" s="864"/>
      <c r="J517" s="865"/>
      <c r="K517" s="865"/>
      <c r="L517" s="865"/>
      <c r="M517" s="866"/>
      <c r="N517" s="845"/>
      <c r="O517" s="867"/>
      <c r="P517" s="833"/>
      <c r="Q517" s="963"/>
      <c r="R517" s="406"/>
      <c r="S517" s="847"/>
      <c r="T517" s="847"/>
      <c r="U517" s="391"/>
      <c r="V517" s="391"/>
      <c r="W517" s="395"/>
      <c r="Y517" s="406"/>
      <c r="Z517" s="406"/>
      <c r="AA517" s="406"/>
      <c r="AB517" s="406"/>
      <c r="AC517" s="406"/>
      <c r="AD517" s="406"/>
      <c r="AE517" s="406"/>
      <c r="AF517" s="406"/>
      <c r="AG517" s="406"/>
      <c r="AH517" s="406"/>
      <c r="AI517" s="330"/>
      <c r="AJ517" s="410"/>
      <c r="BH517" s="454"/>
    </row>
    <row r="518" spans="3:60" s="75" customFormat="1" ht="20" hidden="1" customHeight="1" x14ac:dyDescent="0.2">
      <c r="C518" s="1"/>
      <c r="D518" s="853"/>
      <c r="E518" s="862"/>
      <c r="F518" s="863"/>
      <c r="G518" s="864"/>
      <c r="H518" s="888"/>
      <c r="I518" s="864"/>
      <c r="J518" s="865"/>
      <c r="K518" s="865"/>
      <c r="L518" s="865"/>
      <c r="M518" s="866"/>
      <c r="N518" s="845"/>
      <c r="O518" s="867"/>
      <c r="P518" s="833"/>
      <c r="Q518" s="963"/>
      <c r="R518" s="406"/>
      <c r="S518" s="847"/>
      <c r="T518" s="847"/>
      <c r="U518" s="391"/>
      <c r="V518" s="391"/>
      <c r="W518" s="395"/>
      <c r="Y518" s="406"/>
      <c r="Z518" s="406"/>
      <c r="AA518" s="406"/>
      <c r="AB518" s="406"/>
      <c r="AC518" s="406"/>
      <c r="AD518" s="406"/>
      <c r="AE518" s="406"/>
      <c r="AF518" s="406"/>
      <c r="AG518" s="406"/>
      <c r="AH518" s="406"/>
      <c r="AI518" s="330"/>
      <c r="AJ518" s="410"/>
      <c r="BH518" s="454"/>
    </row>
    <row r="519" spans="3:60" ht="20" hidden="1" customHeight="1" x14ac:dyDescent="0.2">
      <c r="D519" s="814"/>
      <c r="E519" s="815"/>
      <c r="F519" s="816"/>
      <c r="G519" s="817"/>
      <c r="H519" s="818"/>
      <c r="I519" s="816"/>
      <c r="J519" s="819"/>
      <c r="K519" s="819"/>
      <c r="L519" s="819"/>
      <c r="M519" s="820"/>
      <c r="N519" s="821"/>
      <c r="O519" s="818"/>
      <c r="P519" s="822"/>
      <c r="Q519" s="823"/>
      <c r="R519" s="838"/>
      <c r="S519" s="824"/>
      <c r="T519" s="824"/>
      <c r="U519" s="861" t="s">
        <v>182</v>
      </c>
      <c r="V519" s="1"/>
      <c r="W519" s="395"/>
      <c r="Y519" s="406"/>
      <c r="Z519" s="406"/>
      <c r="AA519" s="406"/>
      <c r="AB519" s="406"/>
      <c r="AC519" s="406"/>
      <c r="AD519" s="406"/>
      <c r="AE519" s="406"/>
      <c r="AF519" s="406"/>
      <c r="AG519" s="406"/>
      <c r="AH519" s="406"/>
      <c r="AJ519" s="408"/>
      <c r="BH519" s="446"/>
    </row>
    <row r="520" spans="3:60" s="40" customFormat="1" ht="20" customHeight="1" x14ac:dyDescent="0.2">
      <c r="D520" s="964"/>
      <c r="E520" s="965"/>
      <c r="F520" s="965"/>
      <c r="G520" s="966"/>
      <c r="H520" s="966"/>
      <c r="I520" s="967"/>
      <c r="J520" s="968"/>
      <c r="K520" s="968"/>
      <c r="L520" s="968"/>
      <c r="M520" s="968"/>
      <c r="N520" s="969"/>
      <c r="O520" s="969"/>
      <c r="P520" s="970"/>
      <c r="Q520" s="971"/>
      <c r="R520" s="972"/>
      <c r="S520" s="973"/>
      <c r="T520" s="973"/>
      <c r="U520" s="974" t="s">
        <v>276</v>
      </c>
      <c r="V520" s="394">
        <f ca="1">V503+V493+V453+V432+V418+V403+V371+V337+V323+V310+V288+V267+V245+V229+V217+V202+V181+V171+V164+V144+V114+V54+V39+V25</f>
        <v>1075415263.9179828</v>
      </c>
      <c r="W520" s="399">
        <v>100</v>
      </c>
      <c r="Y520" s="407"/>
      <c r="Z520" s="407"/>
      <c r="AA520" s="407"/>
      <c r="AB520" s="407"/>
      <c r="AC520" s="407"/>
      <c r="AD520" s="407"/>
      <c r="AE520" s="407">
        <f>SUM(AE24:AE519)</f>
        <v>625415184.48805714</v>
      </c>
      <c r="AF520" s="407">
        <f>SUM(AF24:AF519)</f>
        <v>283803240.87419999</v>
      </c>
      <c r="AG520" s="407">
        <f>SUM(AG24:AG519)</f>
        <v>909218425.36225712</v>
      </c>
      <c r="AH520" s="406">
        <f t="shared" ref="AH520" ca="1" si="904">(V520-AG520)/AG520*100</f>
        <v>18.279088271831753</v>
      </c>
      <c r="AI520" s="326"/>
      <c r="AJ520" s="411"/>
      <c r="AK520" s="412"/>
      <c r="AL520" s="412"/>
      <c r="AM520" s="412"/>
      <c r="AN520" s="412"/>
      <c r="AO520" s="412"/>
      <c r="AP520" s="412"/>
      <c r="AQ520" s="412"/>
      <c r="AR520" s="412"/>
      <c r="AS520" s="412"/>
      <c r="AT520" s="412"/>
      <c r="AU520" s="412"/>
      <c r="AV520" s="412"/>
      <c r="AW520" s="412"/>
      <c r="AX520" s="412"/>
      <c r="AY520" s="412"/>
      <c r="AZ520" s="412"/>
      <c r="BA520" s="412"/>
      <c r="BB520" s="412"/>
      <c r="BC520" s="412"/>
      <c r="BD520" s="412"/>
      <c r="BE520" s="412"/>
      <c r="BF520" s="412"/>
      <c r="BG520" s="412"/>
      <c r="BH520" s="455"/>
    </row>
    <row r="521" spans="3:60" s="40" customFormat="1" ht="20" customHeight="1" x14ac:dyDescent="0.2">
      <c r="D521" s="1199" t="s">
        <v>815</v>
      </c>
      <c r="E521" s="1200"/>
      <c r="F521" s="1200"/>
      <c r="G521" s="1200"/>
      <c r="H521" s="1200"/>
      <c r="I521" s="1200"/>
      <c r="J521" s="1200"/>
      <c r="K521" s="1200"/>
      <c r="L521" s="1200"/>
      <c r="M521" s="1200"/>
      <c r="N521" s="1200"/>
      <c r="O521" s="1200"/>
      <c r="P521" s="1200"/>
      <c r="Q521" s="1200"/>
      <c r="R521" s="1200"/>
      <c r="S521" s="1200"/>
      <c r="T521" s="1200"/>
      <c r="U521" s="1200"/>
      <c r="V521" s="1201"/>
      <c r="W521" s="401">
        <v>0</v>
      </c>
      <c r="X521" s="50"/>
      <c r="Y521" s="406"/>
      <c r="Z521" s="406"/>
      <c r="AA521" s="406"/>
      <c r="AB521" s="406"/>
      <c r="AC521" s="406"/>
      <c r="AD521" s="406"/>
      <c r="AE521" s="406"/>
      <c r="AF521" s="406"/>
      <c r="AG521" s="406"/>
      <c r="AH521" s="406"/>
      <c r="AI521" s="329"/>
      <c r="AJ521" s="474">
        <f>SUM(AJ25:AJ520)</f>
        <v>2.8803920949705262</v>
      </c>
      <c r="AK521" s="474">
        <f t="shared" ref="AK521:BG521" si="905">SUM(AK25:AK520)</f>
        <v>5.1431045061206451</v>
      </c>
      <c r="AL521" s="474">
        <f t="shared" si="905"/>
        <v>3.407886899852488</v>
      </c>
      <c r="AM521" s="474">
        <f t="shared" si="905"/>
        <v>3.407886899852488</v>
      </c>
      <c r="AN521" s="474">
        <f t="shared" si="905"/>
        <v>7.1810303815452148</v>
      </c>
      <c r="AO521" s="474">
        <f t="shared" si="905"/>
        <v>3.8768598122510642</v>
      </c>
      <c r="AP521" s="474">
        <f t="shared" si="905"/>
        <v>6.6788648724065798</v>
      </c>
      <c r="AQ521" s="474">
        <f t="shared" si="905"/>
        <v>7.6753115439118167</v>
      </c>
      <c r="AR521" s="474">
        <f t="shared" si="905"/>
        <v>8.2668076344708528</v>
      </c>
      <c r="AS521" s="474">
        <f t="shared" si="905"/>
        <v>4.8401727730955102</v>
      </c>
      <c r="AT521" s="474">
        <f t="shared" si="905"/>
        <v>3.0921107799533232</v>
      </c>
      <c r="AU521" s="474">
        <f t="shared" si="905"/>
        <v>5.6419944425884037</v>
      </c>
      <c r="AV521" s="474">
        <f t="shared" si="905"/>
        <v>4.2718869437121629</v>
      </c>
      <c r="AW521" s="474">
        <f t="shared" si="905"/>
        <v>7.1785670466257834</v>
      </c>
      <c r="AX521" s="474">
        <f t="shared" si="905"/>
        <v>5.7173026376803575</v>
      </c>
      <c r="AY521" s="474">
        <f t="shared" si="905"/>
        <v>5.9263782036908736</v>
      </c>
      <c r="AZ521" s="474">
        <f t="shared" si="905"/>
        <v>4.7507353683884874</v>
      </c>
      <c r="BA521" s="474">
        <f t="shared" si="905"/>
        <v>2.6671893372147224</v>
      </c>
      <c r="BB521" s="474">
        <f t="shared" si="905"/>
        <v>1.5743138318791063</v>
      </c>
      <c r="BC521" s="474">
        <f t="shared" si="905"/>
        <v>1.239659385289954</v>
      </c>
      <c r="BD521" s="474">
        <f t="shared" si="905"/>
        <v>2.2499047944681809</v>
      </c>
      <c r="BE521" s="474">
        <f t="shared" si="905"/>
        <v>1.1139617397365649</v>
      </c>
      <c r="BF521" s="474">
        <f t="shared" si="905"/>
        <v>1.1139617397365649</v>
      </c>
      <c r="BG521" s="474">
        <f t="shared" si="905"/>
        <v>0.10371633055833818</v>
      </c>
      <c r="BH521" s="476" t="s">
        <v>817</v>
      </c>
    </row>
    <row r="522" spans="3:60" ht="20" customHeight="1" x14ac:dyDescent="0.2">
      <c r="D522" s="1202" t="s">
        <v>816</v>
      </c>
      <c r="E522" s="1203"/>
      <c r="F522" s="1203"/>
      <c r="G522" s="1203"/>
      <c r="H522" s="1203"/>
      <c r="I522" s="1203"/>
      <c r="J522" s="1203"/>
      <c r="K522" s="1203"/>
      <c r="L522" s="1203"/>
      <c r="M522" s="1203"/>
      <c r="N522" s="1203"/>
      <c r="O522" s="1203"/>
      <c r="P522" s="1203"/>
      <c r="Q522" s="1203"/>
      <c r="R522" s="1203"/>
      <c r="S522" s="1203"/>
      <c r="T522" s="1203"/>
      <c r="U522" s="1203"/>
      <c r="V522" s="1204"/>
      <c r="W522" s="396">
        <v>0</v>
      </c>
      <c r="X522" s="6"/>
      <c r="Y522" s="407"/>
      <c r="Z522" s="407"/>
      <c r="AA522" s="407"/>
      <c r="AB522" s="407"/>
      <c r="AC522" s="407"/>
      <c r="AD522" s="407"/>
      <c r="AE522" s="407"/>
      <c r="AF522" s="407"/>
      <c r="AG522" s="407"/>
      <c r="AH522" s="407"/>
      <c r="AI522" s="287"/>
      <c r="AJ522" s="441">
        <f>AJ521+W522</f>
        <v>2.8803920949705262</v>
      </c>
      <c r="AK522" s="441">
        <f>AK521+AJ522</f>
        <v>8.0234966010911712</v>
      </c>
      <c r="AL522" s="441">
        <f t="shared" ref="AL522:BG522" si="906">AL521+AK522</f>
        <v>11.43138350094366</v>
      </c>
      <c r="AM522" s="441">
        <f t="shared" si="906"/>
        <v>14.839270400796149</v>
      </c>
      <c r="AN522" s="441">
        <f t="shared" si="906"/>
        <v>22.020300782341366</v>
      </c>
      <c r="AO522" s="441">
        <f t="shared" si="906"/>
        <v>25.897160594592428</v>
      </c>
      <c r="AP522" s="441">
        <f t="shared" si="906"/>
        <v>32.576025466999006</v>
      </c>
      <c r="AQ522" s="441">
        <f t="shared" si="906"/>
        <v>40.251337010910824</v>
      </c>
      <c r="AR522" s="441">
        <f t="shared" si="906"/>
        <v>48.518144645381675</v>
      </c>
      <c r="AS522" s="441">
        <f t="shared" si="906"/>
        <v>53.358317418477185</v>
      </c>
      <c r="AT522" s="441">
        <f t="shared" si="906"/>
        <v>56.450428198430508</v>
      </c>
      <c r="AU522" s="441">
        <f t="shared" si="906"/>
        <v>62.092422641018914</v>
      </c>
      <c r="AV522" s="441">
        <f t="shared" si="906"/>
        <v>66.364309584731075</v>
      </c>
      <c r="AW522" s="441">
        <f t="shared" si="906"/>
        <v>73.542876631356862</v>
      </c>
      <c r="AX522" s="441">
        <f t="shared" si="906"/>
        <v>79.260179269037224</v>
      </c>
      <c r="AY522" s="441">
        <f t="shared" si="906"/>
        <v>85.186557472728097</v>
      </c>
      <c r="AZ522" s="441">
        <f t="shared" si="906"/>
        <v>89.937292841116587</v>
      </c>
      <c r="BA522" s="441">
        <f t="shared" si="906"/>
        <v>92.60448217833131</v>
      </c>
      <c r="BB522" s="441">
        <f t="shared" si="906"/>
        <v>94.178796010210419</v>
      </c>
      <c r="BC522" s="441">
        <f t="shared" si="906"/>
        <v>95.418455395500374</v>
      </c>
      <c r="BD522" s="441">
        <f t="shared" si="906"/>
        <v>97.668360189968553</v>
      </c>
      <c r="BE522" s="441">
        <f t="shared" si="906"/>
        <v>98.78232192970512</v>
      </c>
      <c r="BF522" s="441">
        <f t="shared" si="906"/>
        <v>99.896283669441686</v>
      </c>
      <c r="BG522" s="460">
        <f t="shared" si="906"/>
        <v>100.00000000000003</v>
      </c>
      <c r="BH522" s="475" t="s">
        <v>817</v>
      </c>
    </row>
    <row r="524" spans="3:60" ht="20" customHeight="1" x14ac:dyDescent="0.2">
      <c r="D524" s="9"/>
      <c r="E524" s="9"/>
      <c r="F524" s="9"/>
      <c r="G524" s="76"/>
      <c r="H524" s="76"/>
      <c r="I524" s="76"/>
      <c r="N524" s="77"/>
      <c r="O524" s="76"/>
      <c r="P524" s="136"/>
      <c r="AE524" s="284">
        <f>AE520/AG520*100</f>
        <v>68.78602182296018</v>
      </c>
      <c r="AF524" s="284">
        <f>AF520/AG520*100</f>
        <v>31.213978177039813</v>
      </c>
      <c r="AG524" s="284">
        <f>SUM(AE524:AF524)</f>
        <v>100</v>
      </c>
    </row>
    <row r="525" spans="3:60" ht="20" customHeight="1" x14ac:dyDescent="0.2">
      <c r="D525" s="253" t="s">
        <v>295</v>
      </c>
      <c r="E525" s="9"/>
      <c r="F525" s="9"/>
      <c r="G525" s="76"/>
      <c r="H525" s="76"/>
      <c r="I525" s="76"/>
      <c r="N525" s="77"/>
      <c r="O525" s="76"/>
      <c r="P525" s="136"/>
    </row>
    <row r="526" spans="3:60" ht="20" customHeight="1" x14ac:dyDescent="0.2">
      <c r="D526" s="9"/>
      <c r="E526" s="9">
        <v>1</v>
      </c>
      <c r="F526" s="1205" t="s">
        <v>818</v>
      </c>
      <c r="G526" s="1205"/>
      <c r="H526" s="1205"/>
      <c r="I526" s="1205"/>
      <c r="J526" s="1205"/>
      <c r="K526" s="1205"/>
      <c r="L526" s="1205"/>
      <c r="M526" s="1205"/>
      <c r="N526" s="1205"/>
      <c r="O526" s="1205"/>
      <c r="P526" s="1205"/>
      <c r="Q526" s="1205"/>
      <c r="R526" s="1205"/>
      <c r="S526" s="1205"/>
      <c r="T526" s="1205"/>
      <c r="U526" s="1205"/>
      <c r="V526" s="1205"/>
      <c r="W526" s="1205"/>
      <c r="X526" s="1205"/>
      <c r="Y526" s="1205"/>
      <c r="Z526" s="1205"/>
      <c r="AA526" s="1205"/>
      <c r="AB526" s="1205"/>
      <c r="AC526" s="1205"/>
      <c r="AD526" s="1205"/>
      <c r="AE526" s="1205"/>
      <c r="AF526" s="1205"/>
      <c r="AG526" s="1205"/>
      <c r="AH526" s="1205"/>
      <c r="AI526" s="1205"/>
      <c r="AJ526" s="1205"/>
      <c r="AK526" s="1205"/>
      <c r="AL526" s="1205"/>
    </row>
    <row r="527" spans="3:60" ht="20" customHeight="1" x14ac:dyDescent="0.2">
      <c r="D527" s="9"/>
      <c r="E527" s="9">
        <v>2</v>
      </c>
      <c r="F527" s="1205" t="s">
        <v>819</v>
      </c>
      <c r="G527" s="1205"/>
      <c r="H527" s="1205"/>
      <c r="I527" s="1205"/>
      <c r="J527" s="1205"/>
      <c r="K527" s="1205"/>
      <c r="L527" s="1205"/>
      <c r="M527" s="1205"/>
      <c r="N527" s="1205"/>
      <c r="O527" s="1205"/>
      <c r="P527" s="1205"/>
      <c r="Q527" s="1205"/>
      <c r="R527" s="1205"/>
      <c r="S527" s="1205"/>
      <c r="T527" s="1205"/>
      <c r="U527" s="1205"/>
      <c r="V527" s="1205"/>
      <c r="W527" s="1205"/>
      <c r="X527" s="1205"/>
      <c r="Y527" s="1205"/>
      <c r="Z527" s="1205"/>
      <c r="AA527" s="1205"/>
      <c r="AB527" s="1205"/>
      <c r="AC527" s="1205"/>
      <c r="AD527" s="1205"/>
      <c r="AE527" s="1205"/>
      <c r="AF527" s="1205"/>
      <c r="AG527" s="1205"/>
      <c r="AH527" s="1205"/>
      <c r="AI527" s="1205"/>
      <c r="AJ527" s="1205"/>
      <c r="AK527" s="1205"/>
      <c r="AL527" s="1205"/>
    </row>
    <row r="528" spans="3:60" ht="20" customHeight="1" x14ac:dyDescent="0.2">
      <c r="D528" s="9"/>
      <c r="E528" s="9">
        <v>3</v>
      </c>
      <c r="F528" s="77"/>
      <c r="G528" s="76"/>
      <c r="H528" s="76"/>
      <c r="I528" s="76"/>
      <c r="N528" s="77"/>
      <c r="O528" s="76"/>
    </row>
    <row r="529" spans="2:59" ht="20" customHeight="1" x14ac:dyDescent="0.2">
      <c r="D529" s="9"/>
      <c r="E529" s="9"/>
      <c r="F529" s="77"/>
      <c r="G529" s="76"/>
      <c r="H529" s="76"/>
      <c r="I529" s="76"/>
      <c r="N529" s="77"/>
      <c r="O529" s="76"/>
    </row>
    <row r="530" spans="2:59" ht="20" customHeight="1" x14ac:dyDescent="0.2">
      <c r="D530" s="9"/>
      <c r="E530" s="9"/>
      <c r="F530" s="77"/>
      <c r="G530" s="76"/>
      <c r="H530" s="76"/>
      <c r="I530" s="76"/>
      <c r="N530" s="77"/>
      <c r="O530" s="76"/>
    </row>
    <row r="531" spans="2:59" ht="20" customHeight="1" x14ac:dyDescent="0.2">
      <c r="D531" s="9"/>
      <c r="E531" s="9"/>
      <c r="F531" s="77"/>
      <c r="G531" s="76"/>
      <c r="H531" s="76"/>
      <c r="I531" s="76"/>
      <c r="N531" s="77"/>
      <c r="O531" s="76"/>
    </row>
    <row r="532" spans="2:59" s="92" customFormat="1" ht="20" customHeight="1" x14ac:dyDescent="0.2">
      <c r="B532" s="1"/>
      <c r="C532" s="1"/>
      <c r="D532" s="9"/>
      <c r="E532" s="9"/>
      <c r="F532" s="77"/>
      <c r="G532" s="76"/>
      <c r="H532" s="76"/>
      <c r="I532" s="76"/>
      <c r="J532" s="3"/>
      <c r="K532" s="3"/>
      <c r="L532" s="3"/>
      <c r="M532" s="4"/>
      <c r="N532" s="77"/>
      <c r="O532" s="76"/>
      <c r="R532" s="243"/>
      <c r="S532" s="239"/>
      <c r="T532" s="239"/>
      <c r="U532" s="239"/>
      <c r="V532" s="239"/>
      <c r="W532" s="330"/>
      <c r="X532" s="1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</row>
    <row r="533" spans="2:59" s="92" customFormat="1" ht="20" customHeight="1" x14ac:dyDescent="0.2">
      <c r="B533" s="1"/>
      <c r="C533" s="1"/>
      <c r="D533" s="2"/>
      <c r="E533" s="2"/>
      <c r="F533" s="5"/>
      <c r="G533" s="1"/>
      <c r="H533" s="1"/>
      <c r="I533" s="1"/>
      <c r="J533" s="3"/>
      <c r="K533" s="3"/>
      <c r="L533" s="3"/>
      <c r="M533" s="4"/>
      <c r="N533" s="5"/>
      <c r="O533" s="1"/>
      <c r="R533" s="243"/>
      <c r="S533" s="239"/>
      <c r="T533" s="239"/>
      <c r="U533" s="239"/>
      <c r="V533" s="239"/>
      <c r="W533" s="330"/>
      <c r="X533" s="1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</row>
    <row r="534" spans="2:59" s="92" customFormat="1" ht="20" customHeight="1" x14ac:dyDescent="0.2">
      <c r="B534" s="1"/>
      <c r="C534" s="1"/>
      <c r="D534" s="2"/>
      <c r="E534" s="2"/>
      <c r="F534" s="5"/>
      <c r="G534" s="1"/>
      <c r="H534" s="1"/>
      <c r="I534" s="1"/>
      <c r="J534" s="3"/>
      <c r="K534" s="3"/>
      <c r="L534" s="3"/>
      <c r="M534" s="4"/>
      <c r="N534" s="5"/>
      <c r="O534" s="1"/>
      <c r="R534" s="243"/>
      <c r="S534" s="239"/>
      <c r="T534" s="239"/>
      <c r="U534" s="239"/>
      <c r="V534" s="239"/>
      <c r="W534" s="330"/>
      <c r="X534" s="1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</row>
    <row r="535" spans="2:59" s="92" customFormat="1" ht="20" customHeight="1" x14ac:dyDescent="0.2">
      <c r="B535" s="1"/>
      <c r="C535" s="1"/>
      <c r="D535" s="2"/>
      <c r="E535" s="2"/>
      <c r="F535" s="5"/>
      <c r="G535" s="1"/>
      <c r="H535" s="1"/>
      <c r="I535" s="1"/>
      <c r="J535" s="3"/>
      <c r="K535" s="3"/>
      <c r="L535" s="3"/>
      <c r="M535" s="4"/>
      <c r="N535" s="5"/>
      <c r="O535" s="1"/>
      <c r="R535" s="243"/>
      <c r="S535" s="239"/>
      <c r="T535" s="239"/>
      <c r="U535" s="239"/>
      <c r="V535" s="239"/>
      <c r="W535" s="330"/>
      <c r="X535" s="1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</row>
    <row r="536" spans="2:59" s="92" customFormat="1" ht="20" customHeight="1" x14ac:dyDescent="0.2">
      <c r="B536" s="1"/>
      <c r="C536" s="1"/>
      <c r="D536" s="2"/>
      <c r="E536" s="2"/>
      <c r="F536" s="5"/>
      <c r="G536" s="1"/>
      <c r="H536" s="1"/>
      <c r="I536" s="1"/>
      <c r="J536" s="3"/>
      <c r="K536" s="3"/>
      <c r="L536" s="3"/>
      <c r="M536" s="4"/>
      <c r="N536" s="5"/>
      <c r="O536" s="1"/>
      <c r="R536" s="243"/>
      <c r="S536" s="239"/>
      <c r="T536" s="239"/>
      <c r="U536" s="239"/>
      <c r="V536" s="239"/>
      <c r="W536" s="330"/>
      <c r="X536" s="1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</row>
  </sheetData>
  <sheetProtection selectLockedCells="1" selectUnlockedCells="1"/>
  <mergeCells count="44">
    <mergeCell ref="U2:U3"/>
    <mergeCell ref="AZ2:BC3"/>
    <mergeCell ref="BD2:BG3"/>
    <mergeCell ref="BH2:BH3"/>
    <mergeCell ref="AZ4:BC6"/>
    <mergeCell ref="BD4:BG6"/>
    <mergeCell ref="D19:D23"/>
    <mergeCell ref="E19:O23"/>
    <mergeCell ref="P19:P23"/>
    <mergeCell ref="Q19:Q23"/>
    <mergeCell ref="R19:R23"/>
    <mergeCell ref="AZ7:BC7"/>
    <mergeCell ref="BD7:BG7"/>
    <mergeCell ref="AZ8:BC8"/>
    <mergeCell ref="BD8:BG8"/>
    <mergeCell ref="D17:BF18"/>
    <mergeCell ref="V19:V23"/>
    <mergeCell ref="W19:W21"/>
    <mergeCell ref="Y19:Y23"/>
    <mergeCell ref="AB19:AB23"/>
    <mergeCell ref="AC19:AC23"/>
    <mergeCell ref="W22:W23"/>
    <mergeCell ref="BH19:BH22"/>
    <mergeCell ref="AJ20:AM20"/>
    <mergeCell ref="AN20:AQ20"/>
    <mergeCell ref="AR20:AU20"/>
    <mergeCell ref="AV20:AY20"/>
    <mergeCell ref="AZ20:BC20"/>
    <mergeCell ref="D521:V521"/>
    <mergeCell ref="D522:V522"/>
    <mergeCell ref="F526:AL526"/>
    <mergeCell ref="F527:AL527"/>
    <mergeCell ref="BD20:BG20"/>
    <mergeCell ref="AJ21:AM21"/>
    <mergeCell ref="AN21:AQ21"/>
    <mergeCell ref="AR21:AU21"/>
    <mergeCell ref="AV21:AY21"/>
    <mergeCell ref="AZ21:BC21"/>
    <mergeCell ref="BD21:BG21"/>
    <mergeCell ref="AD19:AD23"/>
    <mergeCell ref="AE19:AG19"/>
    <mergeCell ref="AH19:AH23"/>
    <mergeCell ref="AJ19:BG19"/>
    <mergeCell ref="S19:U19"/>
  </mergeCells>
  <printOptions horizontalCentered="1"/>
  <pageMargins left="0.25" right="0.25" top="0.25" bottom="0.25" header="0" footer="0"/>
  <pageSetup paperSize="9" scale="41" orientation="landscape" r:id="rId1"/>
  <rowBreaks count="1" manualBreakCount="1">
    <brk id="530" min="2" max="22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CB15-5946-4B43-9BFC-7DC7F0842FEE}">
  <sheetPr>
    <tabColor rgb="FF00B050"/>
  </sheetPr>
  <dimension ref="C1:Y587"/>
  <sheetViews>
    <sheetView view="pageBreakPreview" topLeftCell="D1" zoomScale="114" zoomScaleNormal="100" workbookViewId="0">
      <pane xSplit="2" ySplit="3" topLeftCell="F38" activePane="bottomRight" state="frozen"/>
      <selection activeCell="N378" sqref="N378"/>
      <selection pane="topRight" activeCell="N378" sqref="N378"/>
      <selection pane="bottomLeft" activeCell="N378" sqref="N378"/>
      <selection pane="bottomRight" activeCell="J53" sqref="J53"/>
    </sheetView>
  </sheetViews>
  <sheetFormatPr baseColWidth="10" defaultColWidth="8.85546875" defaultRowHeight="14" x14ac:dyDescent="0.15"/>
  <cols>
    <col min="1" max="3" width="6.5703125" style="688" customWidth="1"/>
    <col min="4" max="4" width="7.28515625" style="688" bestFit="1" customWidth="1"/>
    <col min="5" max="5" width="46.42578125" style="688" bestFit="1" customWidth="1"/>
    <col min="6" max="6" width="16" style="688" bestFit="1" customWidth="1"/>
    <col min="7" max="7" width="3" style="1020" bestFit="1" customWidth="1"/>
    <col min="8" max="8" width="7.7109375" style="688" bestFit="1" customWidth="1"/>
    <col min="9" max="9" width="4.7109375" style="1020" bestFit="1" customWidth="1"/>
    <col min="10" max="10" width="9.28515625" style="688" bestFit="1" customWidth="1"/>
    <col min="11" max="11" width="6.42578125" style="688" bestFit="1" customWidth="1"/>
    <col min="12" max="12" width="11.5703125" style="688" customWidth="1"/>
    <col min="13" max="13" width="4.7109375" style="688" bestFit="1" customWidth="1"/>
    <col min="14" max="14" width="12.5703125" style="688" bestFit="1" customWidth="1"/>
    <col min="15" max="15" width="11.140625" style="688" customWidth="1"/>
    <col min="16" max="16" width="4.140625" style="688" bestFit="1" customWidth="1"/>
    <col min="17" max="17" width="6.85546875" style="688" bestFit="1" customWidth="1"/>
    <col min="18" max="18" width="5.5703125" style="688" bestFit="1" customWidth="1"/>
    <col min="19" max="19" width="5.28515625" style="688" bestFit="1" customWidth="1"/>
    <col min="20" max="20" width="8.85546875" style="688"/>
    <col min="21" max="24" width="17.5703125" style="1052" customWidth="1"/>
    <col min="25" max="25" width="51.85546875" style="1052" bestFit="1" customWidth="1"/>
    <col min="26" max="16384" width="8.85546875" style="688"/>
  </cols>
  <sheetData>
    <row r="1" spans="3:25" s="1016" customFormat="1" ht="16" x14ac:dyDescent="0.2"/>
    <row r="2" spans="3:25" s="686" customFormat="1" ht="26.25" customHeight="1" x14ac:dyDescent="0.2">
      <c r="C2" s="1017"/>
      <c r="D2" s="1196" t="s">
        <v>1211</v>
      </c>
      <c r="E2" s="1196"/>
      <c r="F2" s="1196"/>
      <c r="G2" s="1196"/>
      <c r="H2" s="1196"/>
      <c r="I2" s="1196"/>
      <c r="J2" s="1196"/>
      <c r="K2" s="1196"/>
      <c r="L2" s="1196"/>
      <c r="M2" s="1196"/>
      <c r="N2" s="1196"/>
      <c r="O2" s="1196"/>
      <c r="P2" s="1196"/>
      <c r="Q2" s="1196"/>
      <c r="R2" s="1196"/>
      <c r="S2" s="1017"/>
      <c r="V2" s="687"/>
      <c r="W2" s="687"/>
      <c r="X2" s="687"/>
      <c r="Y2" s="688"/>
    </row>
    <row r="3" spans="3:25" s="686" customFormat="1" x14ac:dyDescent="0.2">
      <c r="D3" s="1197"/>
      <c r="E3" s="1197"/>
      <c r="F3" s="1197"/>
      <c r="G3" s="1197"/>
      <c r="H3" s="1197"/>
      <c r="I3" s="1197"/>
      <c r="J3" s="1197"/>
      <c r="K3" s="1197"/>
      <c r="L3" s="1197"/>
      <c r="M3" s="1197"/>
      <c r="N3" s="1197"/>
      <c r="O3" s="1197"/>
      <c r="P3" s="1197"/>
      <c r="Q3" s="1197"/>
      <c r="R3" s="1197"/>
      <c r="V3" s="687"/>
      <c r="W3" s="687"/>
      <c r="X3" s="687"/>
      <c r="Y3" s="688"/>
    </row>
    <row r="5" spans="3:25" ht="16" x14ac:dyDescent="0.2">
      <c r="D5" s="1018" t="s">
        <v>1212</v>
      </c>
      <c r="E5" s="1018"/>
      <c r="F5" s="1018"/>
      <c r="G5" s="1019"/>
      <c r="H5" s="1018"/>
      <c r="I5" s="1019"/>
      <c r="J5" s="1018"/>
      <c r="K5" s="1018"/>
      <c r="L5" s="1018"/>
      <c r="M5" s="1018"/>
      <c r="N5" s="1018"/>
      <c r="O5" s="1018"/>
      <c r="P5" s="1018"/>
      <c r="Q5" s="1018"/>
      <c r="R5" s="1018"/>
      <c r="U5" s="688"/>
      <c r="V5" s="688"/>
      <c r="W5" s="688"/>
      <c r="X5" s="688"/>
      <c r="Y5" s="688"/>
    </row>
    <row r="6" spans="3:25" ht="15" thickBot="1" x14ac:dyDescent="0.2">
      <c r="U6" s="1021" t="s">
        <v>1213</v>
      </c>
      <c r="V6" s="1021" t="s">
        <v>1214</v>
      </c>
      <c r="W6" s="1021" t="s">
        <v>891</v>
      </c>
      <c r="X6" s="1021" t="s">
        <v>888</v>
      </c>
      <c r="Y6" s="1021" t="s">
        <v>1056</v>
      </c>
    </row>
    <row r="7" spans="3:25" s="700" customFormat="1" ht="17" customHeight="1" x14ac:dyDescent="0.2">
      <c r="D7" s="1022">
        <v>1</v>
      </c>
      <c r="E7" s="1023" t="s">
        <v>1215</v>
      </c>
      <c r="F7" s="1024">
        <v>0.15</v>
      </c>
      <c r="G7" s="1025" t="s">
        <v>873</v>
      </c>
      <c r="H7" s="1024">
        <v>0.3</v>
      </c>
      <c r="I7" s="1025" t="s">
        <v>873</v>
      </c>
      <c r="J7" s="1026">
        <v>0.3</v>
      </c>
      <c r="K7" s="1027" t="s">
        <v>877</v>
      </c>
      <c r="L7" s="1027"/>
      <c r="M7" s="1027"/>
      <c r="N7" s="1028"/>
      <c r="O7" s="1028"/>
      <c r="P7" s="1028"/>
      <c r="Q7" s="1027"/>
      <c r="R7" s="1029"/>
      <c r="U7" s="1030" t="str">
        <f>L12&amp;" "&amp;"D"&amp;" "&amp;N12&amp;" "&amp;O12</f>
        <v>8 D 13 mm</v>
      </c>
      <c r="V7" s="1030" t="str">
        <f>IF(L13&gt;0,(L13&amp;" "&amp;"D"&amp;" "&amp;N13&amp;" "&amp;O13),0)</f>
        <v>4 D 13 mm</v>
      </c>
      <c r="W7" s="1030" t="str">
        <f>"Ø"&amp;" "&amp;N14&amp;" "&amp;O14</f>
        <v>Ø 8 mm</v>
      </c>
      <c r="X7" s="1030" t="str">
        <f>IF(J10=0.125,"10/15 cm",IF(J10=0.15,"15 cm",IF(J10=0.175,"15/20 cm",IF(J10=0.2,"20 cm","Check!!"))))</f>
        <v>15/20 cm</v>
      </c>
      <c r="Y7" s="1030" t="str">
        <f>IF(V7=0,("SNI"&amp;" "&amp;U7&amp;","&amp;" "&amp;W7&amp;" "&amp;"-"&amp;" "&amp;X7),("SNI"&amp;" "&amp;U7&amp;" "&amp;"+"&amp;" "&amp;V7&amp;","&amp;" "&amp;W7&amp;" "&amp;"-"&amp;" "&amp;X7))</f>
        <v>SNI 8 D 13 mm + 4 D 13 mm, Ø 8 mm - 15/20 cm</v>
      </c>
    </row>
    <row r="8" spans="3:25" s="735" customFormat="1" ht="17" customHeight="1" x14ac:dyDescent="0.15">
      <c r="D8" s="728"/>
      <c r="E8" s="1031" t="s">
        <v>241</v>
      </c>
      <c r="F8" s="729" t="s">
        <v>896</v>
      </c>
      <c r="G8" s="1032"/>
      <c r="H8" s="731"/>
      <c r="I8" s="1033" t="s">
        <v>874</v>
      </c>
      <c r="J8" s="704"/>
      <c r="K8" s="731" t="s">
        <v>185</v>
      </c>
      <c r="L8" s="731"/>
      <c r="M8" s="731"/>
      <c r="N8" s="1034"/>
      <c r="O8" s="1034"/>
      <c r="P8" s="1034"/>
      <c r="Q8" s="731"/>
      <c r="R8" s="1035"/>
      <c r="U8" s="1036" t="s">
        <v>1072</v>
      </c>
      <c r="V8" s="1036" t="s">
        <v>1072</v>
      </c>
      <c r="W8" s="700"/>
      <c r="X8" s="700"/>
      <c r="Y8" s="700"/>
    </row>
    <row r="9" spans="3:25" s="735" customFormat="1" ht="17" customHeight="1" x14ac:dyDescent="0.2">
      <c r="D9" s="728"/>
      <c r="E9" s="1031" t="s">
        <v>241</v>
      </c>
      <c r="F9" s="729" t="s">
        <v>897</v>
      </c>
      <c r="G9" s="1037"/>
      <c r="H9" s="731"/>
      <c r="I9" s="1033" t="s">
        <v>874</v>
      </c>
      <c r="J9" s="704"/>
      <c r="K9" s="731" t="s">
        <v>188</v>
      </c>
      <c r="L9" s="731"/>
      <c r="M9" s="731"/>
      <c r="N9" s="1034"/>
      <c r="O9" s="1034"/>
      <c r="P9" s="1034"/>
      <c r="Q9" s="731"/>
      <c r="R9" s="1035"/>
      <c r="U9" s="700"/>
      <c r="V9" s="700"/>
      <c r="W9" s="700"/>
      <c r="X9" s="700"/>
      <c r="Y9" s="700"/>
    </row>
    <row r="10" spans="3:25" s="735" customFormat="1" ht="17" customHeight="1" x14ac:dyDescent="0.2">
      <c r="D10" s="728"/>
      <c r="E10" s="1031" t="s">
        <v>241</v>
      </c>
      <c r="F10" s="729" t="s">
        <v>888</v>
      </c>
      <c r="G10" s="1037"/>
      <c r="H10" s="731"/>
      <c r="I10" s="1038" t="s">
        <v>874</v>
      </c>
      <c r="J10" s="704">
        <f>(0.15+0.2)/2</f>
        <v>0.17499999999999999</v>
      </c>
      <c r="K10" s="731" t="s">
        <v>185</v>
      </c>
      <c r="L10" s="731"/>
      <c r="M10" s="731"/>
      <c r="N10" s="1034"/>
      <c r="O10" s="1034"/>
      <c r="P10" s="1034"/>
      <c r="Q10" s="731"/>
      <c r="R10" s="1035"/>
      <c r="U10" s="700"/>
      <c r="V10" s="700"/>
      <c r="W10" s="700"/>
      <c r="X10" s="700"/>
      <c r="Y10" s="700"/>
    </row>
    <row r="11" spans="3:25" s="735" customFormat="1" ht="17" customHeight="1" x14ac:dyDescent="0.2">
      <c r="D11" s="728"/>
      <c r="E11" s="1031"/>
      <c r="F11" s="729"/>
      <c r="G11" s="1037"/>
      <c r="H11" s="731"/>
      <c r="I11" s="1038"/>
      <c r="J11" s="704"/>
      <c r="K11" s="731"/>
      <c r="L11" s="731"/>
      <c r="M11" s="731"/>
      <c r="N11" s="1034"/>
      <c r="O11" s="1034"/>
      <c r="P11" s="1034"/>
      <c r="Q11" s="731"/>
      <c r="R11" s="1035"/>
      <c r="U11" s="700"/>
      <c r="V11" s="700"/>
      <c r="W11" s="700"/>
      <c r="X11" s="700"/>
      <c r="Y11" s="700"/>
    </row>
    <row r="12" spans="3:25" s="735" customFormat="1" ht="17" customHeight="1" x14ac:dyDescent="0.2">
      <c r="D12" s="728"/>
      <c r="E12" s="1031" t="s">
        <v>241</v>
      </c>
      <c r="F12" s="729" t="s">
        <v>889</v>
      </c>
      <c r="G12" s="1037"/>
      <c r="H12" s="731"/>
      <c r="I12" s="1033"/>
      <c r="J12" s="731"/>
      <c r="K12" s="731" t="s">
        <v>874</v>
      </c>
      <c r="L12" s="704">
        <v>8</v>
      </c>
      <c r="M12" s="731" t="s">
        <v>266</v>
      </c>
      <c r="N12" s="732">
        <v>13</v>
      </c>
      <c r="O12" s="1034" t="s">
        <v>879</v>
      </c>
      <c r="P12" s="1034" t="s">
        <v>880</v>
      </c>
      <c r="Q12" s="731">
        <f>((3.14*(N12/1000)^2)/4)*12*7850</f>
        <v>12.497042999999998</v>
      </c>
      <c r="R12" s="1035" t="s">
        <v>898</v>
      </c>
    </row>
    <row r="13" spans="3:25" s="735" customFormat="1" ht="17" customHeight="1" x14ac:dyDescent="0.2">
      <c r="D13" s="728"/>
      <c r="E13" s="1031" t="s">
        <v>241</v>
      </c>
      <c r="F13" s="729" t="s">
        <v>890</v>
      </c>
      <c r="G13" s="1037"/>
      <c r="H13" s="731"/>
      <c r="I13" s="1033"/>
      <c r="J13" s="731"/>
      <c r="K13" s="731" t="s">
        <v>874</v>
      </c>
      <c r="L13" s="704">
        <v>4</v>
      </c>
      <c r="M13" s="731" t="s">
        <v>266</v>
      </c>
      <c r="N13" s="732">
        <v>13</v>
      </c>
      <c r="O13" s="1034" t="s">
        <v>879</v>
      </c>
      <c r="P13" s="1034" t="s">
        <v>880</v>
      </c>
      <c r="Q13" s="731">
        <f t="shared" ref="Q13:Q14" si="0">((3.14*(N13/1000)^2)/4)*12*7850</f>
        <v>12.497042999999998</v>
      </c>
      <c r="R13" s="1035" t="s">
        <v>898</v>
      </c>
    </row>
    <row r="14" spans="3:25" s="735" customFormat="1" ht="17" customHeight="1" x14ac:dyDescent="0.2">
      <c r="D14" s="728"/>
      <c r="E14" s="1031" t="s">
        <v>241</v>
      </c>
      <c r="F14" s="729" t="s">
        <v>891</v>
      </c>
      <c r="G14" s="1037"/>
      <c r="H14" s="731"/>
      <c r="I14" s="1033"/>
      <c r="J14" s="731"/>
      <c r="K14" s="731" t="s">
        <v>874</v>
      </c>
      <c r="L14" s="704">
        <v>1</v>
      </c>
      <c r="M14" s="731" t="s">
        <v>266</v>
      </c>
      <c r="N14" s="732">
        <v>8</v>
      </c>
      <c r="O14" s="1034" t="s">
        <v>879</v>
      </c>
      <c r="P14" s="1034" t="s">
        <v>880</v>
      </c>
      <c r="Q14" s="731">
        <f t="shared" si="0"/>
        <v>4.7326079999999999</v>
      </c>
      <c r="R14" s="1035" t="s">
        <v>898</v>
      </c>
      <c r="U14" s="700"/>
      <c r="V14" s="700"/>
      <c r="W14" s="700"/>
      <c r="X14" s="700"/>
      <c r="Y14" s="700"/>
    </row>
    <row r="15" spans="3:25" s="700" customFormat="1" ht="17" customHeight="1" x14ac:dyDescent="0.2">
      <c r="D15" s="701"/>
      <c r="E15" s="1039" t="s">
        <v>1216</v>
      </c>
      <c r="F15" s="703" t="s">
        <v>882</v>
      </c>
      <c r="G15" s="1040"/>
      <c r="H15" s="699"/>
      <c r="I15" s="1041"/>
      <c r="J15" s="699"/>
      <c r="K15" s="699"/>
      <c r="L15" s="699"/>
      <c r="M15" s="699"/>
      <c r="N15" s="699"/>
      <c r="O15" s="699"/>
      <c r="P15" s="705"/>
      <c r="Q15" s="705"/>
      <c r="R15" s="706"/>
    </row>
    <row r="16" spans="3:25" s="700" customFormat="1" ht="17" customHeight="1" x14ac:dyDescent="0.2">
      <c r="D16" s="701"/>
      <c r="E16" s="1042"/>
      <c r="F16" s="729" t="s">
        <v>892</v>
      </c>
      <c r="G16" s="1037"/>
      <c r="H16" s="1034"/>
      <c r="I16" s="1041"/>
      <c r="J16" s="699"/>
      <c r="K16" s="731" t="s">
        <v>874</v>
      </c>
      <c r="L16" s="1043">
        <f>((J8*J9*L12)+(J8*0.3*L12))/12</f>
        <v>0</v>
      </c>
      <c r="M16" s="731" t="s">
        <v>589</v>
      </c>
      <c r="N16" s="1034" t="s">
        <v>880</v>
      </c>
      <c r="O16" s="1044">
        <f>L16*Q12</f>
        <v>0</v>
      </c>
      <c r="P16" s="1034" t="s">
        <v>192</v>
      </c>
      <c r="Q16" s="699"/>
      <c r="R16" s="706"/>
    </row>
    <row r="17" spans="4:25" s="700" customFormat="1" ht="17" customHeight="1" x14ac:dyDescent="0.2">
      <c r="D17" s="701"/>
      <c r="E17" s="1042"/>
      <c r="F17" s="729" t="s">
        <v>893</v>
      </c>
      <c r="G17" s="1037"/>
      <c r="H17" s="1034"/>
      <c r="I17" s="1041"/>
      <c r="J17" s="699"/>
      <c r="K17" s="731" t="s">
        <v>874</v>
      </c>
      <c r="L17" s="1043">
        <f>((J8*J9*L13)+(J8*0.3*L14))/12</f>
        <v>0</v>
      </c>
      <c r="M17" s="731" t="s">
        <v>589</v>
      </c>
      <c r="N17" s="1034" t="s">
        <v>880</v>
      </c>
      <c r="O17" s="1044">
        <f>L17*Q13</f>
        <v>0</v>
      </c>
      <c r="P17" s="731" t="s">
        <v>192</v>
      </c>
      <c r="Q17" s="699"/>
      <c r="R17" s="706"/>
    </row>
    <row r="18" spans="4:25" s="700" customFormat="1" ht="17" customHeight="1" x14ac:dyDescent="0.2">
      <c r="D18" s="701"/>
      <c r="E18" s="1042"/>
      <c r="F18" s="745" t="s">
        <v>894</v>
      </c>
      <c r="G18" s="1045"/>
      <c r="H18" s="1046"/>
      <c r="I18" s="1047"/>
      <c r="J18" s="747"/>
      <c r="K18" s="1048" t="s">
        <v>874</v>
      </c>
      <c r="L18" s="1048">
        <f>(((((2*(F7+H7))*(J8/J10)*J9)/12)*1.05))</f>
        <v>0</v>
      </c>
      <c r="M18" s="1048" t="s">
        <v>589</v>
      </c>
      <c r="N18" s="1046" t="s">
        <v>880</v>
      </c>
      <c r="O18" s="1049">
        <f>L18*Q14</f>
        <v>0</v>
      </c>
      <c r="P18" s="1046" t="s">
        <v>192</v>
      </c>
      <c r="Q18" s="699"/>
      <c r="R18" s="706"/>
    </row>
    <row r="19" spans="4:25" s="735" customFormat="1" ht="17.25" customHeight="1" x14ac:dyDescent="0.15">
      <c r="D19" s="728"/>
      <c r="E19" s="1050"/>
      <c r="F19" s="730"/>
      <c r="G19" s="1037"/>
      <c r="H19" s="731"/>
      <c r="I19" s="1033"/>
      <c r="J19" s="731"/>
      <c r="K19" s="731"/>
      <c r="L19" s="731"/>
      <c r="M19" s="731"/>
      <c r="N19" s="708" t="s">
        <v>883</v>
      </c>
      <c r="O19" s="709">
        <f>SUM(O16:O18)</f>
        <v>0</v>
      </c>
      <c r="P19" s="705" t="s">
        <v>192</v>
      </c>
      <c r="Q19" s="731"/>
      <c r="R19" s="1051"/>
      <c r="U19" s="1052"/>
      <c r="V19" s="1052"/>
      <c r="W19" s="1052"/>
      <c r="X19" s="1052"/>
      <c r="Y19" s="1052"/>
    </row>
    <row r="20" spans="4:25" s="1052" customFormat="1" ht="16" x14ac:dyDescent="0.2">
      <c r="D20" s="1053"/>
      <c r="E20" s="1054" t="s">
        <v>306</v>
      </c>
      <c r="G20" s="1055"/>
      <c r="I20" s="1020"/>
      <c r="J20" s="688"/>
      <c r="R20" s="1056"/>
      <c r="U20" s="699"/>
      <c r="V20" s="699"/>
      <c r="W20" s="699"/>
      <c r="X20" s="699"/>
      <c r="Y20" s="699"/>
    </row>
    <row r="21" spans="4:25" s="700" customFormat="1" ht="17" customHeight="1" x14ac:dyDescent="0.2">
      <c r="D21" s="701"/>
      <c r="E21" s="1039" t="s">
        <v>241</v>
      </c>
      <c r="F21" s="703" t="s">
        <v>884</v>
      </c>
      <c r="G21" s="1041"/>
      <c r="H21" s="699"/>
      <c r="I21" s="1041"/>
      <c r="J21" s="699"/>
      <c r="K21" s="699" t="s">
        <v>874</v>
      </c>
      <c r="L21" s="709">
        <f>((F7*J7)+(J7*J7))*J8*J9</f>
        <v>0</v>
      </c>
      <c r="M21" s="699" t="s">
        <v>189</v>
      </c>
      <c r="N21" s="705"/>
      <c r="O21" s="699"/>
      <c r="P21" s="705"/>
      <c r="Q21" s="705"/>
      <c r="R21" s="706"/>
      <c r="U21" s="699"/>
      <c r="V21" s="699"/>
      <c r="W21" s="699"/>
      <c r="X21" s="699"/>
      <c r="Y21" s="699"/>
    </row>
    <row r="22" spans="4:25" s="700" customFormat="1" ht="17" customHeight="1" x14ac:dyDescent="0.2">
      <c r="D22" s="701"/>
      <c r="E22" s="1031" t="s">
        <v>241</v>
      </c>
      <c r="F22" s="703" t="s">
        <v>882</v>
      </c>
      <c r="G22" s="1040"/>
      <c r="H22" s="699"/>
      <c r="I22" s="1041"/>
      <c r="J22" s="699"/>
      <c r="K22" s="699" t="s">
        <v>874</v>
      </c>
      <c r="L22" s="709">
        <f>O19</f>
        <v>0</v>
      </c>
      <c r="M22" s="699" t="s">
        <v>192</v>
      </c>
      <c r="N22" s="705"/>
      <c r="O22" s="699"/>
      <c r="P22" s="705"/>
      <c r="Q22" s="705"/>
      <c r="R22" s="706"/>
    </row>
    <row r="23" spans="4:25" s="700" customFormat="1" ht="17" customHeight="1" thickBot="1" x14ac:dyDescent="0.25">
      <c r="D23" s="713"/>
      <c r="E23" s="1057" t="s">
        <v>241</v>
      </c>
      <c r="F23" s="715" t="s">
        <v>1073</v>
      </c>
      <c r="G23" s="1058"/>
      <c r="H23" s="716"/>
      <c r="I23" s="1059"/>
      <c r="J23" s="716"/>
      <c r="K23" s="716" t="s">
        <v>874</v>
      </c>
      <c r="L23" s="718">
        <f>2*(F7+H7)*J8*J9*1.2</f>
        <v>0</v>
      </c>
      <c r="M23" s="716" t="s">
        <v>184</v>
      </c>
      <c r="N23" s="719"/>
      <c r="O23" s="716"/>
      <c r="P23" s="719"/>
      <c r="Q23" s="719"/>
      <c r="R23" s="1060"/>
    </row>
    <row r="24" spans="4:25" ht="15" thickBot="1" x14ac:dyDescent="0.2">
      <c r="U24" s="1021" t="s">
        <v>1213</v>
      </c>
      <c r="V24" s="1021" t="s">
        <v>1214</v>
      </c>
      <c r="W24" s="1021" t="s">
        <v>891</v>
      </c>
      <c r="X24" s="1021" t="s">
        <v>888</v>
      </c>
      <c r="Y24" s="1021" t="s">
        <v>1056</v>
      </c>
    </row>
    <row r="25" spans="4:25" s="700" customFormat="1" ht="17" customHeight="1" x14ac:dyDescent="0.2">
      <c r="D25" s="1022">
        <f>D7+1</f>
        <v>2</v>
      </c>
      <c r="E25" s="1023" t="s">
        <v>1217</v>
      </c>
      <c r="F25" s="1024">
        <v>0.4</v>
      </c>
      <c r="G25" s="1025" t="s">
        <v>873</v>
      </c>
      <c r="H25" s="1024">
        <v>0.4</v>
      </c>
      <c r="I25" s="1025" t="s">
        <v>185</v>
      </c>
      <c r="J25" s="1027"/>
      <c r="K25" s="1027"/>
      <c r="L25" s="1027"/>
      <c r="M25" s="1027"/>
      <c r="N25" s="1028"/>
      <c r="O25" s="1028"/>
      <c r="P25" s="1028"/>
      <c r="Q25" s="1027"/>
      <c r="R25" s="1029"/>
      <c r="U25" s="1030" t="str">
        <f>L30&amp;" "&amp;"D"&amp;" "&amp;N30&amp;" "&amp;O30</f>
        <v>10 D 13 mm</v>
      </c>
      <c r="V25" s="1030" t="str">
        <f>IF(L31&gt;0,(L31&amp;" "&amp;"D"&amp;" "&amp;N31&amp;" "&amp;O31),0)</f>
        <v>6 D 13 mm</v>
      </c>
      <c r="W25" s="1030" t="str">
        <f>"Ø"&amp;" "&amp;N32&amp;" "&amp;O32</f>
        <v>Ø 8 mm</v>
      </c>
      <c r="X25" s="1030" t="str">
        <f>IF(J28=0.125,"10/15 cm",IF(J28=0.15,"15 cm",IF(J28=0.175,"15/20 cm",IF(J28=0.2,"20 cm","Check!!"))))</f>
        <v>15/20 cm</v>
      </c>
      <c r="Y25" s="1030" t="str">
        <f>IF(V25=0,("SNI"&amp;" "&amp;U25&amp;","&amp;" "&amp;W25&amp;" "&amp;"-"&amp;" "&amp;X25),("SNI"&amp;" "&amp;U25&amp;" "&amp;"+"&amp;" "&amp;V25&amp;","&amp;" "&amp;W25&amp;" "&amp;"-"&amp;" "&amp;X25))</f>
        <v>SNI 10 D 13 mm + 6 D 13 mm, Ø 8 mm - 15/20 cm</v>
      </c>
    </row>
    <row r="26" spans="4:25" s="735" customFormat="1" ht="17" customHeight="1" x14ac:dyDescent="0.15">
      <c r="D26" s="728"/>
      <c r="E26" s="1031" t="s">
        <v>241</v>
      </c>
      <c r="F26" s="729" t="s">
        <v>896</v>
      </c>
      <c r="G26" s="1032"/>
      <c r="H26" s="731"/>
      <c r="I26" s="1033" t="s">
        <v>874</v>
      </c>
      <c r="J26" s="704">
        <v>0</v>
      </c>
      <c r="K26" s="731" t="s">
        <v>185</v>
      </c>
      <c r="L26" s="731"/>
      <c r="M26" s="731"/>
      <c r="N26" s="1034"/>
      <c r="O26" s="1034"/>
      <c r="P26" s="1034"/>
      <c r="Q26" s="731"/>
      <c r="R26" s="1035"/>
      <c r="U26" s="1036" t="s">
        <v>1072</v>
      </c>
      <c r="V26" s="1036" t="s">
        <v>1072</v>
      </c>
      <c r="W26" s="700"/>
      <c r="X26" s="700"/>
      <c r="Y26" s="700"/>
    </row>
    <row r="27" spans="4:25" s="735" customFormat="1" ht="17" customHeight="1" x14ac:dyDescent="0.15">
      <c r="D27" s="728"/>
      <c r="E27" s="1031" t="s">
        <v>241</v>
      </c>
      <c r="F27" s="729" t="s">
        <v>897</v>
      </c>
      <c r="G27" s="1037"/>
      <c r="H27" s="731"/>
      <c r="I27" s="1033" t="s">
        <v>874</v>
      </c>
      <c r="J27" s="704">
        <v>0</v>
      </c>
      <c r="K27" s="731" t="s">
        <v>188</v>
      </c>
      <c r="L27" s="731"/>
      <c r="M27" s="731"/>
      <c r="N27" s="1034"/>
      <c r="O27" s="1034"/>
      <c r="P27" s="1034"/>
      <c r="Q27" s="731"/>
      <c r="R27" s="1035"/>
      <c r="U27" s="1052"/>
      <c r="V27" s="1052"/>
      <c r="W27" s="1052"/>
      <c r="X27" s="1052"/>
      <c r="Y27" s="1052"/>
    </row>
    <row r="28" spans="4:25" s="735" customFormat="1" ht="17" customHeight="1" x14ac:dyDescent="0.2">
      <c r="D28" s="728"/>
      <c r="E28" s="1031" t="s">
        <v>241</v>
      </c>
      <c r="F28" s="729" t="s">
        <v>888</v>
      </c>
      <c r="G28" s="1037"/>
      <c r="H28" s="731"/>
      <c r="I28" s="1038" t="s">
        <v>874</v>
      </c>
      <c r="J28" s="704">
        <f>(0.15+0.2)/2</f>
        <v>0.17499999999999999</v>
      </c>
      <c r="K28" s="731" t="s">
        <v>185</v>
      </c>
      <c r="L28" s="731"/>
      <c r="M28" s="731"/>
      <c r="N28" s="1034"/>
      <c r="O28" s="1034"/>
      <c r="P28" s="1034"/>
      <c r="Q28" s="731"/>
      <c r="R28" s="1035"/>
      <c r="U28" s="700"/>
      <c r="V28" s="700"/>
      <c r="W28" s="700"/>
      <c r="X28" s="700"/>
      <c r="Y28" s="700"/>
    </row>
    <row r="29" spans="4:25" s="735" customFormat="1" ht="17" customHeight="1" x14ac:dyDescent="0.2">
      <c r="D29" s="728"/>
      <c r="E29" s="1031"/>
      <c r="F29" s="729"/>
      <c r="G29" s="1037"/>
      <c r="H29" s="731"/>
      <c r="I29" s="1038"/>
      <c r="J29" s="704"/>
      <c r="K29" s="731"/>
      <c r="L29" s="731"/>
      <c r="M29" s="731"/>
      <c r="N29" s="1034"/>
      <c r="O29" s="1034"/>
      <c r="P29" s="1034"/>
      <c r="Q29" s="731"/>
      <c r="R29" s="1035"/>
      <c r="U29" s="700"/>
      <c r="V29" s="700"/>
      <c r="W29" s="700"/>
      <c r="X29" s="700"/>
      <c r="Y29" s="700"/>
    </row>
    <row r="30" spans="4:25" s="735" customFormat="1" ht="17" customHeight="1" x14ac:dyDescent="0.2">
      <c r="D30" s="728"/>
      <c r="E30" s="1031" t="s">
        <v>241</v>
      </c>
      <c r="F30" s="729" t="s">
        <v>889</v>
      </c>
      <c r="G30" s="1037"/>
      <c r="H30" s="731"/>
      <c r="I30" s="1033"/>
      <c r="J30" s="731"/>
      <c r="K30" s="731" t="s">
        <v>874</v>
      </c>
      <c r="L30" s="704">
        <v>10</v>
      </c>
      <c r="M30" s="731" t="s">
        <v>266</v>
      </c>
      <c r="N30" s="732">
        <v>13</v>
      </c>
      <c r="O30" s="1034" t="s">
        <v>879</v>
      </c>
      <c r="P30" s="1034" t="s">
        <v>880</v>
      </c>
      <c r="Q30" s="731">
        <f>((3.14*(N30/1000)^2)/4)*12*7850</f>
        <v>12.497042999999998</v>
      </c>
      <c r="R30" s="1035" t="s">
        <v>898</v>
      </c>
      <c r="U30" s="700"/>
      <c r="V30" s="700"/>
      <c r="W30" s="700"/>
      <c r="X30" s="700"/>
      <c r="Y30" s="700"/>
    </row>
    <row r="31" spans="4:25" s="735" customFormat="1" ht="17" customHeight="1" x14ac:dyDescent="0.2">
      <c r="D31" s="728"/>
      <c r="E31" s="1031" t="s">
        <v>241</v>
      </c>
      <c r="F31" s="729" t="s">
        <v>890</v>
      </c>
      <c r="G31" s="1037"/>
      <c r="H31" s="731"/>
      <c r="I31" s="1033"/>
      <c r="J31" s="731"/>
      <c r="K31" s="731" t="s">
        <v>874</v>
      </c>
      <c r="L31" s="704">
        <v>6</v>
      </c>
      <c r="M31" s="731" t="s">
        <v>266</v>
      </c>
      <c r="N31" s="732">
        <v>13</v>
      </c>
      <c r="O31" s="1034" t="s">
        <v>879</v>
      </c>
      <c r="P31" s="1034" t="s">
        <v>880</v>
      </c>
      <c r="Q31" s="731">
        <f t="shared" ref="Q31:Q32" si="1">((3.14*(N31/1000)^2)/4)*12*7850</f>
        <v>12.497042999999998</v>
      </c>
      <c r="R31" s="1035" t="s">
        <v>898</v>
      </c>
      <c r="U31" s="700"/>
      <c r="V31" s="700"/>
      <c r="W31" s="700"/>
      <c r="X31" s="700"/>
      <c r="Y31" s="700"/>
    </row>
    <row r="32" spans="4:25" s="735" customFormat="1" ht="17" customHeight="1" x14ac:dyDescent="0.15">
      <c r="D32" s="728"/>
      <c r="E32" s="1031" t="s">
        <v>241</v>
      </c>
      <c r="F32" s="729" t="s">
        <v>891</v>
      </c>
      <c r="G32" s="1037"/>
      <c r="H32" s="731"/>
      <c r="I32" s="1033"/>
      <c r="J32" s="731"/>
      <c r="K32" s="731" t="s">
        <v>874</v>
      </c>
      <c r="L32" s="704">
        <v>1</v>
      </c>
      <c r="M32" s="731" t="s">
        <v>266</v>
      </c>
      <c r="N32" s="732">
        <v>8</v>
      </c>
      <c r="O32" s="1034" t="s">
        <v>879</v>
      </c>
      <c r="P32" s="1034" t="s">
        <v>880</v>
      </c>
      <c r="Q32" s="731">
        <f t="shared" si="1"/>
        <v>4.7326079999999999</v>
      </c>
      <c r="R32" s="1035" t="s">
        <v>898</v>
      </c>
      <c r="U32" s="1052"/>
      <c r="V32" s="1052"/>
      <c r="W32" s="1052"/>
      <c r="X32" s="1052"/>
      <c r="Y32" s="1052"/>
    </row>
    <row r="33" spans="4:25" s="700" customFormat="1" ht="17" customHeight="1" x14ac:dyDescent="0.2">
      <c r="D33" s="701"/>
      <c r="E33" s="1039" t="s">
        <v>1216</v>
      </c>
      <c r="F33" s="703" t="s">
        <v>882</v>
      </c>
      <c r="G33" s="1040"/>
      <c r="H33" s="699"/>
      <c r="I33" s="1041"/>
      <c r="J33" s="699"/>
      <c r="K33" s="699"/>
      <c r="L33" s="699"/>
      <c r="M33" s="699"/>
      <c r="N33" s="699"/>
      <c r="O33" s="699"/>
      <c r="P33" s="705"/>
      <c r="Q33" s="705"/>
      <c r="R33" s="706"/>
    </row>
    <row r="34" spans="4:25" s="700" customFormat="1" ht="17" customHeight="1" x14ac:dyDescent="0.2">
      <c r="D34" s="701"/>
      <c r="E34" s="1042"/>
      <c r="F34" s="729" t="s">
        <v>892</v>
      </c>
      <c r="G34" s="1037"/>
      <c r="H34" s="1034"/>
      <c r="I34" s="1041"/>
      <c r="J34" s="699"/>
      <c r="K34" s="731" t="s">
        <v>874</v>
      </c>
      <c r="L34" s="1043">
        <f>((J26*J27*L30)+(J26*0.3*L30))/12</f>
        <v>0</v>
      </c>
      <c r="M34" s="731" t="s">
        <v>589</v>
      </c>
      <c r="N34" s="1034" t="s">
        <v>880</v>
      </c>
      <c r="O34" s="1044">
        <f>L34*Q30</f>
        <v>0</v>
      </c>
      <c r="P34" s="1034" t="s">
        <v>192</v>
      </c>
      <c r="Q34" s="699"/>
      <c r="R34" s="706"/>
    </row>
    <row r="35" spans="4:25" s="700" customFormat="1" ht="17" customHeight="1" x14ac:dyDescent="0.2">
      <c r="D35" s="701"/>
      <c r="E35" s="1042"/>
      <c r="F35" s="729" t="s">
        <v>893</v>
      </c>
      <c r="G35" s="1037"/>
      <c r="H35" s="1034"/>
      <c r="I35" s="1041"/>
      <c r="J35" s="699"/>
      <c r="K35" s="731" t="s">
        <v>874</v>
      </c>
      <c r="L35" s="1043">
        <f>((J26*J27*L31)+(J26*0.3*L32))/12</f>
        <v>0</v>
      </c>
      <c r="M35" s="731" t="s">
        <v>589</v>
      </c>
      <c r="N35" s="1034" t="s">
        <v>880</v>
      </c>
      <c r="O35" s="1044">
        <f>L35*Q31</f>
        <v>0</v>
      </c>
      <c r="P35" s="731" t="s">
        <v>192</v>
      </c>
      <c r="Q35" s="699"/>
      <c r="R35" s="706"/>
    </row>
    <row r="36" spans="4:25" s="700" customFormat="1" ht="17" customHeight="1" x14ac:dyDescent="0.2">
      <c r="D36" s="701"/>
      <c r="E36" s="1042"/>
      <c r="F36" s="745" t="s">
        <v>894</v>
      </c>
      <c r="G36" s="1045"/>
      <c r="H36" s="1046"/>
      <c r="I36" s="1047"/>
      <c r="J36" s="747"/>
      <c r="K36" s="1048" t="s">
        <v>874</v>
      </c>
      <c r="L36" s="1048">
        <f>(((((2*(F25+H25))*(J26/J28)*J27)/12)*1.2))</f>
        <v>0</v>
      </c>
      <c r="M36" s="1048" t="s">
        <v>589</v>
      </c>
      <c r="N36" s="1046" t="s">
        <v>880</v>
      </c>
      <c r="O36" s="1049">
        <f>L36*Q32</f>
        <v>0</v>
      </c>
      <c r="P36" s="1046" t="s">
        <v>192</v>
      </c>
      <c r="Q36" s="699"/>
      <c r="R36" s="706"/>
    </row>
    <row r="37" spans="4:25" s="735" customFormat="1" ht="17.25" customHeight="1" x14ac:dyDescent="0.2">
      <c r="D37" s="728"/>
      <c r="E37" s="1050"/>
      <c r="F37" s="730"/>
      <c r="G37" s="1037"/>
      <c r="H37" s="731"/>
      <c r="I37" s="1033"/>
      <c r="J37" s="731"/>
      <c r="K37" s="731"/>
      <c r="L37" s="731"/>
      <c r="M37" s="731"/>
      <c r="N37" s="708" t="s">
        <v>883</v>
      </c>
      <c r="O37" s="709">
        <f>SUM(O34:O36)</f>
        <v>0</v>
      </c>
      <c r="P37" s="705" t="s">
        <v>192</v>
      </c>
      <c r="Q37" s="731"/>
      <c r="R37" s="1051"/>
    </row>
    <row r="38" spans="4:25" s="1052" customFormat="1" ht="16" x14ac:dyDescent="0.2">
      <c r="D38" s="1053"/>
      <c r="E38" s="1054" t="s">
        <v>306</v>
      </c>
      <c r="G38" s="1055"/>
      <c r="I38" s="1020"/>
      <c r="J38" s="688"/>
      <c r="R38" s="1056"/>
      <c r="U38" s="735"/>
      <c r="V38" s="735"/>
      <c r="W38" s="735"/>
      <c r="X38" s="735"/>
      <c r="Y38" s="735"/>
    </row>
    <row r="39" spans="4:25" s="700" customFormat="1" ht="17" customHeight="1" x14ac:dyDescent="0.2">
      <c r="D39" s="701"/>
      <c r="E39" s="1039" t="s">
        <v>241</v>
      </c>
      <c r="F39" s="703" t="s">
        <v>884</v>
      </c>
      <c r="G39" s="1041"/>
      <c r="H39" s="699"/>
      <c r="I39" s="1041"/>
      <c r="J39" s="699"/>
      <c r="K39" s="699" t="s">
        <v>874</v>
      </c>
      <c r="L39" s="709">
        <f>(F25*H25*J26*J27)</f>
        <v>0</v>
      </c>
      <c r="M39" s="699" t="s">
        <v>189</v>
      </c>
      <c r="N39" s="705"/>
      <c r="O39" s="699"/>
      <c r="P39" s="705"/>
      <c r="Q39" s="705"/>
      <c r="R39" s="706"/>
      <c r="U39" s="735"/>
      <c r="V39" s="735"/>
      <c r="W39" s="735"/>
      <c r="X39" s="735"/>
      <c r="Y39" s="735"/>
    </row>
    <row r="40" spans="4:25" s="700" customFormat="1" ht="17" customHeight="1" x14ac:dyDescent="0.2">
      <c r="D40" s="701"/>
      <c r="E40" s="1031" t="s">
        <v>241</v>
      </c>
      <c r="F40" s="703" t="s">
        <v>882</v>
      </c>
      <c r="G40" s="1040"/>
      <c r="H40" s="699"/>
      <c r="I40" s="1041"/>
      <c r="J40" s="699"/>
      <c r="K40" s="699" t="s">
        <v>874</v>
      </c>
      <c r="L40" s="709">
        <f>O37</f>
        <v>0</v>
      </c>
      <c r="M40" s="699" t="s">
        <v>192</v>
      </c>
      <c r="N40" s="705"/>
      <c r="O40" s="699"/>
      <c r="P40" s="705"/>
      <c r="Q40" s="705"/>
      <c r="R40" s="706"/>
    </row>
    <row r="41" spans="4:25" s="700" customFormat="1" ht="17" customHeight="1" thickBot="1" x14ac:dyDescent="0.25">
      <c r="D41" s="713"/>
      <c r="E41" s="1057" t="s">
        <v>241</v>
      </c>
      <c r="F41" s="715" t="s">
        <v>1073</v>
      </c>
      <c r="G41" s="1058"/>
      <c r="H41" s="716"/>
      <c r="I41" s="1059"/>
      <c r="J41" s="716"/>
      <c r="K41" s="716" t="s">
        <v>874</v>
      </c>
      <c r="L41" s="718">
        <f>2*(F25+H25)*J26*J27*1.2</f>
        <v>0</v>
      </c>
      <c r="M41" s="716" t="s">
        <v>184</v>
      </c>
      <c r="N41" s="719"/>
      <c r="O41" s="716"/>
      <c r="P41" s="719"/>
      <c r="Q41" s="719"/>
      <c r="R41" s="1060"/>
    </row>
    <row r="42" spans="4:25" ht="15" thickBot="1" x14ac:dyDescent="0.2">
      <c r="U42" s="1021" t="s">
        <v>1213</v>
      </c>
      <c r="V42" s="1021" t="s">
        <v>1214</v>
      </c>
      <c r="W42" s="1021" t="s">
        <v>891</v>
      </c>
      <c r="X42" s="1021" t="s">
        <v>888</v>
      </c>
      <c r="Y42" s="1021" t="s">
        <v>1056</v>
      </c>
    </row>
    <row r="43" spans="4:25" s="700" customFormat="1" ht="17" customHeight="1" x14ac:dyDescent="0.2">
      <c r="D43" s="1022">
        <f>D25+1</f>
        <v>3</v>
      </c>
      <c r="E43" s="1023" t="s">
        <v>1218</v>
      </c>
      <c r="F43" s="1024">
        <v>0.35</v>
      </c>
      <c r="G43" s="1025" t="s">
        <v>873</v>
      </c>
      <c r="H43" s="1024">
        <v>0.35</v>
      </c>
      <c r="I43" s="1025" t="s">
        <v>185</v>
      </c>
      <c r="J43" s="1027"/>
      <c r="K43" s="1027"/>
      <c r="L43" s="1027"/>
      <c r="M43" s="1027"/>
      <c r="N43" s="1028"/>
      <c r="O43" s="1028"/>
      <c r="P43" s="1028"/>
      <c r="Q43" s="1027"/>
      <c r="R43" s="1029"/>
      <c r="U43" s="1030" t="str">
        <f>L48&amp;" "&amp;"D"&amp;" "&amp;N48&amp;" "&amp;O48</f>
        <v>10 D 13 mm</v>
      </c>
      <c r="V43" s="1030" t="str">
        <f>IF(L49&gt;0,(L49&amp;" "&amp;"D"&amp;" "&amp;N49&amp;" "&amp;O49),0)</f>
        <v>6 D 13 mm</v>
      </c>
      <c r="W43" s="1030" t="str">
        <f>"Ø"&amp;" "&amp;N50&amp;" "&amp;O50</f>
        <v>Ø 8 mm</v>
      </c>
      <c r="X43" s="1030" t="str">
        <f>IF(J46=0.125,"10/15 cm",IF(J46=0.15,"15 cm",IF(J46=0.175,"15/20 cm",IF(J46=0.2,"20 cm","Check!!"))))</f>
        <v>15/20 cm</v>
      </c>
      <c r="Y43" s="1030" t="str">
        <f>IF(V43=0,("SNI"&amp;" "&amp;U43&amp;","&amp;" "&amp;W43&amp;" "&amp;"-"&amp;" "&amp;X43),("SNI"&amp;" "&amp;U43&amp;" "&amp;"+"&amp;" "&amp;V43&amp;","&amp;" "&amp;W43&amp;" "&amp;"-"&amp;" "&amp;X43))</f>
        <v>SNI 10 D 13 mm + 6 D 13 mm, Ø 8 mm - 15/20 cm</v>
      </c>
    </row>
    <row r="44" spans="4:25" s="735" customFormat="1" ht="17" customHeight="1" x14ac:dyDescent="0.15">
      <c r="D44" s="728"/>
      <c r="E44" s="1031" t="s">
        <v>241</v>
      </c>
      <c r="F44" s="729" t="s">
        <v>896</v>
      </c>
      <c r="G44" s="1032"/>
      <c r="H44" s="731"/>
      <c r="I44" s="1033" t="s">
        <v>874</v>
      </c>
      <c r="J44" s="704">
        <v>5.25</v>
      </c>
      <c r="K44" s="731" t="s">
        <v>185</v>
      </c>
      <c r="L44" s="731"/>
      <c r="M44" s="731"/>
      <c r="N44" s="1034"/>
      <c r="O44" s="1034"/>
      <c r="P44" s="1034"/>
      <c r="Q44" s="731"/>
      <c r="R44" s="1035"/>
      <c r="U44" s="1036" t="s">
        <v>1072</v>
      </c>
      <c r="V44" s="1036" t="s">
        <v>1072</v>
      </c>
      <c r="W44" s="700"/>
      <c r="X44" s="700"/>
      <c r="Y44" s="700"/>
    </row>
    <row r="45" spans="4:25" s="735" customFormat="1" ht="17" customHeight="1" x14ac:dyDescent="0.15">
      <c r="D45" s="728"/>
      <c r="E45" s="1031" t="s">
        <v>241</v>
      </c>
      <c r="F45" s="729" t="s">
        <v>897</v>
      </c>
      <c r="G45" s="1037"/>
      <c r="H45" s="731"/>
      <c r="I45" s="1033" t="s">
        <v>874</v>
      </c>
      <c r="J45" s="704">
        <v>4</v>
      </c>
      <c r="K45" s="731" t="s">
        <v>188</v>
      </c>
      <c r="L45" s="731"/>
      <c r="M45" s="731"/>
      <c r="N45" s="1034"/>
      <c r="O45" s="1034"/>
      <c r="P45" s="1034"/>
      <c r="Q45" s="731"/>
      <c r="R45" s="1035"/>
      <c r="U45" s="1052"/>
      <c r="V45" s="1052"/>
      <c r="W45" s="1052"/>
      <c r="X45" s="1052"/>
      <c r="Y45" s="1052"/>
    </row>
    <row r="46" spans="4:25" s="735" customFormat="1" ht="17" customHeight="1" x14ac:dyDescent="0.2">
      <c r="D46" s="728"/>
      <c r="E46" s="1031" t="s">
        <v>241</v>
      </c>
      <c r="F46" s="729" t="s">
        <v>888</v>
      </c>
      <c r="G46" s="1037"/>
      <c r="H46" s="731"/>
      <c r="I46" s="1038" t="s">
        <v>874</v>
      </c>
      <c r="J46" s="704">
        <f>(0.15+0.2)/2</f>
        <v>0.17499999999999999</v>
      </c>
      <c r="K46" s="731" t="s">
        <v>185</v>
      </c>
      <c r="L46" s="731"/>
      <c r="M46" s="731"/>
      <c r="N46" s="1034"/>
      <c r="O46" s="1034"/>
      <c r="P46" s="1034"/>
      <c r="Q46" s="731"/>
      <c r="R46" s="1035"/>
      <c r="U46" s="700"/>
      <c r="V46" s="700"/>
      <c r="W46" s="700"/>
      <c r="X46" s="700"/>
      <c r="Y46" s="700"/>
    </row>
    <row r="47" spans="4:25" s="735" customFormat="1" ht="17" customHeight="1" x14ac:dyDescent="0.2">
      <c r="D47" s="728"/>
      <c r="E47" s="1031"/>
      <c r="F47" s="729"/>
      <c r="G47" s="1037"/>
      <c r="H47" s="731"/>
      <c r="I47" s="1038"/>
      <c r="J47" s="704"/>
      <c r="K47" s="731"/>
      <c r="L47" s="731"/>
      <c r="M47" s="731"/>
      <c r="N47" s="1034"/>
      <c r="O47" s="1034"/>
      <c r="P47" s="1034"/>
      <c r="Q47" s="731"/>
      <c r="R47" s="1035"/>
      <c r="U47" s="700"/>
      <c r="V47" s="700"/>
      <c r="W47" s="700"/>
      <c r="X47" s="700"/>
      <c r="Y47" s="700"/>
    </row>
    <row r="48" spans="4:25" s="735" customFormat="1" ht="17" customHeight="1" x14ac:dyDescent="0.2">
      <c r="D48" s="728"/>
      <c r="E48" s="1031" t="s">
        <v>241</v>
      </c>
      <c r="F48" s="729" t="s">
        <v>889</v>
      </c>
      <c r="G48" s="1037"/>
      <c r="H48" s="731"/>
      <c r="I48" s="1033"/>
      <c r="J48" s="731"/>
      <c r="K48" s="731" t="s">
        <v>874</v>
      </c>
      <c r="L48" s="704">
        <v>10</v>
      </c>
      <c r="M48" s="731" t="s">
        <v>266</v>
      </c>
      <c r="N48" s="732">
        <v>13</v>
      </c>
      <c r="O48" s="1034" t="s">
        <v>879</v>
      </c>
      <c r="P48" s="1034" t="s">
        <v>880</v>
      </c>
      <c r="Q48" s="731">
        <f>((3.14*(N48/1000)^2)/4)*12*7850</f>
        <v>12.497042999999998</v>
      </c>
      <c r="R48" s="1035" t="s">
        <v>898</v>
      </c>
      <c r="U48" s="700"/>
      <c r="V48" s="700"/>
      <c r="W48" s="700"/>
      <c r="X48" s="700"/>
      <c r="Y48" s="700"/>
    </row>
    <row r="49" spans="4:25" s="735" customFormat="1" ht="17" customHeight="1" x14ac:dyDescent="0.2">
      <c r="D49" s="728"/>
      <c r="E49" s="1031" t="s">
        <v>241</v>
      </c>
      <c r="F49" s="729" t="s">
        <v>890</v>
      </c>
      <c r="G49" s="1037"/>
      <c r="H49" s="731"/>
      <c r="I49" s="1033"/>
      <c r="J49" s="731"/>
      <c r="K49" s="731" t="s">
        <v>874</v>
      </c>
      <c r="L49" s="704">
        <v>6</v>
      </c>
      <c r="M49" s="731" t="s">
        <v>266</v>
      </c>
      <c r="N49" s="732">
        <v>13</v>
      </c>
      <c r="O49" s="1034" t="s">
        <v>879</v>
      </c>
      <c r="P49" s="1034" t="s">
        <v>880</v>
      </c>
      <c r="Q49" s="731">
        <f t="shared" ref="Q49:Q50" si="2">((3.14*(N49/1000)^2)/4)*12*7850</f>
        <v>12.497042999999998</v>
      </c>
      <c r="R49" s="1035" t="s">
        <v>898</v>
      </c>
      <c r="U49" s="700"/>
      <c r="V49" s="700"/>
      <c r="W49" s="700"/>
      <c r="X49" s="700"/>
      <c r="Y49" s="700"/>
    </row>
    <row r="50" spans="4:25" s="735" customFormat="1" ht="17" customHeight="1" x14ac:dyDescent="0.15">
      <c r="D50" s="728"/>
      <c r="E50" s="1031" t="s">
        <v>241</v>
      </c>
      <c r="F50" s="729" t="s">
        <v>891</v>
      </c>
      <c r="G50" s="1037"/>
      <c r="H50" s="731"/>
      <c r="I50" s="1033"/>
      <c r="J50" s="731"/>
      <c r="K50" s="731" t="s">
        <v>874</v>
      </c>
      <c r="L50" s="704">
        <v>1</v>
      </c>
      <c r="M50" s="731" t="s">
        <v>266</v>
      </c>
      <c r="N50" s="732">
        <v>8</v>
      </c>
      <c r="O50" s="1034" t="s">
        <v>879</v>
      </c>
      <c r="P50" s="1034" t="s">
        <v>880</v>
      </c>
      <c r="Q50" s="731">
        <f t="shared" si="2"/>
        <v>4.7326079999999999</v>
      </c>
      <c r="R50" s="1035" t="s">
        <v>898</v>
      </c>
      <c r="U50" s="1052"/>
      <c r="V50" s="1052"/>
      <c r="W50" s="1052"/>
      <c r="X50" s="1052"/>
      <c r="Y50" s="1052"/>
    </row>
    <row r="51" spans="4:25" s="700" customFormat="1" ht="17" customHeight="1" x14ac:dyDescent="0.15">
      <c r="D51" s="701"/>
      <c r="E51" s="1039" t="s">
        <v>1216</v>
      </c>
      <c r="F51" s="703" t="s">
        <v>882</v>
      </c>
      <c r="G51" s="1040"/>
      <c r="H51" s="699"/>
      <c r="I51" s="1041"/>
      <c r="J51" s="699"/>
      <c r="K51" s="699"/>
      <c r="L51" s="699"/>
      <c r="M51" s="699"/>
      <c r="N51" s="699"/>
      <c r="O51" s="699"/>
      <c r="P51" s="705"/>
      <c r="Q51" s="705"/>
      <c r="R51" s="706"/>
      <c r="U51" s="1052"/>
      <c r="V51" s="1052"/>
      <c r="W51" s="1052"/>
      <c r="X51" s="1052"/>
      <c r="Y51" s="1052"/>
    </row>
    <row r="52" spans="4:25" s="700" customFormat="1" ht="17" customHeight="1" x14ac:dyDescent="0.15">
      <c r="D52" s="701"/>
      <c r="E52" s="1042"/>
      <c r="F52" s="729" t="s">
        <v>892</v>
      </c>
      <c r="G52" s="1037"/>
      <c r="H52" s="1034"/>
      <c r="I52" s="1041"/>
      <c r="J52" s="699"/>
      <c r="K52" s="731" t="s">
        <v>874</v>
      </c>
      <c r="L52" s="1043">
        <f>((J44*J45*L48)+(J44*0.3*L48))/12</f>
        <v>18.8125</v>
      </c>
      <c r="M52" s="731" t="s">
        <v>589</v>
      </c>
      <c r="N52" s="1034" t="s">
        <v>880</v>
      </c>
      <c r="O52" s="1044">
        <f>L52*Q48</f>
        <v>235.10062143749997</v>
      </c>
      <c r="P52" s="1034" t="s">
        <v>192</v>
      </c>
      <c r="Q52" s="699"/>
      <c r="R52" s="706"/>
      <c r="U52" s="1052"/>
      <c r="V52" s="1052"/>
      <c r="W52" s="1052"/>
      <c r="X52" s="1052"/>
      <c r="Y52" s="1052"/>
    </row>
    <row r="53" spans="4:25" s="700" customFormat="1" ht="17" customHeight="1" x14ac:dyDescent="0.15">
      <c r="D53" s="701"/>
      <c r="E53" s="1042"/>
      <c r="F53" s="729" t="s">
        <v>893</v>
      </c>
      <c r="G53" s="1037"/>
      <c r="H53" s="1034"/>
      <c r="I53" s="1041"/>
      <c r="J53" s="699"/>
      <c r="K53" s="731" t="s">
        <v>874</v>
      </c>
      <c r="L53" s="1043">
        <f>((J44*J45*L49)+(J44*0.3*L50))/12</f>
        <v>10.63125</v>
      </c>
      <c r="M53" s="731" t="s">
        <v>589</v>
      </c>
      <c r="N53" s="1034" t="s">
        <v>880</v>
      </c>
      <c r="O53" s="1044">
        <f>L53*Q49</f>
        <v>132.85918839374997</v>
      </c>
      <c r="P53" s="731" t="s">
        <v>192</v>
      </c>
      <c r="Q53" s="699"/>
      <c r="R53" s="706"/>
      <c r="U53" s="1052"/>
      <c r="V53" s="1052"/>
      <c r="W53" s="1052"/>
      <c r="X53" s="1052"/>
      <c r="Y53" s="1052"/>
    </row>
    <row r="54" spans="4:25" s="700" customFormat="1" ht="17" customHeight="1" x14ac:dyDescent="0.15">
      <c r="D54" s="701"/>
      <c r="E54" s="1042"/>
      <c r="F54" s="745" t="s">
        <v>894</v>
      </c>
      <c r="G54" s="1045"/>
      <c r="H54" s="1046"/>
      <c r="I54" s="1047"/>
      <c r="J54" s="747"/>
      <c r="K54" s="1048" t="s">
        <v>874</v>
      </c>
      <c r="L54" s="1048">
        <f>(((((2*(F43+H43))*(J44/J46)*J45)/12)*1.2))</f>
        <v>16.8</v>
      </c>
      <c r="M54" s="1048" t="s">
        <v>589</v>
      </c>
      <c r="N54" s="1046" t="s">
        <v>880</v>
      </c>
      <c r="O54" s="1049">
        <f>L54*Q50</f>
        <v>79.507814400000001</v>
      </c>
      <c r="P54" s="1046" t="s">
        <v>192</v>
      </c>
      <c r="Q54" s="699"/>
      <c r="R54" s="706"/>
      <c r="U54" s="1052"/>
      <c r="V54" s="1052"/>
      <c r="W54" s="1052"/>
      <c r="X54" s="1052"/>
      <c r="Y54" s="1052"/>
    </row>
    <row r="55" spans="4:25" s="735" customFormat="1" ht="17.25" customHeight="1" x14ac:dyDescent="0.15">
      <c r="D55" s="728"/>
      <c r="E55" s="1050"/>
      <c r="F55" s="730"/>
      <c r="G55" s="1037"/>
      <c r="H55" s="731"/>
      <c r="I55" s="1033"/>
      <c r="J55" s="731"/>
      <c r="K55" s="731"/>
      <c r="L55" s="731"/>
      <c r="M55" s="731"/>
      <c r="N55" s="708" t="s">
        <v>883</v>
      </c>
      <c r="O55" s="709">
        <f>SUM(O52:O54)</f>
        <v>447.46762423124994</v>
      </c>
      <c r="P55" s="705" t="s">
        <v>192</v>
      </c>
      <c r="Q55" s="731"/>
      <c r="R55" s="1051"/>
      <c r="U55" s="1052"/>
      <c r="V55" s="1052"/>
      <c r="W55" s="1052"/>
      <c r="X55" s="1052"/>
      <c r="Y55" s="1052"/>
    </row>
    <row r="56" spans="4:25" s="1052" customFormat="1" ht="16" x14ac:dyDescent="0.2">
      <c r="D56" s="1053"/>
      <c r="E56" s="1054" t="s">
        <v>306</v>
      </c>
      <c r="G56" s="1055"/>
      <c r="I56" s="1020"/>
      <c r="J56" s="688"/>
      <c r="R56" s="1056"/>
    </row>
    <row r="57" spans="4:25" s="700" customFormat="1" ht="17" customHeight="1" x14ac:dyDescent="0.15">
      <c r="D57" s="701"/>
      <c r="E57" s="1039" t="s">
        <v>241</v>
      </c>
      <c r="F57" s="703" t="s">
        <v>884</v>
      </c>
      <c r="G57" s="1041"/>
      <c r="H57" s="699"/>
      <c r="I57" s="1041"/>
      <c r="J57" s="699"/>
      <c r="K57" s="699" t="s">
        <v>874</v>
      </c>
      <c r="L57" s="709">
        <f>(F43*H43*J44*J45)</f>
        <v>2.5724999999999998</v>
      </c>
      <c r="M57" s="699" t="s">
        <v>189</v>
      </c>
      <c r="N57" s="705"/>
      <c r="O57" s="699"/>
      <c r="P57" s="705"/>
      <c r="Q57" s="705"/>
      <c r="R57" s="706"/>
      <c r="U57" s="1052"/>
      <c r="V57" s="1052"/>
      <c r="W57" s="1052"/>
      <c r="X57" s="1052"/>
      <c r="Y57" s="1052"/>
    </row>
    <row r="58" spans="4:25" s="700" customFormat="1" ht="17" customHeight="1" x14ac:dyDescent="0.15">
      <c r="D58" s="701"/>
      <c r="E58" s="1031" t="s">
        <v>241</v>
      </c>
      <c r="F58" s="703" t="s">
        <v>882</v>
      </c>
      <c r="G58" s="1040"/>
      <c r="H58" s="699"/>
      <c r="I58" s="1041"/>
      <c r="J58" s="699"/>
      <c r="K58" s="699" t="s">
        <v>874</v>
      </c>
      <c r="L58" s="709">
        <f>O55</f>
        <v>447.46762423124994</v>
      </c>
      <c r="M58" s="699" t="s">
        <v>192</v>
      </c>
      <c r="N58" s="705"/>
      <c r="O58" s="699"/>
      <c r="P58" s="705"/>
      <c r="Q58" s="705"/>
      <c r="R58" s="706"/>
      <c r="U58" s="1052"/>
      <c r="V58" s="1052"/>
      <c r="W58" s="1052"/>
      <c r="X58" s="1052"/>
      <c r="Y58" s="1052"/>
    </row>
    <row r="59" spans="4:25" s="700" customFormat="1" ht="17" customHeight="1" thickBot="1" x14ac:dyDescent="0.2">
      <c r="D59" s="713"/>
      <c r="E59" s="1057" t="s">
        <v>241</v>
      </c>
      <c r="F59" s="715" t="s">
        <v>1073</v>
      </c>
      <c r="G59" s="1058"/>
      <c r="H59" s="716"/>
      <c r="I59" s="1059"/>
      <c r="J59" s="716"/>
      <c r="K59" s="716" t="s">
        <v>874</v>
      </c>
      <c r="L59" s="718">
        <f>2*(F43+H43)*J44*J45*1.2</f>
        <v>35.279999999999994</v>
      </c>
      <c r="M59" s="716" t="s">
        <v>184</v>
      </c>
      <c r="N59" s="719"/>
      <c r="O59" s="716"/>
      <c r="P59" s="719"/>
      <c r="Q59" s="719"/>
      <c r="R59" s="1060"/>
      <c r="U59" s="1052"/>
      <c r="V59" s="1052"/>
      <c r="W59" s="1052"/>
      <c r="X59" s="1052"/>
      <c r="Y59" s="1052"/>
    </row>
    <row r="60" spans="4:25" ht="15" thickBot="1" x14ac:dyDescent="0.2">
      <c r="U60" s="1021" t="s">
        <v>1213</v>
      </c>
      <c r="V60" s="1021" t="s">
        <v>1214</v>
      </c>
      <c r="W60" s="1021" t="s">
        <v>891</v>
      </c>
      <c r="X60" s="1021" t="s">
        <v>888</v>
      </c>
      <c r="Y60" s="1021" t="s">
        <v>1056</v>
      </c>
    </row>
    <row r="61" spans="4:25" s="700" customFormat="1" ht="17" customHeight="1" x14ac:dyDescent="0.2">
      <c r="D61" s="1022">
        <f>D43+1</f>
        <v>4</v>
      </c>
      <c r="E61" s="1023" t="s">
        <v>1219</v>
      </c>
      <c r="F61" s="1024">
        <v>0.2</v>
      </c>
      <c r="G61" s="1025" t="s">
        <v>873</v>
      </c>
      <c r="H61" s="1024">
        <v>0.35</v>
      </c>
      <c r="I61" s="1025" t="s">
        <v>185</v>
      </c>
      <c r="J61" s="1027"/>
      <c r="K61" s="1027"/>
      <c r="L61" s="1027"/>
      <c r="M61" s="1027"/>
      <c r="N61" s="1028"/>
      <c r="O61" s="1028"/>
      <c r="P61" s="1028"/>
      <c r="Q61" s="1027"/>
      <c r="R61" s="1029"/>
      <c r="U61" s="1030" t="str">
        <f>L66&amp;" "&amp;"D"&amp;" "&amp;N66&amp;" "&amp;O66</f>
        <v>5 D 13 mm</v>
      </c>
      <c r="V61" s="1030" t="str">
        <f>IF(L67&gt;0,(L67&amp;" "&amp;"D"&amp;" "&amp;N67&amp;" "&amp;O67),0)</f>
        <v>6 D 13 mm</v>
      </c>
      <c r="W61" s="1030" t="str">
        <f>"Ø"&amp;" "&amp;N68&amp;" "&amp;O68</f>
        <v>Ø 8 mm</v>
      </c>
      <c r="X61" s="1030" t="str">
        <f>IF(J64=0.125,"10/15 cm",IF(J64=0.15,"15 cm",IF(J64=0.175,"15/20 cm",IF(J64=0.2,"20 cm","Check!!"))))</f>
        <v>15/20 cm</v>
      </c>
      <c r="Y61" s="1030" t="str">
        <f>IF(V61=0,("SNI"&amp;" "&amp;U61&amp;","&amp;" "&amp;W61&amp;" "&amp;"-"&amp;" "&amp;X61),("SNI"&amp;" "&amp;U61&amp;" "&amp;"+"&amp;" "&amp;V61&amp;","&amp;" "&amp;W61&amp;" "&amp;"-"&amp;" "&amp;X61))</f>
        <v>SNI 5 D 13 mm + 6 D 13 mm, Ø 8 mm - 15/20 cm</v>
      </c>
    </row>
    <row r="62" spans="4:25" s="735" customFormat="1" ht="17" customHeight="1" x14ac:dyDescent="0.15">
      <c r="D62" s="728"/>
      <c r="E62" s="1031" t="s">
        <v>241</v>
      </c>
      <c r="F62" s="729" t="s">
        <v>896</v>
      </c>
      <c r="G62" s="1032"/>
      <c r="H62" s="731"/>
      <c r="I62" s="1033" t="s">
        <v>874</v>
      </c>
      <c r="J62" s="704"/>
      <c r="K62" s="731" t="s">
        <v>185</v>
      </c>
      <c r="L62" s="731"/>
      <c r="M62" s="731"/>
      <c r="N62" s="1034"/>
      <c r="O62" s="1034"/>
      <c r="P62" s="1034"/>
      <c r="Q62" s="731"/>
      <c r="R62" s="1035"/>
      <c r="U62" s="1036" t="s">
        <v>1072</v>
      </c>
      <c r="V62" s="1036" t="s">
        <v>1072</v>
      </c>
      <c r="W62" s="1052"/>
      <c r="X62" s="1052"/>
      <c r="Y62" s="1052"/>
    </row>
    <row r="63" spans="4:25" s="735" customFormat="1" ht="17" customHeight="1" x14ac:dyDescent="0.15">
      <c r="D63" s="728"/>
      <c r="E63" s="1031" t="s">
        <v>241</v>
      </c>
      <c r="F63" s="729" t="s">
        <v>897</v>
      </c>
      <c r="G63" s="1037"/>
      <c r="H63" s="731"/>
      <c r="I63" s="1033" t="s">
        <v>874</v>
      </c>
      <c r="J63" s="704"/>
      <c r="K63" s="731" t="s">
        <v>188</v>
      </c>
      <c r="L63" s="731"/>
      <c r="M63" s="731"/>
      <c r="N63" s="1034"/>
      <c r="O63" s="1034"/>
      <c r="P63" s="1034"/>
      <c r="Q63" s="731"/>
      <c r="R63" s="1035"/>
      <c r="U63" s="1052"/>
      <c r="V63" s="1052"/>
      <c r="W63" s="1052"/>
      <c r="X63" s="1052"/>
      <c r="Y63" s="1052"/>
    </row>
    <row r="64" spans="4:25" s="735" customFormat="1" ht="17" customHeight="1" x14ac:dyDescent="0.2">
      <c r="D64" s="728"/>
      <c r="E64" s="1031" t="s">
        <v>241</v>
      </c>
      <c r="F64" s="729" t="s">
        <v>888</v>
      </c>
      <c r="G64" s="1037"/>
      <c r="H64" s="731"/>
      <c r="I64" s="1038" t="s">
        <v>874</v>
      </c>
      <c r="J64" s="704">
        <f>(0.15+0.2)/2</f>
        <v>0.17499999999999999</v>
      </c>
      <c r="K64" s="731" t="s">
        <v>185</v>
      </c>
      <c r="L64" s="731"/>
      <c r="M64" s="731"/>
      <c r="N64" s="1034"/>
      <c r="O64" s="1034"/>
      <c r="P64" s="1034"/>
      <c r="Q64" s="731"/>
      <c r="R64" s="1035"/>
      <c r="U64" s="700"/>
      <c r="V64" s="700"/>
      <c r="W64" s="700"/>
      <c r="X64" s="700"/>
      <c r="Y64" s="700"/>
    </row>
    <row r="65" spans="4:25" s="735" customFormat="1" ht="17" customHeight="1" x14ac:dyDescent="0.2">
      <c r="D65" s="728"/>
      <c r="E65" s="1031"/>
      <c r="F65" s="729"/>
      <c r="G65" s="1037"/>
      <c r="H65" s="731"/>
      <c r="I65" s="1038"/>
      <c r="J65" s="704"/>
      <c r="K65" s="731"/>
      <c r="L65" s="731"/>
      <c r="M65" s="731"/>
      <c r="N65" s="1034"/>
      <c r="O65" s="1034"/>
      <c r="P65" s="1034"/>
      <c r="Q65" s="731"/>
      <c r="R65" s="1035"/>
      <c r="U65" s="700"/>
      <c r="V65" s="700"/>
      <c r="W65" s="700"/>
      <c r="X65" s="700"/>
      <c r="Y65" s="700"/>
    </row>
    <row r="66" spans="4:25" s="735" customFormat="1" ht="17" customHeight="1" x14ac:dyDescent="0.15">
      <c r="D66" s="728"/>
      <c r="E66" s="1031" t="s">
        <v>241</v>
      </c>
      <c r="F66" s="729" t="s">
        <v>889</v>
      </c>
      <c r="G66" s="1037"/>
      <c r="H66" s="731"/>
      <c r="I66" s="1033"/>
      <c r="J66" s="731"/>
      <c r="K66" s="731" t="s">
        <v>874</v>
      </c>
      <c r="L66" s="704">
        <v>5</v>
      </c>
      <c r="M66" s="731" t="s">
        <v>266</v>
      </c>
      <c r="N66" s="732">
        <v>13</v>
      </c>
      <c r="O66" s="1034" t="s">
        <v>879</v>
      </c>
      <c r="P66" s="1034" t="s">
        <v>880</v>
      </c>
      <c r="Q66" s="731">
        <f>((PI()*(N66/1000)^2)/4)*12*7850</f>
        <v>12.503381681654696</v>
      </c>
      <c r="R66" s="1035" t="s">
        <v>898</v>
      </c>
      <c r="U66" s="1052"/>
      <c r="V66" s="1052"/>
      <c r="W66" s="1052"/>
      <c r="X66" s="1052"/>
      <c r="Y66" s="1052"/>
    </row>
    <row r="67" spans="4:25" s="735" customFormat="1" ht="17" customHeight="1" x14ac:dyDescent="0.15">
      <c r="D67" s="728"/>
      <c r="E67" s="1031" t="s">
        <v>241</v>
      </c>
      <c r="F67" s="729" t="s">
        <v>890</v>
      </c>
      <c r="G67" s="1037"/>
      <c r="H67" s="731"/>
      <c r="I67" s="1033"/>
      <c r="J67" s="731"/>
      <c r="K67" s="731" t="s">
        <v>874</v>
      </c>
      <c r="L67" s="704">
        <v>6</v>
      </c>
      <c r="M67" s="731" t="s">
        <v>266</v>
      </c>
      <c r="N67" s="732">
        <v>13</v>
      </c>
      <c r="O67" s="1034" t="s">
        <v>879</v>
      </c>
      <c r="P67" s="1034" t="s">
        <v>880</v>
      </c>
      <c r="Q67" s="731">
        <f>((PI()*(N67/1000)^2)/4)*12*7850</f>
        <v>12.503381681654696</v>
      </c>
      <c r="R67" s="1035" t="s">
        <v>898</v>
      </c>
      <c r="U67" s="1052"/>
      <c r="V67" s="1052"/>
      <c r="W67" s="1052"/>
      <c r="X67" s="1052"/>
      <c r="Y67" s="1052"/>
    </row>
    <row r="68" spans="4:25" s="735" customFormat="1" ht="17" customHeight="1" x14ac:dyDescent="0.15">
      <c r="D68" s="728"/>
      <c r="E68" s="1031" t="s">
        <v>241</v>
      </c>
      <c r="F68" s="729" t="s">
        <v>891</v>
      </c>
      <c r="G68" s="1037"/>
      <c r="H68" s="731"/>
      <c r="I68" s="1033"/>
      <c r="J68" s="731"/>
      <c r="K68" s="731" t="s">
        <v>874</v>
      </c>
      <c r="L68" s="704">
        <v>1</v>
      </c>
      <c r="M68" s="731" t="s">
        <v>266</v>
      </c>
      <c r="N68" s="732">
        <v>8</v>
      </c>
      <c r="O68" s="1034" t="s">
        <v>879</v>
      </c>
      <c r="P68" s="1034" t="s">
        <v>880</v>
      </c>
      <c r="Q68" s="731">
        <f>((PI()*(N68/1000)^2)/4)*12*7850</f>
        <v>4.7350084474905358</v>
      </c>
      <c r="R68" s="1035" t="s">
        <v>898</v>
      </c>
      <c r="U68" s="1052"/>
      <c r="V68" s="1052"/>
      <c r="W68" s="1052"/>
      <c r="X68" s="1052"/>
      <c r="Y68" s="1052"/>
    </row>
    <row r="69" spans="4:25" s="700" customFormat="1" ht="17" customHeight="1" x14ac:dyDescent="0.15">
      <c r="D69" s="701"/>
      <c r="E69" s="1039" t="s">
        <v>241</v>
      </c>
      <c r="F69" s="703" t="s">
        <v>882</v>
      </c>
      <c r="G69" s="1040"/>
      <c r="H69" s="699"/>
      <c r="I69" s="1041"/>
      <c r="J69" s="699"/>
      <c r="K69" s="699"/>
      <c r="L69" s="699"/>
      <c r="M69" s="699"/>
      <c r="N69" s="699"/>
      <c r="O69" s="699"/>
      <c r="P69" s="705"/>
      <c r="Q69" s="705"/>
      <c r="R69" s="706"/>
      <c r="U69" s="1052"/>
      <c r="V69" s="1052"/>
      <c r="W69" s="1052"/>
      <c r="X69" s="1052"/>
      <c r="Y69" s="1052"/>
    </row>
    <row r="70" spans="4:25" s="700" customFormat="1" ht="17" customHeight="1" x14ac:dyDescent="0.15">
      <c r="D70" s="701"/>
      <c r="E70" s="1042"/>
      <c r="F70" s="729" t="s">
        <v>892</v>
      </c>
      <c r="G70" s="1037"/>
      <c r="H70" s="1034"/>
      <c r="I70" s="1041"/>
      <c r="J70" s="699"/>
      <c r="K70" s="731" t="s">
        <v>874</v>
      </c>
      <c r="L70" s="1043">
        <f>((J62*J63*L66)+(J62*0.3*L66))/12</f>
        <v>0</v>
      </c>
      <c r="M70" s="731" t="s">
        <v>589</v>
      </c>
      <c r="N70" s="1034" t="s">
        <v>880</v>
      </c>
      <c r="O70" s="1044">
        <f>L70*Q66</f>
        <v>0</v>
      </c>
      <c r="P70" s="1034" t="s">
        <v>192</v>
      </c>
      <c r="Q70" s="699"/>
      <c r="R70" s="706"/>
      <c r="U70" s="1052"/>
      <c r="V70" s="1052"/>
      <c r="W70" s="1052"/>
      <c r="X70" s="1052"/>
      <c r="Y70" s="1052"/>
    </row>
    <row r="71" spans="4:25" s="700" customFormat="1" ht="17" customHeight="1" x14ac:dyDescent="0.15">
      <c r="D71" s="701"/>
      <c r="E71" s="1042"/>
      <c r="F71" s="729" t="s">
        <v>893</v>
      </c>
      <c r="G71" s="1037"/>
      <c r="H71" s="1034"/>
      <c r="I71" s="1041"/>
      <c r="J71" s="699"/>
      <c r="K71" s="731" t="s">
        <v>874</v>
      </c>
      <c r="L71" s="1043">
        <f>((J62*J63*L67)+(J62*0.3*L68))/12</f>
        <v>0</v>
      </c>
      <c r="M71" s="731" t="s">
        <v>589</v>
      </c>
      <c r="N71" s="1034" t="s">
        <v>880</v>
      </c>
      <c r="O71" s="1044">
        <f>L71*Q67</f>
        <v>0</v>
      </c>
      <c r="P71" s="731" t="s">
        <v>192</v>
      </c>
      <c r="Q71" s="699"/>
      <c r="R71" s="706"/>
      <c r="U71" s="1052"/>
      <c r="V71" s="1052"/>
      <c r="W71" s="1052"/>
      <c r="X71" s="1052"/>
      <c r="Y71" s="1052"/>
    </row>
    <row r="72" spans="4:25" s="700" customFormat="1" ht="17" customHeight="1" x14ac:dyDescent="0.15">
      <c r="D72" s="701"/>
      <c r="E72" s="1042"/>
      <c r="F72" s="745" t="s">
        <v>894</v>
      </c>
      <c r="G72" s="1045"/>
      <c r="H72" s="1046"/>
      <c r="I72" s="1047"/>
      <c r="J72" s="747"/>
      <c r="K72" s="1048" t="s">
        <v>874</v>
      </c>
      <c r="L72" s="1048">
        <f>(((((2*(F61+H61))*(J62/J64)*J63)/12)*1.2))</f>
        <v>0</v>
      </c>
      <c r="M72" s="1048" t="s">
        <v>589</v>
      </c>
      <c r="N72" s="1046" t="s">
        <v>880</v>
      </c>
      <c r="O72" s="1049">
        <f>L72*Q68</f>
        <v>0</v>
      </c>
      <c r="P72" s="1046" t="s">
        <v>192</v>
      </c>
      <c r="Q72" s="699"/>
      <c r="R72" s="706"/>
      <c r="U72" s="1052"/>
      <c r="V72" s="1052"/>
      <c r="W72" s="1052"/>
      <c r="X72" s="1052"/>
      <c r="Y72" s="1052"/>
    </row>
    <row r="73" spans="4:25" s="735" customFormat="1" ht="17.25" customHeight="1" x14ac:dyDescent="0.15">
      <c r="D73" s="728"/>
      <c r="E73" s="1050"/>
      <c r="F73" s="730"/>
      <c r="G73" s="1037"/>
      <c r="H73" s="731"/>
      <c r="I73" s="1033"/>
      <c r="J73" s="731"/>
      <c r="K73" s="731"/>
      <c r="L73" s="731"/>
      <c r="M73" s="731"/>
      <c r="N73" s="708" t="s">
        <v>883</v>
      </c>
      <c r="O73" s="709">
        <f>SUM(O70:O72)</f>
        <v>0</v>
      </c>
      <c r="P73" s="705" t="s">
        <v>192</v>
      </c>
      <c r="Q73" s="731"/>
      <c r="R73" s="1051"/>
      <c r="U73" s="1052"/>
      <c r="V73" s="1052"/>
      <c r="W73" s="1052"/>
      <c r="X73" s="1052"/>
      <c r="Y73" s="1052"/>
    </row>
    <row r="74" spans="4:25" s="1052" customFormat="1" ht="16" x14ac:dyDescent="0.2">
      <c r="D74" s="1053"/>
      <c r="E74" s="1054" t="s">
        <v>306</v>
      </c>
      <c r="G74" s="1055"/>
      <c r="I74" s="1020"/>
      <c r="J74" s="688"/>
      <c r="R74" s="1056"/>
    </row>
    <row r="75" spans="4:25" s="700" customFormat="1" ht="17" customHeight="1" x14ac:dyDescent="0.15">
      <c r="D75" s="701"/>
      <c r="E75" s="1039" t="s">
        <v>241</v>
      </c>
      <c r="F75" s="703" t="s">
        <v>884</v>
      </c>
      <c r="G75" s="1041"/>
      <c r="H75" s="699"/>
      <c r="I75" s="1041"/>
      <c r="J75" s="699"/>
      <c r="K75" s="699" t="s">
        <v>874</v>
      </c>
      <c r="L75" s="709">
        <f>(F61*H61*J62*J63)</f>
        <v>0</v>
      </c>
      <c r="M75" s="699" t="s">
        <v>189</v>
      </c>
      <c r="N75" s="705"/>
      <c r="O75" s="699"/>
      <c r="P75" s="705"/>
      <c r="Q75" s="705"/>
      <c r="R75" s="706"/>
      <c r="U75" s="1052"/>
      <c r="V75" s="1052"/>
      <c r="W75" s="1052"/>
      <c r="X75" s="1052"/>
      <c r="Y75" s="1052"/>
    </row>
    <row r="76" spans="4:25" s="700" customFormat="1" ht="17" customHeight="1" x14ac:dyDescent="0.15">
      <c r="D76" s="701"/>
      <c r="E76" s="1031" t="s">
        <v>241</v>
      </c>
      <c r="F76" s="703" t="s">
        <v>882</v>
      </c>
      <c r="G76" s="1040"/>
      <c r="H76" s="699"/>
      <c r="I76" s="1041"/>
      <c r="J76" s="699"/>
      <c r="K76" s="699" t="s">
        <v>874</v>
      </c>
      <c r="L76" s="709">
        <f>O73</f>
        <v>0</v>
      </c>
      <c r="M76" s="699" t="s">
        <v>192</v>
      </c>
      <c r="N76" s="705"/>
      <c r="O76" s="699"/>
      <c r="P76" s="705"/>
      <c r="Q76" s="705"/>
      <c r="R76" s="706"/>
      <c r="U76" s="1052"/>
      <c r="V76" s="1052"/>
      <c r="W76" s="1052"/>
      <c r="X76" s="1052"/>
      <c r="Y76" s="1052"/>
    </row>
    <row r="77" spans="4:25" s="700" customFormat="1" ht="17" customHeight="1" thickBot="1" x14ac:dyDescent="0.2">
      <c r="D77" s="713"/>
      <c r="E77" s="1057" t="s">
        <v>241</v>
      </c>
      <c r="F77" s="715" t="s">
        <v>1073</v>
      </c>
      <c r="G77" s="1058"/>
      <c r="H77" s="716"/>
      <c r="I77" s="1059"/>
      <c r="J77" s="716"/>
      <c r="K77" s="716" t="s">
        <v>874</v>
      </c>
      <c r="L77" s="718">
        <f>2*(F61+H61)*J62*J63*1.2</f>
        <v>0</v>
      </c>
      <c r="M77" s="716" t="s">
        <v>184</v>
      </c>
      <c r="N77" s="719"/>
      <c r="O77" s="716"/>
      <c r="P77" s="719"/>
      <c r="Q77" s="719"/>
      <c r="R77" s="1060"/>
      <c r="U77" s="1052"/>
      <c r="V77" s="1052"/>
      <c r="W77" s="1052"/>
      <c r="X77" s="1052"/>
      <c r="Y77" s="1052"/>
    </row>
    <row r="78" spans="4:25" ht="15" thickBot="1" x14ac:dyDescent="0.2">
      <c r="U78" s="1021" t="s">
        <v>1213</v>
      </c>
      <c r="V78" s="1021" t="s">
        <v>1214</v>
      </c>
      <c r="W78" s="1021" t="s">
        <v>891</v>
      </c>
      <c r="X78" s="1021" t="s">
        <v>888</v>
      </c>
      <c r="Y78" s="1021" t="s">
        <v>1056</v>
      </c>
    </row>
    <row r="79" spans="4:25" s="700" customFormat="1" ht="17" customHeight="1" x14ac:dyDescent="0.2">
      <c r="D79" s="1022">
        <f>D61+1</f>
        <v>5</v>
      </c>
      <c r="E79" s="1023" t="s">
        <v>1220</v>
      </c>
      <c r="F79" s="1024">
        <v>0.15</v>
      </c>
      <c r="G79" s="1025" t="s">
        <v>873</v>
      </c>
      <c r="H79" s="1024">
        <v>0.35</v>
      </c>
      <c r="I79" s="1025" t="s">
        <v>185</v>
      </c>
      <c r="J79" s="1027"/>
      <c r="K79" s="1027"/>
      <c r="L79" s="1027"/>
      <c r="M79" s="1027"/>
      <c r="N79" s="1028"/>
      <c r="O79" s="1028"/>
      <c r="P79" s="1028"/>
      <c r="Q79" s="1027"/>
      <c r="R79" s="1029"/>
      <c r="U79" s="1030" t="str">
        <f>L84&amp;" "&amp;"D"&amp;" "&amp;N84&amp;" "&amp;O84</f>
        <v>4 D 13 mm</v>
      </c>
      <c r="V79" s="1030" t="str">
        <f>IF(L85&gt;0,(L85&amp;" "&amp;"D"&amp;" "&amp;N85&amp;" "&amp;O85),0)</f>
        <v>6 D 13 mm</v>
      </c>
      <c r="W79" s="1030" t="str">
        <f>"Ø"&amp;" "&amp;N86&amp;" "&amp;O86</f>
        <v>Ø 8 mm</v>
      </c>
      <c r="X79" s="1030" t="str">
        <f>IF(J82=0.125,"10/15 cm",IF(J82=0.15,"15 cm",IF(J82=0.175,"15/20 cm",IF(J82=0.2,"20 cm","Check!!"))))</f>
        <v>15/20 cm</v>
      </c>
      <c r="Y79" s="1030" t="str">
        <f>IF(V79=0,("SNI"&amp;" "&amp;U79&amp;","&amp;" "&amp;W79&amp;" "&amp;"-"&amp;" "&amp;X79),("SNI"&amp;" "&amp;U79&amp;" "&amp;"+"&amp;" "&amp;V79&amp;","&amp;" "&amp;W79&amp;" "&amp;"-"&amp;" "&amp;X79))</f>
        <v>SNI 4 D 13 mm + 6 D 13 mm, Ø 8 mm - 15/20 cm</v>
      </c>
    </row>
    <row r="80" spans="4:25" s="735" customFormat="1" ht="17" customHeight="1" x14ac:dyDescent="0.15">
      <c r="D80" s="728"/>
      <c r="E80" s="1031" t="s">
        <v>241</v>
      </c>
      <c r="F80" s="729" t="s">
        <v>896</v>
      </c>
      <c r="G80" s="1032"/>
      <c r="H80" s="731"/>
      <c r="I80" s="1033" t="s">
        <v>874</v>
      </c>
      <c r="J80" s="704"/>
      <c r="K80" s="731" t="s">
        <v>185</v>
      </c>
      <c r="L80" s="731"/>
      <c r="M80" s="731"/>
      <c r="N80" s="1034"/>
      <c r="O80" s="1034"/>
      <c r="P80" s="1034"/>
      <c r="Q80" s="731"/>
      <c r="R80" s="1035"/>
      <c r="U80" s="1036" t="s">
        <v>1072</v>
      </c>
      <c r="V80" s="1036" t="s">
        <v>1072</v>
      </c>
      <c r="W80" s="1052"/>
      <c r="X80" s="1052"/>
      <c r="Y80" s="1052"/>
    </row>
    <row r="81" spans="4:25" s="735" customFormat="1" ht="17" customHeight="1" x14ac:dyDescent="0.15">
      <c r="D81" s="728"/>
      <c r="E81" s="1031" t="s">
        <v>241</v>
      </c>
      <c r="F81" s="729" t="s">
        <v>897</v>
      </c>
      <c r="G81" s="1037"/>
      <c r="H81" s="731"/>
      <c r="I81" s="1033" t="s">
        <v>874</v>
      </c>
      <c r="J81" s="704"/>
      <c r="K81" s="731" t="s">
        <v>188</v>
      </c>
      <c r="L81" s="731"/>
      <c r="M81" s="731"/>
      <c r="N81" s="1034"/>
      <c r="O81" s="1034"/>
      <c r="P81" s="1034"/>
      <c r="Q81" s="731"/>
      <c r="R81" s="1035"/>
      <c r="U81" s="1052"/>
      <c r="V81" s="1052"/>
      <c r="W81" s="1052"/>
      <c r="X81" s="1052"/>
      <c r="Y81" s="1052"/>
    </row>
    <row r="82" spans="4:25" s="735" customFormat="1" ht="17" customHeight="1" x14ac:dyDescent="0.2">
      <c r="D82" s="728"/>
      <c r="E82" s="1031" t="s">
        <v>241</v>
      </c>
      <c r="F82" s="729" t="s">
        <v>888</v>
      </c>
      <c r="G82" s="1037"/>
      <c r="H82" s="731"/>
      <c r="I82" s="1038" t="s">
        <v>874</v>
      </c>
      <c r="J82" s="704">
        <f>(0.15+0.2)/2</f>
        <v>0.17499999999999999</v>
      </c>
      <c r="K82" s="731" t="s">
        <v>185</v>
      </c>
      <c r="L82" s="731"/>
      <c r="M82" s="731"/>
      <c r="N82" s="1034"/>
      <c r="O82" s="1034"/>
      <c r="P82" s="1034"/>
      <c r="Q82" s="731"/>
      <c r="R82" s="1035"/>
      <c r="U82" s="700"/>
      <c r="V82" s="700"/>
      <c r="W82" s="700"/>
      <c r="X82" s="700"/>
      <c r="Y82" s="700"/>
    </row>
    <row r="83" spans="4:25" s="735" customFormat="1" ht="17" customHeight="1" x14ac:dyDescent="0.2">
      <c r="D83" s="728"/>
      <c r="E83" s="1031"/>
      <c r="F83" s="729"/>
      <c r="G83" s="1037"/>
      <c r="H83" s="731"/>
      <c r="I83" s="1038"/>
      <c r="J83" s="704"/>
      <c r="K83" s="731"/>
      <c r="L83" s="731"/>
      <c r="M83" s="731"/>
      <c r="N83" s="1034"/>
      <c r="O83" s="1034"/>
      <c r="P83" s="1034"/>
      <c r="Q83" s="731"/>
      <c r="R83" s="1035"/>
      <c r="U83" s="700"/>
      <c r="V83" s="700"/>
      <c r="W83" s="700"/>
      <c r="X83" s="700"/>
      <c r="Y83" s="700"/>
    </row>
    <row r="84" spans="4:25" s="735" customFormat="1" ht="17" customHeight="1" x14ac:dyDescent="0.15">
      <c r="D84" s="728"/>
      <c r="E84" s="1031" t="s">
        <v>241</v>
      </c>
      <c r="F84" s="729" t="s">
        <v>889</v>
      </c>
      <c r="G84" s="1037"/>
      <c r="H84" s="731"/>
      <c r="I84" s="1033"/>
      <c r="J84" s="731"/>
      <c r="K84" s="731" t="s">
        <v>874</v>
      </c>
      <c r="L84" s="704">
        <v>4</v>
      </c>
      <c r="M84" s="731" t="s">
        <v>266</v>
      </c>
      <c r="N84" s="732">
        <v>13</v>
      </c>
      <c r="O84" s="1034" t="s">
        <v>879</v>
      </c>
      <c r="P84" s="1034" t="s">
        <v>880</v>
      </c>
      <c r="Q84" s="731">
        <f>((PI()*(N84/1000)^2)/4)*12*7850</f>
        <v>12.503381681654696</v>
      </c>
      <c r="R84" s="1035" t="s">
        <v>898</v>
      </c>
      <c r="U84" s="1052"/>
      <c r="V84" s="1052"/>
      <c r="W84" s="1052"/>
      <c r="X84" s="1052"/>
      <c r="Y84" s="1052"/>
    </row>
    <row r="85" spans="4:25" s="735" customFormat="1" ht="17" customHeight="1" x14ac:dyDescent="0.15">
      <c r="D85" s="728"/>
      <c r="E85" s="1031" t="s">
        <v>241</v>
      </c>
      <c r="F85" s="729" t="s">
        <v>890</v>
      </c>
      <c r="G85" s="1037"/>
      <c r="H85" s="731"/>
      <c r="I85" s="1033"/>
      <c r="J85" s="731"/>
      <c r="K85" s="731" t="s">
        <v>874</v>
      </c>
      <c r="L85" s="704">
        <v>6</v>
      </c>
      <c r="M85" s="731" t="s">
        <v>266</v>
      </c>
      <c r="N85" s="732">
        <v>13</v>
      </c>
      <c r="O85" s="1034" t="s">
        <v>879</v>
      </c>
      <c r="P85" s="1034" t="s">
        <v>880</v>
      </c>
      <c r="Q85" s="731">
        <f>((PI()*(N85/1000)^2)/4)*12*7850</f>
        <v>12.503381681654696</v>
      </c>
      <c r="R85" s="1035" t="s">
        <v>898</v>
      </c>
      <c r="U85" s="1052"/>
      <c r="V85" s="1052"/>
      <c r="W85" s="1052"/>
      <c r="X85" s="1052"/>
      <c r="Y85" s="1052"/>
    </row>
    <row r="86" spans="4:25" s="735" customFormat="1" ht="17" customHeight="1" x14ac:dyDescent="0.15">
      <c r="D86" s="728"/>
      <c r="E86" s="1031" t="s">
        <v>241</v>
      </c>
      <c r="F86" s="729" t="s">
        <v>891</v>
      </c>
      <c r="G86" s="1037"/>
      <c r="H86" s="731"/>
      <c r="I86" s="1033"/>
      <c r="J86" s="731"/>
      <c r="K86" s="731" t="s">
        <v>874</v>
      </c>
      <c r="L86" s="704">
        <v>1</v>
      </c>
      <c r="M86" s="731" t="s">
        <v>266</v>
      </c>
      <c r="N86" s="732">
        <v>8</v>
      </c>
      <c r="O86" s="1034" t="s">
        <v>879</v>
      </c>
      <c r="P86" s="1034" t="s">
        <v>880</v>
      </c>
      <c r="Q86" s="731">
        <f>((PI()*(N86/1000)^2)/4)*12*7850</f>
        <v>4.7350084474905358</v>
      </c>
      <c r="R86" s="1035" t="s">
        <v>898</v>
      </c>
      <c r="U86" s="1052"/>
      <c r="V86" s="1052"/>
      <c r="W86" s="1052"/>
      <c r="X86" s="1052"/>
      <c r="Y86" s="1052"/>
    </row>
    <row r="87" spans="4:25" s="700" customFormat="1" ht="17" customHeight="1" x14ac:dyDescent="0.15">
      <c r="D87" s="701"/>
      <c r="E87" s="1039" t="s">
        <v>241</v>
      </c>
      <c r="F87" s="703" t="s">
        <v>882</v>
      </c>
      <c r="G87" s="1040"/>
      <c r="H87" s="699"/>
      <c r="I87" s="1041"/>
      <c r="J87" s="699"/>
      <c r="K87" s="699"/>
      <c r="L87" s="699"/>
      <c r="M87" s="699"/>
      <c r="N87" s="699"/>
      <c r="O87" s="699"/>
      <c r="P87" s="705"/>
      <c r="Q87" s="705"/>
      <c r="R87" s="706"/>
      <c r="U87" s="1052"/>
      <c r="V87" s="1052"/>
      <c r="W87" s="1052"/>
      <c r="X87" s="1052"/>
      <c r="Y87" s="1052"/>
    </row>
    <row r="88" spans="4:25" s="700" customFormat="1" ht="17" customHeight="1" x14ac:dyDescent="0.15">
      <c r="D88" s="701"/>
      <c r="E88" s="1042"/>
      <c r="F88" s="729" t="s">
        <v>892</v>
      </c>
      <c r="G88" s="1037"/>
      <c r="H88" s="1034"/>
      <c r="I88" s="1041"/>
      <c r="J88" s="699"/>
      <c r="K88" s="731" t="s">
        <v>874</v>
      </c>
      <c r="L88" s="1043">
        <f>((J80*J81*L84)+(J80*0.3*L84))/12</f>
        <v>0</v>
      </c>
      <c r="M88" s="731" t="s">
        <v>589</v>
      </c>
      <c r="N88" s="1034" t="s">
        <v>880</v>
      </c>
      <c r="O88" s="1044">
        <f>L88*Q84</f>
        <v>0</v>
      </c>
      <c r="P88" s="1034" t="s">
        <v>192</v>
      </c>
      <c r="Q88" s="699"/>
      <c r="R88" s="706"/>
      <c r="U88" s="1052"/>
      <c r="V88" s="1052"/>
      <c r="W88" s="1052"/>
      <c r="X88" s="1052"/>
      <c r="Y88" s="1052"/>
    </row>
    <row r="89" spans="4:25" s="700" customFormat="1" ht="17" customHeight="1" x14ac:dyDescent="0.15">
      <c r="D89" s="701"/>
      <c r="E89" s="1042"/>
      <c r="F89" s="729" t="s">
        <v>893</v>
      </c>
      <c r="G89" s="1037"/>
      <c r="H89" s="1034"/>
      <c r="I89" s="1041"/>
      <c r="J89" s="699"/>
      <c r="K89" s="731" t="s">
        <v>874</v>
      </c>
      <c r="L89" s="1043">
        <f>((J80*J81*L85)+(J80*0.3*L86))/12</f>
        <v>0</v>
      </c>
      <c r="M89" s="731" t="s">
        <v>589</v>
      </c>
      <c r="N89" s="1034" t="s">
        <v>880</v>
      </c>
      <c r="O89" s="1044">
        <f>L89*Q85</f>
        <v>0</v>
      </c>
      <c r="P89" s="731" t="s">
        <v>192</v>
      </c>
      <c r="Q89" s="699"/>
      <c r="R89" s="706"/>
      <c r="U89" s="1052"/>
      <c r="V89" s="1052"/>
      <c r="W89" s="1052"/>
      <c r="X89" s="1052"/>
      <c r="Y89" s="1052"/>
    </row>
    <row r="90" spans="4:25" s="700" customFormat="1" ht="17" customHeight="1" x14ac:dyDescent="0.15">
      <c r="D90" s="701"/>
      <c r="E90" s="1042"/>
      <c r="F90" s="745" t="s">
        <v>894</v>
      </c>
      <c r="G90" s="1045"/>
      <c r="H90" s="1046"/>
      <c r="I90" s="1047"/>
      <c r="J90" s="747"/>
      <c r="K90" s="1048" t="s">
        <v>874</v>
      </c>
      <c r="L90" s="1048">
        <f>(((((2*(F79+H79))*(J80/J82)*J81)/12)*1.2))</f>
        <v>0</v>
      </c>
      <c r="M90" s="1048" t="s">
        <v>589</v>
      </c>
      <c r="N90" s="1046" t="s">
        <v>880</v>
      </c>
      <c r="O90" s="1049">
        <f>L90*Q86</f>
        <v>0</v>
      </c>
      <c r="P90" s="1046" t="s">
        <v>192</v>
      </c>
      <c r="Q90" s="699"/>
      <c r="R90" s="706"/>
      <c r="U90" s="1052"/>
      <c r="V90" s="1052"/>
      <c r="W90" s="1052"/>
      <c r="X90" s="1052"/>
      <c r="Y90" s="1052"/>
    </row>
    <row r="91" spans="4:25" s="735" customFormat="1" ht="17.25" customHeight="1" x14ac:dyDescent="0.15">
      <c r="D91" s="728"/>
      <c r="E91" s="1050"/>
      <c r="F91" s="730"/>
      <c r="G91" s="1037"/>
      <c r="H91" s="731"/>
      <c r="I91" s="1033"/>
      <c r="J91" s="731"/>
      <c r="K91" s="731"/>
      <c r="L91" s="731"/>
      <c r="M91" s="731"/>
      <c r="N91" s="708" t="s">
        <v>883</v>
      </c>
      <c r="O91" s="709">
        <f>SUM(O88:O90)</f>
        <v>0</v>
      </c>
      <c r="P91" s="705" t="s">
        <v>192</v>
      </c>
      <c r="Q91" s="731"/>
      <c r="R91" s="1051"/>
      <c r="U91" s="1052"/>
      <c r="V91" s="1052"/>
      <c r="W91" s="1052"/>
      <c r="X91" s="1052"/>
      <c r="Y91" s="1052"/>
    </row>
    <row r="92" spans="4:25" s="1052" customFormat="1" ht="16" x14ac:dyDescent="0.2">
      <c r="D92" s="1053"/>
      <c r="E92" s="1054" t="s">
        <v>306</v>
      </c>
      <c r="G92" s="1055"/>
      <c r="I92" s="1020"/>
      <c r="J92" s="688"/>
      <c r="R92" s="1056"/>
    </row>
    <row r="93" spans="4:25" s="700" customFormat="1" ht="17" customHeight="1" x14ac:dyDescent="0.15">
      <c r="D93" s="701"/>
      <c r="E93" s="1039" t="s">
        <v>241</v>
      </c>
      <c r="F93" s="703" t="s">
        <v>884</v>
      </c>
      <c r="G93" s="1041"/>
      <c r="H93" s="699"/>
      <c r="I93" s="1041"/>
      <c r="J93" s="699"/>
      <c r="K93" s="699" t="s">
        <v>874</v>
      </c>
      <c r="L93" s="709">
        <f>(F79*H79*J80*J81)</f>
        <v>0</v>
      </c>
      <c r="M93" s="699" t="s">
        <v>189</v>
      </c>
      <c r="N93" s="705"/>
      <c r="O93" s="699"/>
      <c r="P93" s="705"/>
      <c r="Q93" s="705"/>
      <c r="R93" s="706"/>
      <c r="U93" s="1052"/>
      <c r="V93" s="1052"/>
      <c r="W93" s="1052"/>
      <c r="X93" s="1052"/>
      <c r="Y93" s="1052"/>
    </row>
    <row r="94" spans="4:25" s="700" customFormat="1" ht="17" customHeight="1" x14ac:dyDescent="0.15">
      <c r="D94" s="701"/>
      <c r="E94" s="1031" t="s">
        <v>241</v>
      </c>
      <c r="F94" s="703" t="s">
        <v>882</v>
      </c>
      <c r="G94" s="1040"/>
      <c r="H94" s="699"/>
      <c r="I94" s="1041"/>
      <c r="J94" s="699"/>
      <c r="K94" s="699" t="s">
        <v>874</v>
      </c>
      <c r="L94" s="709">
        <f>O91</f>
        <v>0</v>
      </c>
      <c r="M94" s="699" t="s">
        <v>192</v>
      </c>
      <c r="N94" s="705"/>
      <c r="O94" s="699"/>
      <c r="P94" s="705"/>
      <c r="Q94" s="705"/>
      <c r="R94" s="706"/>
      <c r="U94" s="1052"/>
      <c r="V94" s="1052"/>
      <c r="W94" s="1052"/>
      <c r="X94" s="1052"/>
      <c r="Y94" s="1052"/>
    </row>
    <row r="95" spans="4:25" s="700" customFormat="1" ht="17" customHeight="1" thickBot="1" x14ac:dyDescent="0.2">
      <c r="D95" s="713"/>
      <c r="E95" s="1057" t="s">
        <v>241</v>
      </c>
      <c r="F95" s="715" t="s">
        <v>1073</v>
      </c>
      <c r="G95" s="1058"/>
      <c r="H95" s="716"/>
      <c r="I95" s="1059"/>
      <c r="J95" s="716"/>
      <c r="K95" s="716" t="s">
        <v>874</v>
      </c>
      <c r="L95" s="718">
        <f>2*(F79+H79)*J80*J81*1.2</f>
        <v>0</v>
      </c>
      <c r="M95" s="716" t="s">
        <v>184</v>
      </c>
      <c r="N95" s="719"/>
      <c r="O95" s="716"/>
      <c r="P95" s="719"/>
      <c r="Q95" s="719"/>
      <c r="R95" s="1060"/>
      <c r="U95" s="1052"/>
      <c r="V95" s="1052"/>
      <c r="W95" s="1052"/>
      <c r="X95" s="1052"/>
      <c r="Y95" s="1052"/>
    </row>
    <row r="96" spans="4:25" ht="15" thickBot="1" x14ac:dyDescent="0.2">
      <c r="U96" s="1021" t="s">
        <v>1213</v>
      </c>
      <c r="V96" s="1021" t="s">
        <v>1214</v>
      </c>
      <c r="W96" s="1021" t="s">
        <v>891</v>
      </c>
      <c r="X96" s="1021" t="s">
        <v>888</v>
      </c>
      <c r="Y96" s="1021" t="s">
        <v>1056</v>
      </c>
    </row>
    <row r="97" spans="4:25" s="700" customFormat="1" ht="17" customHeight="1" x14ac:dyDescent="0.2">
      <c r="D97" s="1022">
        <f>D79+1</f>
        <v>6</v>
      </c>
      <c r="E97" s="1023" t="s">
        <v>1221</v>
      </c>
      <c r="F97" s="1024">
        <v>0.25</v>
      </c>
      <c r="G97" s="1025" t="s">
        <v>873</v>
      </c>
      <c r="H97" s="1024">
        <v>0.25</v>
      </c>
      <c r="I97" s="1025" t="s">
        <v>185</v>
      </c>
      <c r="J97" s="1027"/>
      <c r="K97" s="1027"/>
      <c r="L97" s="1027"/>
      <c r="M97" s="1027"/>
      <c r="N97" s="1028"/>
      <c r="O97" s="1028"/>
      <c r="P97" s="1028"/>
      <c r="Q97" s="1027"/>
      <c r="R97" s="1029"/>
      <c r="U97" s="1030" t="str">
        <f>L102&amp;" "&amp;"D"&amp;" "&amp;N102&amp;" "&amp;O102</f>
        <v>6 D 13 mm</v>
      </c>
      <c r="V97" s="1030" t="str">
        <f>IF(L103&gt;0,(L103&amp;" "&amp;"D"&amp;" "&amp;N103&amp;" "&amp;O103),0)</f>
        <v>2 D 13 mm</v>
      </c>
      <c r="W97" s="1030" t="str">
        <f>"Ø"&amp;" "&amp;N104&amp;" "&amp;O104</f>
        <v>Ø 8 mm</v>
      </c>
      <c r="X97" s="1030" t="str">
        <f>IF(J100=0.125,"10/15 cm",IF(J100=0.15,"15 cm",IF(J100=0.175,"15/20 cm",IF(J100=0.2,"20 cm","Check!!"))))</f>
        <v>15/20 cm</v>
      </c>
      <c r="Y97" s="1030" t="str">
        <f>IF(V97=0,("SNI"&amp;" "&amp;U97&amp;","&amp;" "&amp;W97&amp;" "&amp;"-"&amp;" "&amp;X97),("SNI"&amp;" "&amp;U97&amp;" "&amp;"+"&amp;" "&amp;V97&amp;","&amp;" "&amp;W97&amp;" "&amp;"-"&amp;" "&amp;X97))</f>
        <v>SNI 6 D 13 mm + 2 D 13 mm, Ø 8 mm - 15/20 cm</v>
      </c>
    </row>
    <row r="98" spans="4:25" s="735" customFormat="1" ht="17" customHeight="1" x14ac:dyDescent="0.15">
      <c r="D98" s="728"/>
      <c r="E98" s="1031" t="s">
        <v>241</v>
      </c>
      <c r="F98" s="729" t="s">
        <v>896</v>
      </c>
      <c r="G98" s="1032"/>
      <c r="H98" s="731"/>
      <c r="I98" s="1033" t="s">
        <v>874</v>
      </c>
      <c r="J98" s="704">
        <v>0</v>
      </c>
      <c r="K98" s="731" t="s">
        <v>185</v>
      </c>
      <c r="L98" s="731"/>
      <c r="M98" s="731"/>
      <c r="N98" s="1034"/>
      <c r="O98" s="1034"/>
      <c r="P98" s="1034"/>
      <c r="Q98" s="731"/>
      <c r="R98" s="1035"/>
      <c r="U98" s="1036" t="s">
        <v>1072</v>
      </c>
      <c r="V98" s="1036" t="s">
        <v>1072</v>
      </c>
      <c r="W98" s="1052"/>
      <c r="X98" s="1052"/>
      <c r="Y98" s="1052"/>
    </row>
    <row r="99" spans="4:25" s="735" customFormat="1" ht="17" customHeight="1" x14ac:dyDescent="0.15">
      <c r="D99" s="728"/>
      <c r="E99" s="1031" t="s">
        <v>241</v>
      </c>
      <c r="F99" s="729" t="s">
        <v>897</v>
      </c>
      <c r="G99" s="1037"/>
      <c r="H99" s="731"/>
      <c r="I99" s="1033" t="s">
        <v>874</v>
      </c>
      <c r="J99" s="704">
        <v>0</v>
      </c>
      <c r="K99" s="731" t="s">
        <v>188</v>
      </c>
      <c r="L99" s="731"/>
      <c r="M99" s="731"/>
      <c r="N99" s="1034"/>
      <c r="O99" s="1034"/>
      <c r="P99" s="1034"/>
      <c r="Q99" s="731"/>
      <c r="R99" s="1035"/>
      <c r="U99" s="1052"/>
      <c r="V99" s="1052"/>
      <c r="W99" s="1052"/>
      <c r="X99" s="1052"/>
      <c r="Y99" s="1052"/>
    </row>
    <row r="100" spans="4:25" s="735" customFormat="1" ht="17" customHeight="1" x14ac:dyDescent="0.2">
      <c r="D100" s="728"/>
      <c r="E100" s="1031" t="s">
        <v>241</v>
      </c>
      <c r="F100" s="729" t="s">
        <v>888</v>
      </c>
      <c r="G100" s="1037"/>
      <c r="H100" s="731"/>
      <c r="I100" s="1038" t="s">
        <v>874</v>
      </c>
      <c r="J100" s="704">
        <f>(0.15+0.2)/2</f>
        <v>0.17499999999999999</v>
      </c>
      <c r="K100" s="731" t="s">
        <v>185</v>
      </c>
      <c r="L100" s="731"/>
      <c r="M100" s="731"/>
      <c r="N100" s="1034"/>
      <c r="O100" s="1034"/>
      <c r="P100" s="1034"/>
      <c r="Q100" s="731"/>
      <c r="R100" s="1035"/>
      <c r="U100" s="700"/>
      <c r="V100" s="700"/>
      <c r="W100" s="700"/>
      <c r="X100" s="700"/>
      <c r="Y100" s="700"/>
    </row>
    <row r="101" spans="4:25" s="735" customFormat="1" ht="17" customHeight="1" x14ac:dyDescent="0.2">
      <c r="D101" s="728"/>
      <c r="E101" s="1031"/>
      <c r="F101" s="729"/>
      <c r="G101" s="1037"/>
      <c r="H101" s="731"/>
      <c r="I101" s="1038"/>
      <c r="J101" s="704"/>
      <c r="K101" s="731"/>
      <c r="L101" s="731"/>
      <c r="M101" s="731"/>
      <c r="N101" s="1034"/>
      <c r="O101" s="1034"/>
      <c r="P101" s="1034"/>
      <c r="Q101" s="731"/>
      <c r="R101" s="1035"/>
      <c r="U101" s="700"/>
      <c r="V101" s="700"/>
      <c r="W101" s="700"/>
      <c r="X101" s="700"/>
      <c r="Y101" s="700"/>
    </row>
    <row r="102" spans="4:25" s="735" customFormat="1" ht="17" customHeight="1" x14ac:dyDescent="0.15">
      <c r="D102" s="728"/>
      <c r="E102" s="1031" t="s">
        <v>241</v>
      </c>
      <c r="F102" s="729" t="s">
        <v>889</v>
      </c>
      <c r="G102" s="1037"/>
      <c r="H102" s="731"/>
      <c r="I102" s="1033"/>
      <c r="J102" s="731"/>
      <c r="K102" s="731" t="s">
        <v>874</v>
      </c>
      <c r="L102" s="704">
        <v>6</v>
      </c>
      <c r="M102" s="731" t="s">
        <v>266</v>
      </c>
      <c r="N102" s="732">
        <v>13</v>
      </c>
      <c r="O102" s="1034" t="s">
        <v>879</v>
      </c>
      <c r="P102" s="1034" t="s">
        <v>880</v>
      </c>
      <c r="Q102" s="731">
        <f>((3.14*(N102/1000)^2)/4)*12*7850</f>
        <v>12.497042999999998</v>
      </c>
      <c r="R102" s="1035" t="s">
        <v>898</v>
      </c>
      <c r="U102" s="1052"/>
      <c r="V102" s="1052"/>
      <c r="W102" s="1052"/>
      <c r="X102" s="1052"/>
      <c r="Y102" s="1052"/>
    </row>
    <row r="103" spans="4:25" s="735" customFormat="1" ht="17" customHeight="1" x14ac:dyDescent="0.15">
      <c r="D103" s="728"/>
      <c r="E103" s="1031" t="s">
        <v>241</v>
      </c>
      <c r="F103" s="729" t="s">
        <v>890</v>
      </c>
      <c r="G103" s="1037"/>
      <c r="H103" s="731"/>
      <c r="I103" s="1033"/>
      <c r="J103" s="731"/>
      <c r="K103" s="731" t="s">
        <v>874</v>
      </c>
      <c r="L103" s="704">
        <v>2</v>
      </c>
      <c r="M103" s="731" t="s">
        <v>266</v>
      </c>
      <c r="N103" s="732">
        <v>13</v>
      </c>
      <c r="O103" s="1034" t="s">
        <v>879</v>
      </c>
      <c r="P103" s="1034" t="s">
        <v>880</v>
      </c>
      <c r="Q103" s="731">
        <f t="shared" ref="Q103:Q104" si="3">((3.14*(N103/1000)^2)/4)*12*7850</f>
        <v>12.497042999999998</v>
      </c>
      <c r="R103" s="1035" t="s">
        <v>898</v>
      </c>
      <c r="U103" s="1052"/>
      <c r="V103" s="1052"/>
      <c r="W103" s="1052"/>
      <c r="X103" s="1052"/>
      <c r="Y103" s="1052"/>
    </row>
    <row r="104" spans="4:25" s="735" customFormat="1" ht="17" customHeight="1" x14ac:dyDescent="0.15">
      <c r="D104" s="728"/>
      <c r="E104" s="1031" t="s">
        <v>241</v>
      </c>
      <c r="F104" s="729" t="s">
        <v>891</v>
      </c>
      <c r="G104" s="1037"/>
      <c r="H104" s="731"/>
      <c r="I104" s="1033"/>
      <c r="J104" s="731"/>
      <c r="K104" s="731" t="s">
        <v>874</v>
      </c>
      <c r="L104" s="704">
        <v>1</v>
      </c>
      <c r="M104" s="731" t="s">
        <v>266</v>
      </c>
      <c r="N104" s="732">
        <v>8</v>
      </c>
      <c r="O104" s="1034" t="s">
        <v>879</v>
      </c>
      <c r="P104" s="1034" t="s">
        <v>880</v>
      </c>
      <c r="Q104" s="731">
        <f t="shared" si="3"/>
        <v>4.7326079999999999</v>
      </c>
      <c r="R104" s="1035" t="s">
        <v>898</v>
      </c>
      <c r="U104" s="1052"/>
      <c r="V104" s="1052"/>
      <c r="W104" s="1052"/>
      <c r="X104" s="1052"/>
      <c r="Y104" s="1052"/>
    </row>
    <row r="105" spans="4:25" s="700" customFormat="1" ht="17" customHeight="1" x14ac:dyDescent="0.15">
      <c r="D105" s="701"/>
      <c r="E105" s="1039" t="s">
        <v>1216</v>
      </c>
      <c r="F105" s="703" t="s">
        <v>882</v>
      </c>
      <c r="G105" s="1040"/>
      <c r="H105" s="699"/>
      <c r="I105" s="1041"/>
      <c r="J105" s="699"/>
      <c r="K105" s="699"/>
      <c r="L105" s="699"/>
      <c r="M105" s="699"/>
      <c r="N105" s="699"/>
      <c r="O105" s="699"/>
      <c r="P105" s="705"/>
      <c r="Q105" s="705"/>
      <c r="R105" s="706"/>
      <c r="U105" s="1052"/>
      <c r="V105" s="1052"/>
      <c r="W105" s="1052"/>
      <c r="X105" s="1052"/>
      <c r="Y105" s="1052"/>
    </row>
    <row r="106" spans="4:25" s="700" customFormat="1" ht="17" customHeight="1" x14ac:dyDescent="0.15">
      <c r="D106" s="701"/>
      <c r="E106" s="1042"/>
      <c r="F106" s="729" t="s">
        <v>892</v>
      </c>
      <c r="G106" s="1037"/>
      <c r="H106" s="1034"/>
      <c r="I106" s="1041"/>
      <c r="J106" s="699"/>
      <c r="K106" s="731" t="s">
        <v>874</v>
      </c>
      <c r="L106" s="1043">
        <f>((J98*J99*L102)+(J98*0.3*L102))/12</f>
        <v>0</v>
      </c>
      <c r="M106" s="731" t="s">
        <v>589</v>
      </c>
      <c r="N106" s="1034" t="s">
        <v>880</v>
      </c>
      <c r="O106" s="1044">
        <f>L106*Q102</f>
        <v>0</v>
      </c>
      <c r="P106" s="1034" t="s">
        <v>192</v>
      </c>
      <c r="Q106" s="699"/>
      <c r="R106" s="706"/>
      <c r="U106" s="1052"/>
      <c r="V106" s="1052"/>
      <c r="W106" s="1052"/>
      <c r="X106" s="1052"/>
      <c r="Y106" s="1052"/>
    </row>
    <row r="107" spans="4:25" s="700" customFormat="1" ht="17" customHeight="1" x14ac:dyDescent="0.15">
      <c r="D107" s="701"/>
      <c r="E107" s="1042"/>
      <c r="F107" s="729" t="s">
        <v>893</v>
      </c>
      <c r="G107" s="1037"/>
      <c r="H107" s="1034"/>
      <c r="I107" s="1041"/>
      <c r="J107" s="699"/>
      <c r="K107" s="731" t="s">
        <v>874</v>
      </c>
      <c r="L107" s="1043">
        <f>((J98*J99*L103)+(J98*0.3*L104))/12</f>
        <v>0</v>
      </c>
      <c r="M107" s="731" t="s">
        <v>589</v>
      </c>
      <c r="N107" s="1034" t="s">
        <v>880</v>
      </c>
      <c r="O107" s="1044">
        <f>L107*Q103</f>
        <v>0</v>
      </c>
      <c r="P107" s="731" t="s">
        <v>192</v>
      </c>
      <c r="Q107" s="699"/>
      <c r="R107" s="706"/>
      <c r="U107" s="1052"/>
      <c r="V107" s="1052"/>
      <c r="W107" s="1052"/>
      <c r="X107" s="1052"/>
      <c r="Y107" s="1052"/>
    </row>
    <row r="108" spans="4:25" s="700" customFormat="1" ht="17" customHeight="1" x14ac:dyDescent="0.15">
      <c r="D108" s="701"/>
      <c r="E108" s="1042"/>
      <c r="F108" s="745" t="s">
        <v>894</v>
      </c>
      <c r="G108" s="1045"/>
      <c r="H108" s="1046"/>
      <c r="I108" s="1047"/>
      <c r="J108" s="747"/>
      <c r="K108" s="1048" t="s">
        <v>874</v>
      </c>
      <c r="L108" s="1048">
        <f>(((((2*(F97+H97))*(J98/J100)*J99)/12)*1.2))</f>
        <v>0</v>
      </c>
      <c r="M108" s="1048" t="s">
        <v>589</v>
      </c>
      <c r="N108" s="1046" t="s">
        <v>880</v>
      </c>
      <c r="O108" s="1049">
        <f>L108*Q104</f>
        <v>0</v>
      </c>
      <c r="P108" s="1046" t="s">
        <v>192</v>
      </c>
      <c r="Q108" s="699"/>
      <c r="R108" s="706"/>
      <c r="U108" s="1052"/>
      <c r="V108" s="1052"/>
      <c r="W108" s="1052"/>
      <c r="X108" s="1052"/>
      <c r="Y108" s="1052"/>
    </row>
    <row r="109" spans="4:25" s="735" customFormat="1" ht="17.25" customHeight="1" x14ac:dyDescent="0.15">
      <c r="D109" s="728"/>
      <c r="E109" s="1050"/>
      <c r="F109" s="730"/>
      <c r="G109" s="1037"/>
      <c r="H109" s="731"/>
      <c r="I109" s="1033"/>
      <c r="J109" s="731"/>
      <c r="K109" s="731"/>
      <c r="L109" s="731"/>
      <c r="M109" s="731"/>
      <c r="N109" s="708" t="s">
        <v>883</v>
      </c>
      <c r="O109" s="709">
        <f>SUM(O106:O108)</f>
        <v>0</v>
      </c>
      <c r="P109" s="705" t="s">
        <v>192</v>
      </c>
      <c r="Q109" s="731"/>
      <c r="R109" s="1051"/>
      <c r="U109" s="1052"/>
      <c r="V109" s="1052"/>
      <c r="W109" s="1052"/>
      <c r="X109" s="1052"/>
      <c r="Y109" s="1052"/>
    </row>
    <row r="110" spans="4:25" s="1052" customFormat="1" ht="16" x14ac:dyDescent="0.2">
      <c r="D110" s="1053"/>
      <c r="E110" s="1054" t="s">
        <v>306</v>
      </c>
      <c r="G110" s="1055"/>
      <c r="I110" s="1020"/>
      <c r="J110" s="688"/>
      <c r="R110" s="1056"/>
    </row>
    <row r="111" spans="4:25" s="700" customFormat="1" ht="17" customHeight="1" x14ac:dyDescent="0.15">
      <c r="D111" s="701"/>
      <c r="E111" s="1039" t="s">
        <v>241</v>
      </c>
      <c r="F111" s="703" t="s">
        <v>884</v>
      </c>
      <c r="G111" s="1041"/>
      <c r="H111" s="699"/>
      <c r="I111" s="1041"/>
      <c r="J111" s="699"/>
      <c r="K111" s="699" t="s">
        <v>874</v>
      </c>
      <c r="L111" s="709">
        <f>(F97*H97*J98*J99)</f>
        <v>0</v>
      </c>
      <c r="M111" s="699" t="s">
        <v>189</v>
      </c>
      <c r="N111" s="705"/>
      <c r="O111" s="699"/>
      <c r="P111" s="705"/>
      <c r="Q111" s="705"/>
      <c r="R111" s="706"/>
      <c r="U111" s="1052"/>
      <c r="V111" s="1052"/>
      <c r="W111" s="1052"/>
      <c r="X111" s="1052"/>
      <c r="Y111" s="1052"/>
    </row>
    <row r="112" spans="4:25" s="700" customFormat="1" ht="17" customHeight="1" x14ac:dyDescent="0.15">
      <c r="D112" s="701"/>
      <c r="E112" s="1031" t="s">
        <v>241</v>
      </c>
      <c r="F112" s="703" t="s">
        <v>882</v>
      </c>
      <c r="G112" s="1040"/>
      <c r="H112" s="699"/>
      <c r="I112" s="1041"/>
      <c r="J112" s="699"/>
      <c r="K112" s="699" t="s">
        <v>874</v>
      </c>
      <c r="L112" s="709">
        <f>O109</f>
        <v>0</v>
      </c>
      <c r="M112" s="699" t="s">
        <v>192</v>
      </c>
      <c r="N112" s="705"/>
      <c r="O112" s="699"/>
      <c r="P112" s="705"/>
      <c r="Q112" s="705"/>
      <c r="R112" s="706"/>
      <c r="U112" s="1052"/>
      <c r="V112" s="1052"/>
      <c r="W112" s="1052"/>
      <c r="X112" s="1052"/>
      <c r="Y112" s="1052"/>
    </row>
    <row r="113" spans="4:25" s="700" customFormat="1" ht="17" customHeight="1" thickBot="1" x14ac:dyDescent="0.2">
      <c r="D113" s="713"/>
      <c r="E113" s="1057" t="s">
        <v>241</v>
      </c>
      <c r="F113" s="715" t="s">
        <v>1073</v>
      </c>
      <c r="G113" s="1058"/>
      <c r="H113" s="716"/>
      <c r="I113" s="1059"/>
      <c r="J113" s="716"/>
      <c r="K113" s="716" t="s">
        <v>874</v>
      </c>
      <c r="L113" s="718">
        <f>2*(F97+H97)*J98*J99*1.2</f>
        <v>0</v>
      </c>
      <c r="M113" s="716" t="s">
        <v>184</v>
      </c>
      <c r="N113" s="719"/>
      <c r="O113" s="716"/>
      <c r="P113" s="719"/>
      <c r="Q113" s="719"/>
      <c r="R113" s="1060"/>
      <c r="U113" s="1052"/>
      <c r="V113" s="1052"/>
      <c r="W113" s="1052"/>
      <c r="X113" s="1052"/>
      <c r="Y113" s="1052"/>
    </row>
    <row r="114" spans="4:25" ht="15" thickBot="1" x14ac:dyDescent="0.2">
      <c r="U114" s="1021" t="s">
        <v>1213</v>
      </c>
      <c r="V114" s="1021" t="s">
        <v>1214</v>
      </c>
      <c r="W114" s="1021" t="s">
        <v>891</v>
      </c>
      <c r="X114" s="1021" t="s">
        <v>888</v>
      </c>
      <c r="Y114" s="1021" t="s">
        <v>1056</v>
      </c>
    </row>
    <row r="115" spans="4:25" s="700" customFormat="1" ht="17" customHeight="1" x14ac:dyDescent="0.2">
      <c r="D115" s="1022">
        <f>D97+1</f>
        <v>7</v>
      </c>
      <c r="E115" s="1023" t="s">
        <v>1222</v>
      </c>
      <c r="F115" s="1024">
        <v>0.15</v>
      </c>
      <c r="G115" s="1025" t="s">
        <v>873</v>
      </c>
      <c r="H115" s="1024">
        <v>0.3</v>
      </c>
      <c r="I115" s="1025" t="s">
        <v>185</v>
      </c>
      <c r="J115" s="1027"/>
      <c r="K115" s="1027"/>
      <c r="L115" s="1027"/>
      <c r="M115" s="1027"/>
      <c r="N115" s="1028"/>
      <c r="O115" s="1028"/>
      <c r="P115" s="1028"/>
      <c r="Q115" s="1027"/>
      <c r="R115" s="1029"/>
      <c r="U115" s="1030" t="str">
        <f>L120&amp;" "&amp;"D"&amp;" "&amp;N120&amp;" "&amp;O120</f>
        <v>6 D 13 mm</v>
      </c>
      <c r="V115" s="1030" t="str">
        <f>IF(L121&gt;0,(L121&amp;" "&amp;"D"&amp;" "&amp;N121&amp;" "&amp;O121),0)</f>
        <v>2 D 13 mm</v>
      </c>
      <c r="W115" s="1030" t="str">
        <f>"Ø"&amp;" "&amp;N122&amp;" "&amp;O122</f>
        <v>Ø 8 mm</v>
      </c>
      <c r="X115" s="1030" t="str">
        <f>IF(J118=0.125,"10/15 cm",IF(J118=0.15,"15 cm",IF(J118=0.175,"15/20 cm",IF(J118=0.2,"20 cm","Check!!"))))</f>
        <v>15/20 cm</v>
      </c>
      <c r="Y115" s="1030" t="str">
        <f>IF(V115=0,("SNI"&amp;" "&amp;U115&amp;","&amp;" "&amp;W115&amp;" "&amp;"-"&amp;" "&amp;X115),("SNI"&amp;" "&amp;U115&amp;" "&amp;"+"&amp;" "&amp;V115&amp;","&amp;" "&amp;W115&amp;" "&amp;"-"&amp;" "&amp;X115))</f>
        <v>SNI 6 D 13 mm + 2 D 13 mm, Ø 8 mm - 15/20 cm</v>
      </c>
    </row>
    <row r="116" spans="4:25" s="735" customFormat="1" ht="17" customHeight="1" x14ac:dyDescent="0.15">
      <c r="D116" s="728"/>
      <c r="E116" s="1031" t="s">
        <v>241</v>
      </c>
      <c r="F116" s="729" t="s">
        <v>896</v>
      </c>
      <c r="G116" s="1032"/>
      <c r="H116" s="731"/>
      <c r="I116" s="1033" t="s">
        <v>874</v>
      </c>
      <c r="J116" s="704">
        <v>0</v>
      </c>
      <c r="K116" s="731" t="s">
        <v>185</v>
      </c>
      <c r="L116" s="731"/>
      <c r="M116" s="731"/>
      <c r="N116" s="1034"/>
      <c r="O116" s="1034"/>
      <c r="P116" s="1034"/>
      <c r="Q116" s="731"/>
      <c r="R116" s="1035"/>
      <c r="U116" s="1036" t="s">
        <v>1072</v>
      </c>
      <c r="V116" s="1036" t="s">
        <v>1072</v>
      </c>
      <c r="W116" s="1052"/>
      <c r="X116" s="1052"/>
      <c r="Y116" s="1052"/>
    </row>
    <row r="117" spans="4:25" s="735" customFormat="1" ht="17" customHeight="1" x14ac:dyDescent="0.15">
      <c r="D117" s="728"/>
      <c r="E117" s="1031" t="s">
        <v>241</v>
      </c>
      <c r="F117" s="729" t="s">
        <v>897</v>
      </c>
      <c r="G117" s="1037"/>
      <c r="H117" s="731"/>
      <c r="I117" s="1033" t="s">
        <v>874</v>
      </c>
      <c r="J117" s="704">
        <v>0</v>
      </c>
      <c r="K117" s="731" t="s">
        <v>188</v>
      </c>
      <c r="L117" s="731"/>
      <c r="M117" s="731"/>
      <c r="N117" s="1034"/>
      <c r="O117" s="1034"/>
      <c r="P117" s="1034"/>
      <c r="Q117" s="731"/>
      <c r="R117" s="1035"/>
      <c r="U117" s="1052"/>
      <c r="V117" s="1052"/>
      <c r="W117" s="1052"/>
      <c r="X117" s="1052"/>
      <c r="Y117" s="1052"/>
    </row>
    <row r="118" spans="4:25" s="735" customFormat="1" ht="17" customHeight="1" x14ac:dyDescent="0.2">
      <c r="D118" s="728"/>
      <c r="E118" s="1031" t="s">
        <v>241</v>
      </c>
      <c r="F118" s="729" t="s">
        <v>888</v>
      </c>
      <c r="G118" s="1037"/>
      <c r="H118" s="731"/>
      <c r="I118" s="1038" t="s">
        <v>874</v>
      </c>
      <c r="J118" s="704">
        <f>(0.15+0.2)/2</f>
        <v>0.17499999999999999</v>
      </c>
      <c r="K118" s="731" t="s">
        <v>185</v>
      </c>
      <c r="L118" s="731"/>
      <c r="M118" s="731"/>
      <c r="N118" s="1034"/>
      <c r="O118" s="1034"/>
      <c r="P118" s="1034"/>
      <c r="Q118" s="731"/>
      <c r="R118" s="1035"/>
      <c r="U118" s="700"/>
      <c r="V118" s="700"/>
      <c r="W118" s="700"/>
      <c r="X118" s="700"/>
      <c r="Y118" s="700"/>
    </row>
    <row r="119" spans="4:25" s="735" customFormat="1" ht="17" customHeight="1" x14ac:dyDescent="0.2">
      <c r="D119" s="728"/>
      <c r="E119" s="1031"/>
      <c r="F119" s="729"/>
      <c r="G119" s="1037"/>
      <c r="H119" s="731"/>
      <c r="I119" s="1038"/>
      <c r="J119" s="704"/>
      <c r="K119" s="731"/>
      <c r="L119" s="731"/>
      <c r="M119" s="731"/>
      <c r="N119" s="1034"/>
      <c r="O119" s="1034"/>
      <c r="P119" s="1034"/>
      <c r="Q119" s="731"/>
      <c r="R119" s="1035"/>
      <c r="U119" s="700"/>
      <c r="V119" s="700"/>
      <c r="W119" s="700"/>
      <c r="X119" s="700"/>
      <c r="Y119" s="700"/>
    </row>
    <row r="120" spans="4:25" s="735" customFormat="1" ht="17" customHeight="1" x14ac:dyDescent="0.15">
      <c r="D120" s="728"/>
      <c r="E120" s="1031" t="s">
        <v>241</v>
      </c>
      <c r="F120" s="729" t="s">
        <v>889</v>
      </c>
      <c r="G120" s="1037"/>
      <c r="H120" s="731"/>
      <c r="I120" s="1033"/>
      <c r="J120" s="731"/>
      <c r="K120" s="731" t="s">
        <v>874</v>
      </c>
      <c r="L120" s="704">
        <v>6</v>
      </c>
      <c r="M120" s="731" t="s">
        <v>266</v>
      </c>
      <c r="N120" s="732">
        <v>13</v>
      </c>
      <c r="O120" s="1034" t="s">
        <v>879</v>
      </c>
      <c r="P120" s="1034" t="s">
        <v>880</v>
      </c>
      <c r="Q120" s="731">
        <f>((3.14*(N120/1000)^2)/4)*12*7850</f>
        <v>12.497042999999998</v>
      </c>
      <c r="R120" s="1035" t="s">
        <v>898</v>
      </c>
      <c r="U120" s="1052"/>
      <c r="V120" s="1052"/>
      <c r="W120" s="1052"/>
      <c r="X120" s="1052"/>
      <c r="Y120" s="1052"/>
    </row>
    <row r="121" spans="4:25" s="735" customFormat="1" ht="17" customHeight="1" x14ac:dyDescent="0.15">
      <c r="D121" s="728"/>
      <c r="E121" s="1031" t="s">
        <v>241</v>
      </c>
      <c r="F121" s="729" t="s">
        <v>890</v>
      </c>
      <c r="G121" s="1037"/>
      <c r="H121" s="731"/>
      <c r="I121" s="1033"/>
      <c r="J121" s="731"/>
      <c r="K121" s="731" t="s">
        <v>874</v>
      </c>
      <c r="L121" s="704">
        <v>2</v>
      </c>
      <c r="M121" s="731" t="s">
        <v>266</v>
      </c>
      <c r="N121" s="732">
        <v>13</v>
      </c>
      <c r="O121" s="1034" t="s">
        <v>879</v>
      </c>
      <c r="P121" s="1034" t="s">
        <v>880</v>
      </c>
      <c r="Q121" s="731">
        <f t="shared" ref="Q121:Q122" si="4">((3.14*(N121/1000)^2)/4)*12*7850</f>
        <v>12.497042999999998</v>
      </c>
      <c r="R121" s="1035" t="s">
        <v>898</v>
      </c>
      <c r="U121" s="1052"/>
      <c r="V121" s="1052"/>
      <c r="W121" s="1052"/>
      <c r="X121" s="1052"/>
      <c r="Y121" s="1052"/>
    </row>
    <row r="122" spans="4:25" s="735" customFormat="1" ht="17" customHeight="1" x14ac:dyDescent="0.15">
      <c r="D122" s="728"/>
      <c r="E122" s="1031" t="s">
        <v>241</v>
      </c>
      <c r="F122" s="729" t="s">
        <v>891</v>
      </c>
      <c r="G122" s="1037"/>
      <c r="H122" s="731"/>
      <c r="I122" s="1033"/>
      <c r="J122" s="731"/>
      <c r="K122" s="731" t="s">
        <v>874</v>
      </c>
      <c r="L122" s="704">
        <v>1</v>
      </c>
      <c r="M122" s="731" t="s">
        <v>266</v>
      </c>
      <c r="N122" s="732">
        <v>8</v>
      </c>
      <c r="O122" s="1034" t="s">
        <v>879</v>
      </c>
      <c r="P122" s="1034" t="s">
        <v>880</v>
      </c>
      <c r="Q122" s="731">
        <f t="shared" si="4"/>
        <v>4.7326079999999999</v>
      </c>
      <c r="R122" s="1035" t="s">
        <v>898</v>
      </c>
      <c r="U122" s="1052"/>
      <c r="V122" s="1052"/>
      <c r="W122" s="1052"/>
      <c r="X122" s="1052"/>
      <c r="Y122" s="1052"/>
    </row>
    <row r="123" spans="4:25" s="700" customFormat="1" ht="17" customHeight="1" x14ac:dyDescent="0.15">
      <c r="D123" s="701"/>
      <c r="E123" s="1039" t="s">
        <v>1216</v>
      </c>
      <c r="F123" s="703" t="s">
        <v>882</v>
      </c>
      <c r="G123" s="1040"/>
      <c r="H123" s="699"/>
      <c r="I123" s="1041"/>
      <c r="J123" s="699"/>
      <c r="K123" s="699"/>
      <c r="L123" s="699"/>
      <c r="M123" s="699"/>
      <c r="N123" s="699"/>
      <c r="O123" s="699"/>
      <c r="P123" s="705"/>
      <c r="Q123" s="705"/>
      <c r="R123" s="706"/>
      <c r="U123" s="1052"/>
      <c r="V123" s="1052"/>
      <c r="W123" s="1052"/>
      <c r="X123" s="1052"/>
      <c r="Y123" s="1052"/>
    </row>
    <row r="124" spans="4:25" s="700" customFormat="1" ht="17" customHeight="1" x14ac:dyDescent="0.15">
      <c r="D124" s="701"/>
      <c r="E124" s="1042"/>
      <c r="F124" s="729" t="s">
        <v>892</v>
      </c>
      <c r="G124" s="1037"/>
      <c r="H124" s="1034"/>
      <c r="I124" s="1041"/>
      <c r="J124" s="699"/>
      <c r="K124" s="731" t="s">
        <v>874</v>
      </c>
      <c r="L124" s="1043">
        <f>((J116*J117*L120)+(J116*0.3*L120))/12</f>
        <v>0</v>
      </c>
      <c r="M124" s="731" t="s">
        <v>589</v>
      </c>
      <c r="N124" s="1034" t="s">
        <v>880</v>
      </c>
      <c r="O124" s="1044">
        <f>L124*Q120</f>
        <v>0</v>
      </c>
      <c r="P124" s="1034" t="s">
        <v>192</v>
      </c>
      <c r="Q124" s="699"/>
      <c r="R124" s="706"/>
      <c r="U124" s="1052"/>
      <c r="V124" s="1052"/>
      <c r="W124" s="1052"/>
      <c r="X124" s="1052"/>
      <c r="Y124" s="1052"/>
    </row>
    <row r="125" spans="4:25" s="700" customFormat="1" ht="17" customHeight="1" x14ac:dyDescent="0.15">
      <c r="D125" s="701"/>
      <c r="E125" s="1042"/>
      <c r="F125" s="729" t="s">
        <v>893</v>
      </c>
      <c r="G125" s="1037"/>
      <c r="H125" s="1034"/>
      <c r="I125" s="1041"/>
      <c r="J125" s="699"/>
      <c r="K125" s="731" t="s">
        <v>874</v>
      </c>
      <c r="L125" s="1043">
        <f>((J116*J117*L121)+(J116*0.3*L122))/12</f>
        <v>0</v>
      </c>
      <c r="M125" s="731" t="s">
        <v>589</v>
      </c>
      <c r="N125" s="1034" t="s">
        <v>880</v>
      </c>
      <c r="O125" s="1044">
        <f>L125*Q121</f>
        <v>0</v>
      </c>
      <c r="P125" s="731" t="s">
        <v>192</v>
      </c>
      <c r="Q125" s="699"/>
      <c r="R125" s="706"/>
      <c r="U125" s="1052"/>
      <c r="V125" s="1052"/>
      <c r="W125" s="1052"/>
      <c r="X125" s="1052"/>
      <c r="Y125" s="1052"/>
    </row>
    <row r="126" spans="4:25" s="700" customFormat="1" ht="17" customHeight="1" x14ac:dyDescent="0.15">
      <c r="D126" s="701"/>
      <c r="E126" s="1042"/>
      <c r="F126" s="745" t="s">
        <v>894</v>
      </c>
      <c r="G126" s="1045"/>
      <c r="H126" s="1046"/>
      <c r="I126" s="1047"/>
      <c r="J126" s="747"/>
      <c r="K126" s="1048" t="s">
        <v>874</v>
      </c>
      <c r="L126" s="1048">
        <f>(((((2*(F115+H115))*(J116/J118)*J117)/12)*1.2))</f>
        <v>0</v>
      </c>
      <c r="M126" s="1048" t="s">
        <v>589</v>
      </c>
      <c r="N126" s="1046" t="s">
        <v>880</v>
      </c>
      <c r="O126" s="1049">
        <f>L126*Q122</f>
        <v>0</v>
      </c>
      <c r="P126" s="1046" t="s">
        <v>192</v>
      </c>
      <c r="Q126" s="699"/>
      <c r="R126" s="706"/>
      <c r="U126" s="1052"/>
      <c r="V126" s="1052"/>
      <c r="W126" s="1052"/>
      <c r="X126" s="1052"/>
      <c r="Y126" s="1052"/>
    </row>
    <row r="127" spans="4:25" s="735" customFormat="1" ht="17.25" customHeight="1" x14ac:dyDescent="0.15">
      <c r="D127" s="728"/>
      <c r="E127" s="1050"/>
      <c r="F127" s="730"/>
      <c r="G127" s="1037"/>
      <c r="H127" s="731"/>
      <c r="I127" s="1033"/>
      <c r="J127" s="731"/>
      <c r="K127" s="731"/>
      <c r="L127" s="731"/>
      <c r="M127" s="731"/>
      <c r="N127" s="708" t="s">
        <v>883</v>
      </c>
      <c r="O127" s="709">
        <f>SUM(O124:O126)</f>
        <v>0</v>
      </c>
      <c r="P127" s="705" t="s">
        <v>192</v>
      </c>
      <c r="Q127" s="731"/>
      <c r="R127" s="1051"/>
      <c r="U127" s="1052"/>
      <c r="V127" s="1052"/>
      <c r="W127" s="1052"/>
      <c r="X127" s="1052"/>
      <c r="Y127" s="1052"/>
    </row>
    <row r="128" spans="4:25" s="1052" customFormat="1" ht="16" x14ac:dyDescent="0.2">
      <c r="D128" s="1053"/>
      <c r="E128" s="1054" t="s">
        <v>306</v>
      </c>
      <c r="G128" s="1055"/>
      <c r="I128" s="1020"/>
      <c r="J128" s="688"/>
      <c r="R128" s="1056"/>
    </row>
    <row r="129" spans="4:25" s="700" customFormat="1" ht="17" customHeight="1" x14ac:dyDescent="0.15">
      <c r="D129" s="701"/>
      <c r="E129" s="1039" t="s">
        <v>241</v>
      </c>
      <c r="F129" s="703" t="s">
        <v>884</v>
      </c>
      <c r="G129" s="1041"/>
      <c r="H129" s="699"/>
      <c r="I129" s="1041"/>
      <c r="J129" s="699"/>
      <c r="K129" s="699" t="s">
        <v>874</v>
      </c>
      <c r="L129" s="709">
        <f>(F115*H115*J116*J117)</f>
        <v>0</v>
      </c>
      <c r="M129" s="699" t="s">
        <v>189</v>
      </c>
      <c r="N129" s="705"/>
      <c r="O129" s="699"/>
      <c r="P129" s="705"/>
      <c r="Q129" s="705"/>
      <c r="R129" s="706"/>
      <c r="U129" s="1052"/>
      <c r="V129" s="1052"/>
      <c r="W129" s="1052"/>
      <c r="X129" s="1052"/>
      <c r="Y129" s="1052"/>
    </row>
    <row r="130" spans="4:25" s="700" customFormat="1" ht="17" customHeight="1" x14ac:dyDescent="0.15">
      <c r="D130" s="701"/>
      <c r="E130" s="1031" t="s">
        <v>241</v>
      </c>
      <c r="F130" s="703" t="s">
        <v>882</v>
      </c>
      <c r="G130" s="1040"/>
      <c r="H130" s="699"/>
      <c r="I130" s="1041"/>
      <c r="J130" s="699"/>
      <c r="K130" s="699" t="s">
        <v>874</v>
      </c>
      <c r="L130" s="709">
        <f>O127</f>
        <v>0</v>
      </c>
      <c r="M130" s="699" t="s">
        <v>192</v>
      </c>
      <c r="N130" s="705"/>
      <c r="O130" s="699"/>
      <c r="P130" s="705"/>
      <c r="Q130" s="705"/>
      <c r="R130" s="706"/>
      <c r="U130" s="1052"/>
      <c r="V130" s="1052"/>
      <c r="W130" s="1052"/>
      <c r="X130" s="1052"/>
      <c r="Y130" s="1052"/>
    </row>
    <row r="131" spans="4:25" s="700" customFormat="1" ht="17" customHeight="1" thickBot="1" x14ac:dyDescent="0.2">
      <c r="D131" s="713"/>
      <c r="E131" s="1057" t="s">
        <v>241</v>
      </c>
      <c r="F131" s="715" t="s">
        <v>1073</v>
      </c>
      <c r="G131" s="1058"/>
      <c r="H131" s="716"/>
      <c r="I131" s="1059"/>
      <c r="J131" s="716"/>
      <c r="K131" s="716" t="s">
        <v>874</v>
      </c>
      <c r="L131" s="718">
        <f>2*(F115+H115)*J116*J117*1.2</f>
        <v>0</v>
      </c>
      <c r="M131" s="716" t="s">
        <v>184</v>
      </c>
      <c r="N131" s="719"/>
      <c r="O131" s="716"/>
      <c r="P131" s="719"/>
      <c r="Q131" s="719"/>
      <c r="R131" s="1060"/>
      <c r="U131" s="1052"/>
      <c r="V131" s="1052"/>
      <c r="W131" s="1052"/>
      <c r="X131" s="1052"/>
      <c r="Y131" s="1052"/>
    </row>
    <row r="132" spans="4:25" ht="15" thickBot="1" x14ac:dyDescent="0.2">
      <c r="U132" s="1021" t="s">
        <v>1213</v>
      </c>
      <c r="V132" s="1021" t="s">
        <v>1214</v>
      </c>
      <c r="W132" s="1021" t="s">
        <v>891</v>
      </c>
      <c r="X132" s="1021" t="s">
        <v>888</v>
      </c>
      <c r="Y132" s="1021" t="s">
        <v>1056</v>
      </c>
    </row>
    <row r="133" spans="4:25" s="700" customFormat="1" ht="17" customHeight="1" x14ac:dyDescent="0.2">
      <c r="D133" s="1022">
        <f>D115+1</f>
        <v>8</v>
      </c>
      <c r="E133" s="1023" t="s">
        <v>1223</v>
      </c>
      <c r="F133" s="1024">
        <v>0.15</v>
      </c>
      <c r="G133" s="1025" t="s">
        <v>873</v>
      </c>
      <c r="H133" s="1024">
        <v>0.25</v>
      </c>
      <c r="I133" s="1025" t="s">
        <v>185</v>
      </c>
      <c r="J133" s="1027"/>
      <c r="K133" s="1027"/>
      <c r="L133" s="1027"/>
      <c r="M133" s="1027"/>
      <c r="N133" s="1028"/>
      <c r="O133" s="1028"/>
      <c r="P133" s="1028"/>
      <c r="Q133" s="1027"/>
      <c r="R133" s="1029"/>
      <c r="U133" s="1030" t="str">
        <f>L138&amp;" "&amp;"D"&amp;" "&amp;N138&amp;" "&amp;O138</f>
        <v>4 D 13 mm</v>
      </c>
      <c r="V133" s="1030" t="str">
        <f>IF(L139&gt;0,(L139&amp;" "&amp;"D"&amp;" "&amp;N139&amp;" "&amp;O139),0)</f>
        <v>2 D 13 mm</v>
      </c>
      <c r="W133" s="1030" t="str">
        <f>"Ø"&amp;" "&amp;N140&amp;" "&amp;O140</f>
        <v>Ø 8 mm</v>
      </c>
      <c r="X133" s="1030" t="str">
        <f>IF(J136=0.125,"10/15 cm",IF(J136=0.15,"15 cm",IF(J136=0.175,"15/20 cm",IF(J136=0.2,"20 cm","Check!!"))))</f>
        <v>15/20 cm</v>
      </c>
      <c r="Y133" s="1030" t="str">
        <f>IF(V133=0,("SNI"&amp;" "&amp;U133&amp;","&amp;" "&amp;W133&amp;" "&amp;"-"&amp;" "&amp;X133),("SNI"&amp;" "&amp;U133&amp;" "&amp;"+"&amp;" "&amp;V133&amp;","&amp;" "&amp;W133&amp;" "&amp;"-"&amp;" "&amp;X133))</f>
        <v>SNI 4 D 13 mm + 2 D 13 mm, Ø 8 mm - 15/20 cm</v>
      </c>
    </row>
    <row r="134" spans="4:25" s="735" customFormat="1" ht="17" customHeight="1" x14ac:dyDescent="0.15">
      <c r="D134" s="728"/>
      <c r="E134" s="1031" t="s">
        <v>241</v>
      </c>
      <c r="F134" s="729" t="s">
        <v>896</v>
      </c>
      <c r="G134" s="1032"/>
      <c r="H134" s="731"/>
      <c r="I134" s="1033" t="s">
        <v>874</v>
      </c>
      <c r="J134" s="704">
        <v>0</v>
      </c>
      <c r="K134" s="731" t="s">
        <v>185</v>
      </c>
      <c r="L134" s="731"/>
      <c r="M134" s="731"/>
      <c r="N134" s="1034"/>
      <c r="O134" s="1034"/>
      <c r="P134" s="1034"/>
      <c r="Q134" s="731"/>
      <c r="R134" s="1035"/>
      <c r="U134" s="1036" t="s">
        <v>1072</v>
      </c>
      <c r="V134" s="1036" t="s">
        <v>1072</v>
      </c>
      <c r="W134" s="1052"/>
      <c r="X134" s="1052"/>
      <c r="Y134" s="1052"/>
    </row>
    <row r="135" spans="4:25" s="735" customFormat="1" ht="17" customHeight="1" x14ac:dyDescent="0.15">
      <c r="D135" s="728"/>
      <c r="E135" s="1031" t="s">
        <v>241</v>
      </c>
      <c r="F135" s="729" t="s">
        <v>897</v>
      </c>
      <c r="G135" s="1037"/>
      <c r="H135" s="731"/>
      <c r="I135" s="1033" t="s">
        <v>874</v>
      </c>
      <c r="J135" s="704">
        <v>0</v>
      </c>
      <c r="K135" s="731" t="s">
        <v>188</v>
      </c>
      <c r="L135" s="731"/>
      <c r="M135" s="731"/>
      <c r="N135" s="1034"/>
      <c r="O135" s="1034"/>
      <c r="P135" s="1034"/>
      <c r="Q135" s="731"/>
      <c r="R135" s="1035"/>
      <c r="U135" s="1052"/>
      <c r="V135" s="1052"/>
      <c r="W135" s="1052"/>
      <c r="X135" s="1052"/>
      <c r="Y135" s="1052"/>
    </row>
    <row r="136" spans="4:25" s="735" customFormat="1" ht="17" customHeight="1" x14ac:dyDescent="0.2">
      <c r="D136" s="728"/>
      <c r="E136" s="1031" t="s">
        <v>241</v>
      </c>
      <c r="F136" s="729" t="s">
        <v>888</v>
      </c>
      <c r="G136" s="1037"/>
      <c r="H136" s="731"/>
      <c r="I136" s="1038" t="s">
        <v>874</v>
      </c>
      <c r="J136" s="704">
        <f>(0.15+0.2)/2</f>
        <v>0.17499999999999999</v>
      </c>
      <c r="K136" s="731" t="s">
        <v>185</v>
      </c>
      <c r="L136" s="731"/>
      <c r="M136" s="731"/>
      <c r="N136" s="1034"/>
      <c r="O136" s="1034"/>
      <c r="P136" s="1034"/>
      <c r="Q136" s="731"/>
      <c r="R136" s="1035"/>
      <c r="U136" s="700"/>
      <c r="V136" s="700"/>
      <c r="W136" s="700"/>
      <c r="X136" s="700"/>
      <c r="Y136" s="700"/>
    </row>
    <row r="137" spans="4:25" s="735" customFormat="1" ht="17" customHeight="1" x14ac:dyDescent="0.2">
      <c r="D137" s="728"/>
      <c r="E137" s="1031"/>
      <c r="F137" s="729"/>
      <c r="G137" s="1037"/>
      <c r="H137" s="731"/>
      <c r="I137" s="1038"/>
      <c r="J137" s="704"/>
      <c r="K137" s="731"/>
      <c r="L137" s="731"/>
      <c r="M137" s="731"/>
      <c r="N137" s="1034"/>
      <c r="O137" s="1034"/>
      <c r="P137" s="1034"/>
      <c r="Q137" s="731"/>
      <c r="R137" s="1035"/>
      <c r="U137" s="700"/>
      <c r="V137" s="700"/>
      <c r="W137" s="700"/>
      <c r="X137" s="700"/>
      <c r="Y137" s="700"/>
    </row>
    <row r="138" spans="4:25" s="735" customFormat="1" ht="17" customHeight="1" x14ac:dyDescent="0.15">
      <c r="D138" s="728"/>
      <c r="E138" s="1031" t="s">
        <v>241</v>
      </c>
      <c r="F138" s="729" t="s">
        <v>889</v>
      </c>
      <c r="G138" s="1037"/>
      <c r="H138" s="731"/>
      <c r="I138" s="1033"/>
      <c r="J138" s="731"/>
      <c r="K138" s="731" t="s">
        <v>874</v>
      </c>
      <c r="L138" s="704">
        <v>4</v>
      </c>
      <c r="M138" s="731" t="s">
        <v>266</v>
      </c>
      <c r="N138" s="732">
        <v>13</v>
      </c>
      <c r="O138" s="1034" t="s">
        <v>879</v>
      </c>
      <c r="P138" s="1034" t="s">
        <v>880</v>
      </c>
      <c r="Q138" s="731">
        <f>((3.14*(N138/1000)^2)/4)*12*7850</f>
        <v>12.497042999999998</v>
      </c>
      <c r="R138" s="1035" t="s">
        <v>898</v>
      </c>
      <c r="U138" s="1052"/>
      <c r="V138" s="1052"/>
      <c r="W138" s="1052"/>
      <c r="X138" s="1052"/>
      <c r="Y138" s="1052"/>
    </row>
    <row r="139" spans="4:25" s="735" customFormat="1" ht="17" customHeight="1" x14ac:dyDescent="0.15">
      <c r="D139" s="728"/>
      <c r="E139" s="1031" t="s">
        <v>241</v>
      </c>
      <c r="F139" s="729" t="s">
        <v>890</v>
      </c>
      <c r="G139" s="1037"/>
      <c r="H139" s="731"/>
      <c r="I139" s="1033"/>
      <c r="J139" s="731"/>
      <c r="K139" s="731" t="s">
        <v>874</v>
      </c>
      <c r="L139" s="704">
        <v>2</v>
      </c>
      <c r="M139" s="731" t="s">
        <v>266</v>
      </c>
      <c r="N139" s="732">
        <v>13</v>
      </c>
      <c r="O139" s="1034" t="s">
        <v>879</v>
      </c>
      <c r="P139" s="1034" t="s">
        <v>880</v>
      </c>
      <c r="Q139" s="731">
        <f t="shared" ref="Q139:Q140" si="5">((3.14*(N139/1000)^2)/4)*12*7850</f>
        <v>12.497042999999998</v>
      </c>
      <c r="R139" s="1035" t="s">
        <v>898</v>
      </c>
      <c r="U139" s="1052"/>
      <c r="V139" s="1052"/>
      <c r="W139" s="1052"/>
      <c r="X139" s="1052"/>
      <c r="Y139" s="1052"/>
    </row>
    <row r="140" spans="4:25" s="735" customFormat="1" ht="17" customHeight="1" x14ac:dyDescent="0.15">
      <c r="D140" s="728"/>
      <c r="E140" s="1031" t="s">
        <v>241</v>
      </c>
      <c r="F140" s="729" t="s">
        <v>891</v>
      </c>
      <c r="G140" s="1037"/>
      <c r="H140" s="731"/>
      <c r="I140" s="1033"/>
      <c r="J140" s="731"/>
      <c r="K140" s="731" t="s">
        <v>874</v>
      </c>
      <c r="L140" s="704">
        <v>1</v>
      </c>
      <c r="M140" s="731" t="s">
        <v>266</v>
      </c>
      <c r="N140" s="732">
        <v>8</v>
      </c>
      <c r="O140" s="1034" t="s">
        <v>879</v>
      </c>
      <c r="P140" s="1034" t="s">
        <v>880</v>
      </c>
      <c r="Q140" s="731">
        <f t="shared" si="5"/>
        <v>4.7326079999999999</v>
      </c>
      <c r="R140" s="1035" t="s">
        <v>898</v>
      </c>
      <c r="U140" s="1052"/>
      <c r="V140" s="1052"/>
      <c r="W140" s="1052"/>
      <c r="X140" s="1052"/>
      <c r="Y140" s="1052"/>
    </row>
    <row r="141" spans="4:25" s="700" customFormat="1" ht="17" customHeight="1" x14ac:dyDescent="0.15">
      <c r="D141" s="701"/>
      <c r="E141" s="1039" t="s">
        <v>1216</v>
      </c>
      <c r="F141" s="703" t="s">
        <v>882</v>
      </c>
      <c r="G141" s="1040"/>
      <c r="H141" s="699"/>
      <c r="I141" s="1041"/>
      <c r="J141" s="699"/>
      <c r="K141" s="699"/>
      <c r="L141" s="699"/>
      <c r="M141" s="699"/>
      <c r="N141" s="699"/>
      <c r="O141" s="699"/>
      <c r="P141" s="705"/>
      <c r="Q141" s="705"/>
      <c r="R141" s="706"/>
      <c r="U141" s="1052"/>
      <c r="V141" s="1052"/>
      <c r="W141" s="1052"/>
      <c r="X141" s="1052"/>
      <c r="Y141" s="1052"/>
    </row>
    <row r="142" spans="4:25" s="700" customFormat="1" ht="17" customHeight="1" x14ac:dyDescent="0.15">
      <c r="D142" s="701"/>
      <c r="E142" s="1042"/>
      <c r="F142" s="729" t="s">
        <v>892</v>
      </c>
      <c r="G142" s="1037"/>
      <c r="H142" s="1034"/>
      <c r="I142" s="1041"/>
      <c r="J142" s="699"/>
      <c r="K142" s="731" t="s">
        <v>874</v>
      </c>
      <c r="L142" s="1043">
        <f>((J134*J135*L138)+(J134*0.3*L138))/12</f>
        <v>0</v>
      </c>
      <c r="M142" s="731" t="s">
        <v>589</v>
      </c>
      <c r="N142" s="1034" t="s">
        <v>880</v>
      </c>
      <c r="O142" s="1044">
        <f>L142*Q138</f>
        <v>0</v>
      </c>
      <c r="P142" s="1034" t="s">
        <v>192</v>
      </c>
      <c r="Q142" s="699"/>
      <c r="R142" s="706"/>
      <c r="U142" s="1052"/>
      <c r="V142" s="1052"/>
      <c r="W142" s="1052"/>
      <c r="X142" s="1052"/>
      <c r="Y142" s="1052"/>
    </row>
    <row r="143" spans="4:25" s="700" customFormat="1" ht="17" customHeight="1" x14ac:dyDescent="0.15">
      <c r="D143" s="701"/>
      <c r="E143" s="1042"/>
      <c r="F143" s="729" t="s">
        <v>893</v>
      </c>
      <c r="G143" s="1037"/>
      <c r="H143" s="1034"/>
      <c r="I143" s="1041"/>
      <c r="J143" s="699"/>
      <c r="K143" s="731" t="s">
        <v>874</v>
      </c>
      <c r="L143" s="1043">
        <f>((J134*J135*L139)+(J134*0.3*L140))/12</f>
        <v>0</v>
      </c>
      <c r="M143" s="731" t="s">
        <v>589</v>
      </c>
      <c r="N143" s="1034" t="s">
        <v>880</v>
      </c>
      <c r="O143" s="1044">
        <f>L143*Q139</f>
        <v>0</v>
      </c>
      <c r="P143" s="731" t="s">
        <v>192</v>
      </c>
      <c r="Q143" s="699"/>
      <c r="R143" s="706"/>
      <c r="U143" s="1052"/>
      <c r="V143" s="1052"/>
      <c r="W143" s="1052"/>
      <c r="X143" s="1052"/>
      <c r="Y143" s="1052"/>
    </row>
    <row r="144" spans="4:25" s="700" customFormat="1" ht="17" customHeight="1" x14ac:dyDescent="0.15">
      <c r="D144" s="701"/>
      <c r="E144" s="1042"/>
      <c r="F144" s="745" t="s">
        <v>894</v>
      </c>
      <c r="G144" s="1045"/>
      <c r="H144" s="1046"/>
      <c r="I144" s="1047"/>
      <c r="J144" s="747"/>
      <c r="K144" s="1048" t="s">
        <v>874</v>
      </c>
      <c r="L144" s="1048">
        <f>(((((2*(F133+H133))*(J134/J136)*J135)/12)*1.2))</f>
        <v>0</v>
      </c>
      <c r="M144" s="1048" t="s">
        <v>589</v>
      </c>
      <c r="N144" s="1046" t="s">
        <v>880</v>
      </c>
      <c r="O144" s="1049">
        <f>L144*Q140</f>
        <v>0</v>
      </c>
      <c r="P144" s="1046" t="s">
        <v>192</v>
      </c>
      <c r="Q144" s="699"/>
      <c r="R144" s="706"/>
      <c r="U144" s="1052"/>
      <c r="V144" s="1052"/>
      <c r="W144" s="1052"/>
      <c r="X144" s="1052"/>
      <c r="Y144" s="1052"/>
    </row>
    <row r="145" spans="4:25" s="735" customFormat="1" ht="17.25" customHeight="1" x14ac:dyDescent="0.15">
      <c r="D145" s="728"/>
      <c r="E145" s="1050"/>
      <c r="F145" s="730"/>
      <c r="G145" s="1037"/>
      <c r="H145" s="731"/>
      <c r="I145" s="1033"/>
      <c r="J145" s="731"/>
      <c r="K145" s="731"/>
      <c r="L145" s="731"/>
      <c r="M145" s="731"/>
      <c r="N145" s="708" t="s">
        <v>883</v>
      </c>
      <c r="O145" s="709">
        <f>SUM(O142:O144)</f>
        <v>0</v>
      </c>
      <c r="P145" s="705" t="s">
        <v>192</v>
      </c>
      <c r="Q145" s="731"/>
      <c r="R145" s="1051"/>
      <c r="U145" s="1052"/>
      <c r="V145" s="1052"/>
      <c r="W145" s="1052"/>
      <c r="X145" s="1052"/>
      <c r="Y145" s="1052"/>
    </row>
    <row r="146" spans="4:25" s="1052" customFormat="1" ht="16" x14ac:dyDescent="0.2">
      <c r="D146" s="1053"/>
      <c r="E146" s="1054" t="s">
        <v>306</v>
      </c>
      <c r="G146" s="1055"/>
      <c r="I146" s="1020"/>
      <c r="J146" s="688"/>
      <c r="R146" s="1056"/>
    </row>
    <row r="147" spans="4:25" s="700" customFormat="1" ht="17" customHeight="1" x14ac:dyDescent="0.15">
      <c r="D147" s="701"/>
      <c r="E147" s="1039" t="s">
        <v>241</v>
      </c>
      <c r="F147" s="703" t="s">
        <v>884</v>
      </c>
      <c r="G147" s="1041"/>
      <c r="H147" s="699"/>
      <c r="I147" s="1041"/>
      <c r="J147" s="699"/>
      <c r="K147" s="699" t="s">
        <v>874</v>
      </c>
      <c r="L147" s="709">
        <f>(F133*H133*J134*J135)</f>
        <v>0</v>
      </c>
      <c r="M147" s="699" t="s">
        <v>189</v>
      </c>
      <c r="N147" s="705"/>
      <c r="O147" s="699"/>
      <c r="P147" s="705"/>
      <c r="Q147" s="705"/>
      <c r="R147" s="706"/>
      <c r="U147" s="1052"/>
      <c r="V147" s="1052"/>
      <c r="W147" s="1052"/>
      <c r="X147" s="1052"/>
      <c r="Y147" s="1052"/>
    </row>
    <row r="148" spans="4:25" s="700" customFormat="1" ht="17" customHeight="1" x14ac:dyDescent="0.15">
      <c r="D148" s="701"/>
      <c r="E148" s="1031" t="s">
        <v>241</v>
      </c>
      <c r="F148" s="703" t="s">
        <v>882</v>
      </c>
      <c r="G148" s="1040"/>
      <c r="H148" s="699"/>
      <c r="I148" s="1041"/>
      <c r="J148" s="699"/>
      <c r="K148" s="699" t="s">
        <v>874</v>
      </c>
      <c r="L148" s="709">
        <f>O145</f>
        <v>0</v>
      </c>
      <c r="M148" s="699" t="s">
        <v>192</v>
      </c>
      <c r="N148" s="705"/>
      <c r="O148" s="699"/>
      <c r="P148" s="705"/>
      <c r="Q148" s="705"/>
      <c r="R148" s="706"/>
      <c r="U148" s="1052"/>
      <c r="V148" s="1052"/>
      <c r="W148" s="1052"/>
      <c r="X148" s="1052"/>
      <c r="Y148" s="1052"/>
    </row>
    <row r="149" spans="4:25" s="700" customFormat="1" ht="17" customHeight="1" thickBot="1" x14ac:dyDescent="0.2">
      <c r="D149" s="713"/>
      <c r="E149" s="1057" t="s">
        <v>241</v>
      </c>
      <c r="F149" s="715" t="s">
        <v>1073</v>
      </c>
      <c r="G149" s="1058"/>
      <c r="H149" s="716"/>
      <c r="I149" s="1059"/>
      <c r="J149" s="716"/>
      <c r="K149" s="716" t="s">
        <v>874</v>
      </c>
      <c r="L149" s="718">
        <f>2*(F133+H133)*J134*J135*1.2</f>
        <v>0</v>
      </c>
      <c r="M149" s="716" t="s">
        <v>184</v>
      </c>
      <c r="N149" s="719"/>
      <c r="O149" s="716"/>
      <c r="P149" s="719"/>
      <c r="Q149" s="719"/>
      <c r="R149" s="1060"/>
      <c r="U149" s="1052"/>
      <c r="V149" s="1052"/>
      <c r="W149" s="1052"/>
      <c r="X149" s="1052"/>
      <c r="Y149" s="1052"/>
    </row>
    <row r="150" spans="4:25" ht="15" thickBot="1" x14ac:dyDescent="0.2">
      <c r="U150" s="1021" t="s">
        <v>1213</v>
      </c>
      <c r="V150" s="1021" t="s">
        <v>1214</v>
      </c>
      <c r="W150" s="1021" t="s">
        <v>891</v>
      </c>
      <c r="X150" s="1021" t="s">
        <v>888</v>
      </c>
      <c r="Y150" s="1021" t="s">
        <v>1056</v>
      </c>
    </row>
    <row r="151" spans="4:25" s="700" customFormat="1" ht="17" customHeight="1" x14ac:dyDescent="0.2">
      <c r="D151" s="1022">
        <f>D133+1</f>
        <v>9</v>
      </c>
      <c r="E151" s="1023" t="s">
        <v>1224</v>
      </c>
      <c r="F151" s="1024">
        <v>0.2</v>
      </c>
      <c r="G151" s="1025" t="s">
        <v>873</v>
      </c>
      <c r="H151" s="1024">
        <v>0.2</v>
      </c>
      <c r="I151" s="1025" t="s">
        <v>185</v>
      </c>
      <c r="J151" s="1027"/>
      <c r="K151" s="1027"/>
      <c r="L151" s="1027"/>
      <c r="M151" s="1027"/>
      <c r="N151" s="1028"/>
      <c r="O151" s="1028"/>
      <c r="P151" s="1028"/>
      <c r="Q151" s="1027"/>
      <c r="R151" s="1029"/>
      <c r="U151" s="1030" t="str">
        <f>L156&amp;" "&amp;"Ø"&amp;" "&amp;N156&amp;" "&amp;O156</f>
        <v>4 Ø 12 mm</v>
      </c>
      <c r="V151" s="1030">
        <f>IF(L157&gt;0,(L157&amp;" "&amp;"Ø"&amp;" "&amp;N157&amp;" "&amp;O157),0)</f>
        <v>0</v>
      </c>
      <c r="W151" s="1030" t="str">
        <f>"Ø"&amp;" "&amp;N158&amp;" "&amp;O158</f>
        <v>Ø 8 mm</v>
      </c>
      <c r="X151" s="1030" t="str">
        <f>IF(J154=0.125,"10/15 cm",IF(J154=0.15,"15 cm",IF(J154=0.175,"15/20 cm",IF(J154=0.2,"20 cm","Check!!"))))</f>
        <v>15/20 cm</v>
      </c>
      <c r="Y151" s="1030" t="str">
        <f>IF(V151=0,("SNI"&amp;" "&amp;U151&amp;","&amp;" "&amp;W151&amp;" "&amp;"-"&amp;" "&amp;X151),("SNI"&amp;" "&amp;U151&amp;" "&amp;"+"&amp;" "&amp;V151&amp;","&amp;" "&amp;W151&amp;" "&amp;"-"&amp;" "&amp;X151))</f>
        <v>SNI 4 Ø 12 mm, Ø 8 mm - 15/20 cm</v>
      </c>
    </row>
    <row r="152" spans="4:25" s="735" customFormat="1" ht="17" customHeight="1" x14ac:dyDescent="0.15">
      <c r="D152" s="728"/>
      <c r="E152" s="1031" t="s">
        <v>241</v>
      </c>
      <c r="F152" s="729" t="s">
        <v>896</v>
      </c>
      <c r="G152" s="1032"/>
      <c r="H152" s="731"/>
      <c r="I152" s="1033" t="s">
        <v>874</v>
      </c>
      <c r="J152" s="704"/>
      <c r="K152" s="731" t="s">
        <v>185</v>
      </c>
      <c r="L152" s="731"/>
      <c r="M152" s="731"/>
      <c r="N152" s="1034"/>
      <c r="O152" s="1034"/>
      <c r="P152" s="1034"/>
      <c r="Q152" s="731"/>
      <c r="R152" s="1035"/>
      <c r="U152" s="1036" t="s">
        <v>1072</v>
      </c>
      <c r="V152" s="1052"/>
      <c r="W152" s="1052"/>
      <c r="X152" s="1052"/>
      <c r="Y152" s="1052"/>
    </row>
    <row r="153" spans="4:25" s="735" customFormat="1" ht="17" customHeight="1" x14ac:dyDescent="0.15">
      <c r="D153" s="728"/>
      <c r="E153" s="1031" t="s">
        <v>241</v>
      </c>
      <c r="F153" s="729" t="s">
        <v>897</v>
      </c>
      <c r="G153" s="1037"/>
      <c r="H153" s="731"/>
      <c r="I153" s="1033" t="s">
        <v>874</v>
      </c>
      <c r="J153" s="704"/>
      <c r="K153" s="731" t="s">
        <v>188</v>
      </c>
      <c r="L153" s="731"/>
      <c r="M153" s="731"/>
      <c r="N153" s="1034"/>
      <c r="O153" s="1034"/>
      <c r="P153" s="1034"/>
      <c r="Q153" s="731"/>
      <c r="R153" s="1035"/>
      <c r="U153" s="1052"/>
      <c r="V153" s="1052"/>
      <c r="W153" s="1052"/>
      <c r="X153" s="1052"/>
      <c r="Y153" s="1052"/>
    </row>
    <row r="154" spans="4:25" s="735" customFormat="1" ht="17" customHeight="1" x14ac:dyDescent="0.2">
      <c r="D154" s="728"/>
      <c r="E154" s="1031" t="s">
        <v>241</v>
      </c>
      <c r="F154" s="729" t="s">
        <v>888</v>
      </c>
      <c r="G154" s="1037"/>
      <c r="H154" s="731"/>
      <c r="I154" s="1038" t="s">
        <v>874</v>
      </c>
      <c r="J154" s="704">
        <f>(0.15+0.2)/2</f>
        <v>0.17499999999999999</v>
      </c>
      <c r="K154" s="731" t="s">
        <v>185</v>
      </c>
      <c r="L154" s="731"/>
      <c r="M154" s="731"/>
      <c r="N154" s="1034"/>
      <c r="O154" s="1034"/>
      <c r="P154" s="1034"/>
      <c r="Q154" s="731"/>
      <c r="R154" s="1035"/>
      <c r="U154" s="700"/>
      <c r="V154" s="700"/>
      <c r="W154" s="700"/>
      <c r="X154" s="700"/>
      <c r="Y154" s="700"/>
    </row>
    <row r="155" spans="4:25" s="735" customFormat="1" ht="17" customHeight="1" x14ac:dyDescent="0.2">
      <c r="D155" s="728"/>
      <c r="E155" s="1031"/>
      <c r="F155" s="729"/>
      <c r="G155" s="1037"/>
      <c r="H155" s="731"/>
      <c r="I155" s="1038"/>
      <c r="J155" s="704"/>
      <c r="K155" s="731"/>
      <c r="L155" s="731"/>
      <c r="M155" s="731"/>
      <c r="N155" s="1034"/>
      <c r="O155" s="1034"/>
      <c r="P155" s="1034"/>
      <c r="Q155" s="731"/>
      <c r="R155" s="1035"/>
      <c r="U155" s="700"/>
      <c r="V155" s="700"/>
      <c r="W155" s="700"/>
      <c r="X155" s="700"/>
      <c r="Y155" s="700"/>
    </row>
    <row r="156" spans="4:25" s="735" customFormat="1" ht="17" customHeight="1" x14ac:dyDescent="0.15">
      <c r="D156" s="728"/>
      <c r="E156" s="1031" t="s">
        <v>241</v>
      </c>
      <c r="F156" s="729" t="s">
        <v>889</v>
      </c>
      <c r="G156" s="1037"/>
      <c r="H156" s="731"/>
      <c r="I156" s="1033"/>
      <c r="J156" s="731"/>
      <c r="K156" s="731" t="s">
        <v>874</v>
      </c>
      <c r="L156" s="704">
        <v>4</v>
      </c>
      <c r="M156" s="731" t="s">
        <v>266</v>
      </c>
      <c r="N156" s="732">
        <v>12</v>
      </c>
      <c r="O156" s="1034" t="s">
        <v>879</v>
      </c>
      <c r="P156" s="1034" t="s">
        <v>880</v>
      </c>
      <c r="Q156" s="731">
        <f>((PI()*(N156/1000)^2)/4)*12*7850</f>
        <v>10.653769006853707</v>
      </c>
      <c r="R156" s="1035" t="s">
        <v>898</v>
      </c>
      <c r="U156" s="1052"/>
      <c r="V156" s="1052"/>
      <c r="W156" s="1052"/>
      <c r="X156" s="1052"/>
      <c r="Y156" s="1052"/>
    </row>
    <row r="157" spans="4:25" s="735" customFormat="1" ht="17" customHeight="1" x14ac:dyDescent="0.15">
      <c r="D157" s="728"/>
      <c r="E157" s="1031" t="s">
        <v>241</v>
      </c>
      <c r="F157" s="729" t="s">
        <v>890</v>
      </c>
      <c r="G157" s="1037"/>
      <c r="H157" s="731"/>
      <c r="I157" s="1033"/>
      <c r="J157" s="731"/>
      <c r="K157" s="731" t="s">
        <v>874</v>
      </c>
      <c r="L157" s="704">
        <v>0</v>
      </c>
      <c r="M157" s="731" t="s">
        <v>266</v>
      </c>
      <c r="N157" s="732">
        <v>0</v>
      </c>
      <c r="O157" s="1034" t="s">
        <v>879</v>
      </c>
      <c r="P157" s="1034" t="s">
        <v>880</v>
      </c>
      <c r="Q157" s="731">
        <f>((PI()*(N157/1000)^2)/4)*12*7850</f>
        <v>0</v>
      </c>
      <c r="R157" s="1035" t="s">
        <v>898</v>
      </c>
      <c r="U157" s="1052"/>
      <c r="V157" s="1052"/>
      <c r="W157" s="1052"/>
      <c r="X157" s="1052"/>
      <c r="Y157" s="1052"/>
    </row>
    <row r="158" spans="4:25" s="735" customFormat="1" ht="17" customHeight="1" x14ac:dyDescent="0.15">
      <c r="D158" s="728"/>
      <c r="E158" s="1031" t="s">
        <v>241</v>
      </c>
      <c r="F158" s="729" t="s">
        <v>891</v>
      </c>
      <c r="G158" s="1037"/>
      <c r="H158" s="731"/>
      <c r="I158" s="1033"/>
      <c r="J158" s="731"/>
      <c r="K158" s="731" t="s">
        <v>874</v>
      </c>
      <c r="L158" s="704">
        <v>1</v>
      </c>
      <c r="M158" s="731" t="s">
        <v>266</v>
      </c>
      <c r="N158" s="732">
        <v>8</v>
      </c>
      <c r="O158" s="1034" t="s">
        <v>879</v>
      </c>
      <c r="P158" s="1034" t="s">
        <v>880</v>
      </c>
      <c r="Q158" s="731">
        <f>((PI()*(N158/1000)^2)/4)*12*7850</f>
        <v>4.7350084474905358</v>
      </c>
      <c r="R158" s="1035" t="s">
        <v>898</v>
      </c>
      <c r="U158" s="1052"/>
      <c r="V158" s="1052"/>
      <c r="W158" s="1052"/>
      <c r="X158" s="1052"/>
      <c r="Y158" s="1052"/>
    </row>
    <row r="159" spans="4:25" s="700" customFormat="1" ht="17" customHeight="1" x14ac:dyDescent="0.15">
      <c r="D159" s="701"/>
      <c r="E159" s="1039" t="s">
        <v>1216</v>
      </c>
      <c r="F159" s="703" t="s">
        <v>882</v>
      </c>
      <c r="G159" s="1040"/>
      <c r="H159" s="699"/>
      <c r="I159" s="1041"/>
      <c r="J159" s="699"/>
      <c r="K159" s="699"/>
      <c r="L159" s="699"/>
      <c r="M159" s="699"/>
      <c r="N159" s="699"/>
      <c r="O159" s="699"/>
      <c r="P159" s="705"/>
      <c r="Q159" s="705"/>
      <c r="R159" s="706"/>
      <c r="U159" s="1052"/>
      <c r="V159" s="1052"/>
      <c r="W159" s="1052"/>
      <c r="X159" s="1052"/>
      <c r="Y159" s="1052"/>
    </row>
    <row r="160" spans="4:25" s="700" customFormat="1" ht="17" customHeight="1" x14ac:dyDescent="0.15">
      <c r="D160" s="701"/>
      <c r="E160" s="1042"/>
      <c r="F160" s="729" t="s">
        <v>892</v>
      </c>
      <c r="G160" s="1037"/>
      <c r="H160" s="1034"/>
      <c r="I160" s="1041"/>
      <c r="J160" s="699"/>
      <c r="K160" s="731" t="s">
        <v>874</v>
      </c>
      <c r="L160" s="1043">
        <f>((J152*J153*L156)+(J152*0.3*L156))/12</f>
        <v>0</v>
      </c>
      <c r="M160" s="731" t="s">
        <v>589</v>
      </c>
      <c r="N160" s="1034" t="s">
        <v>880</v>
      </c>
      <c r="O160" s="1044">
        <f>L160*Q156</f>
        <v>0</v>
      </c>
      <c r="P160" s="1034" t="s">
        <v>192</v>
      </c>
      <c r="Q160" s="699"/>
      <c r="R160" s="706"/>
      <c r="U160" s="1052"/>
      <c r="V160" s="1052"/>
      <c r="W160" s="1052"/>
      <c r="X160" s="1052"/>
      <c r="Y160" s="1052"/>
    </row>
    <row r="161" spans="4:25" s="700" customFormat="1" ht="17" customHeight="1" x14ac:dyDescent="0.15">
      <c r="D161" s="701"/>
      <c r="E161" s="1042"/>
      <c r="F161" s="729" t="s">
        <v>893</v>
      </c>
      <c r="G161" s="1037"/>
      <c r="H161" s="1034"/>
      <c r="I161" s="1041"/>
      <c r="J161" s="699"/>
      <c r="K161" s="731" t="s">
        <v>874</v>
      </c>
      <c r="L161" s="1043">
        <f>((J152*J153*L157)+(J152*0.3*L158))/12</f>
        <v>0</v>
      </c>
      <c r="M161" s="731" t="s">
        <v>589</v>
      </c>
      <c r="N161" s="1034" t="s">
        <v>880</v>
      </c>
      <c r="O161" s="1044">
        <f>L161*Q157</f>
        <v>0</v>
      </c>
      <c r="P161" s="731" t="s">
        <v>192</v>
      </c>
      <c r="Q161" s="699"/>
      <c r="R161" s="706"/>
      <c r="U161" s="1052"/>
      <c r="V161" s="1052"/>
      <c r="W161" s="1052"/>
      <c r="X161" s="1052"/>
      <c r="Y161" s="1052"/>
    </row>
    <row r="162" spans="4:25" s="700" customFormat="1" ht="17" customHeight="1" x14ac:dyDescent="0.15">
      <c r="D162" s="701"/>
      <c r="E162" s="1042"/>
      <c r="F162" s="745" t="s">
        <v>894</v>
      </c>
      <c r="G162" s="1045"/>
      <c r="H162" s="1046"/>
      <c r="I162" s="1047"/>
      <c r="J162" s="747"/>
      <c r="K162" s="1048" t="s">
        <v>874</v>
      </c>
      <c r="L162" s="1048">
        <f>(((((2*(F151+H151))*(J152/J154)*J153)/12)*1.2))</f>
        <v>0</v>
      </c>
      <c r="M162" s="1048" t="s">
        <v>589</v>
      </c>
      <c r="N162" s="1046" t="s">
        <v>880</v>
      </c>
      <c r="O162" s="1049">
        <f>L162*Q158</f>
        <v>0</v>
      </c>
      <c r="P162" s="1046" t="s">
        <v>192</v>
      </c>
      <c r="Q162" s="699"/>
      <c r="R162" s="706"/>
      <c r="U162" s="1052"/>
      <c r="V162" s="1052"/>
      <c r="W162" s="1052"/>
      <c r="X162" s="1052"/>
      <c r="Y162" s="1052"/>
    </row>
    <row r="163" spans="4:25" s="735" customFormat="1" ht="17.25" customHeight="1" x14ac:dyDescent="0.15">
      <c r="D163" s="728"/>
      <c r="E163" s="1050"/>
      <c r="F163" s="730"/>
      <c r="G163" s="1037"/>
      <c r="H163" s="731"/>
      <c r="I163" s="1033"/>
      <c r="J163" s="731"/>
      <c r="K163" s="731"/>
      <c r="L163" s="731"/>
      <c r="M163" s="731"/>
      <c r="N163" s="708" t="s">
        <v>883</v>
      </c>
      <c r="O163" s="709">
        <f>SUM(O160:O162)</f>
        <v>0</v>
      </c>
      <c r="P163" s="705" t="s">
        <v>192</v>
      </c>
      <c r="Q163" s="731"/>
      <c r="R163" s="1051"/>
      <c r="U163" s="1052"/>
      <c r="V163" s="1052"/>
      <c r="W163" s="1052"/>
      <c r="X163" s="1052"/>
      <c r="Y163" s="1052"/>
    </row>
    <row r="164" spans="4:25" s="1052" customFormat="1" ht="16" x14ac:dyDescent="0.2">
      <c r="D164" s="1053"/>
      <c r="E164" s="1054" t="s">
        <v>306</v>
      </c>
      <c r="G164" s="1055"/>
      <c r="I164" s="1020"/>
      <c r="J164" s="688"/>
      <c r="R164" s="1056"/>
    </row>
    <row r="165" spans="4:25" s="700" customFormat="1" ht="17" customHeight="1" x14ac:dyDescent="0.15">
      <c r="D165" s="701"/>
      <c r="E165" s="1039" t="s">
        <v>241</v>
      </c>
      <c r="F165" s="703" t="s">
        <v>884</v>
      </c>
      <c r="G165" s="1041"/>
      <c r="H165" s="699"/>
      <c r="I165" s="1041"/>
      <c r="J165" s="699"/>
      <c r="K165" s="699" t="s">
        <v>874</v>
      </c>
      <c r="L165" s="709">
        <f>(F151*H151*J152*J153)</f>
        <v>0</v>
      </c>
      <c r="M165" s="699" t="s">
        <v>189</v>
      </c>
      <c r="N165" s="705"/>
      <c r="O165" s="699"/>
      <c r="P165" s="705"/>
      <c r="Q165" s="705"/>
      <c r="R165" s="706"/>
      <c r="U165" s="1052"/>
      <c r="V165" s="1052"/>
      <c r="W165" s="1052"/>
      <c r="X165" s="1052"/>
      <c r="Y165" s="1052"/>
    </row>
    <row r="166" spans="4:25" s="700" customFormat="1" ht="17" customHeight="1" x14ac:dyDescent="0.15">
      <c r="D166" s="701"/>
      <c r="E166" s="1031" t="s">
        <v>241</v>
      </c>
      <c r="F166" s="703" t="s">
        <v>882</v>
      </c>
      <c r="G166" s="1040"/>
      <c r="H166" s="699"/>
      <c r="I166" s="1041"/>
      <c r="J166" s="699"/>
      <c r="K166" s="699" t="s">
        <v>874</v>
      </c>
      <c r="L166" s="709">
        <f>O163</f>
        <v>0</v>
      </c>
      <c r="M166" s="699" t="s">
        <v>192</v>
      </c>
      <c r="N166" s="705"/>
      <c r="O166" s="699"/>
      <c r="P166" s="705"/>
      <c r="Q166" s="705"/>
      <c r="R166" s="706"/>
      <c r="U166" s="1052"/>
      <c r="V166" s="1052"/>
      <c r="W166" s="1052"/>
      <c r="X166" s="1052"/>
      <c r="Y166" s="1052"/>
    </row>
    <row r="167" spans="4:25" s="700" customFormat="1" ht="17" customHeight="1" thickBot="1" x14ac:dyDescent="0.2">
      <c r="D167" s="713"/>
      <c r="E167" s="1057" t="s">
        <v>241</v>
      </c>
      <c r="F167" s="715" t="s">
        <v>1073</v>
      </c>
      <c r="G167" s="1058"/>
      <c r="H167" s="716"/>
      <c r="I167" s="1059"/>
      <c r="J167" s="716"/>
      <c r="K167" s="716" t="s">
        <v>874</v>
      </c>
      <c r="L167" s="718">
        <f>2*(F151+H151)*J152*J153*1.2</f>
        <v>0</v>
      </c>
      <c r="M167" s="716" t="s">
        <v>184</v>
      </c>
      <c r="N167" s="719"/>
      <c r="O167" s="716"/>
      <c r="P167" s="719"/>
      <c r="Q167" s="719"/>
      <c r="R167" s="1060"/>
      <c r="U167" s="1052"/>
      <c r="V167" s="1052"/>
      <c r="W167" s="1052"/>
      <c r="X167" s="1052"/>
      <c r="Y167" s="1052"/>
    </row>
    <row r="168" spans="4:25" ht="15" thickBot="1" x14ac:dyDescent="0.2">
      <c r="U168" s="1021" t="s">
        <v>1213</v>
      </c>
      <c r="V168" s="1021" t="s">
        <v>1214</v>
      </c>
      <c r="W168" s="1021" t="s">
        <v>891</v>
      </c>
      <c r="X168" s="1021" t="s">
        <v>888</v>
      </c>
      <c r="Y168" s="1021" t="s">
        <v>1056</v>
      </c>
    </row>
    <row r="169" spans="4:25" s="700" customFormat="1" ht="17" customHeight="1" x14ac:dyDescent="0.2">
      <c r="D169" s="1022">
        <f>D151+1</f>
        <v>10</v>
      </c>
      <c r="E169" s="1023" t="s">
        <v>1225</v>
      </c>
      <c r="F169" s="1024">
        <v>0.15</v>
      </c>
      <c r="G169" s="1025" t="s">
        <v>873</v>
      </c>
      <c r="H169" s="1024">
        <v>0.2</v>
      </c>
      <c r="I169" s="1025" t="s">
        <v>185</v>
      </c>
      <c r="J169" s="1027"/>
      <c r="K169" s="1027"/>
      <c r="L169" s="1027"/>
      <c r="M169" s="1027"/>
      <c r="N169" s="1028"/>
      <c r="O169" s="1028"/>
      <c r="P169" s="1028"/>
      <c r="Q169" s="1027"/>
      <c r="R169" s="1029"/>
      <c r="U169" s="1030" t="str">
        <f>L174&amp;" "&amp;"Ø"&amp;" "&amp;N174&amp;" "&amp;O174</f>
        <v>4 Ø 12 mm</v>
      </c>
      <c r="V169" s="1030">
        <f>IF(L175&gt;0,(L175&amp;" "&amp;"Ø"&amp;" "&amp;N175&amp;" "&amp;O175),0)</f>
        <v>0</v>
      </c>
      <c r="W169" s="1030" t="str">
        <f>"Ø"&amp;" "&amp;N176&amp;" "&amp;O176</f>
        <v>Ø 8 mm</v>
      </c>
      <c r="X169" s="1030" t="str">
        <f>IF(J172=0.125,"10/15 cm",IF(J172=0.15,"15 cm",IF(J172=0.175,"15/20 cm",IF(J172=0.2,"20 cm","Check!!"))))</f>
        <v>15/20 cm</v>
      </c>
      <c r="Y169" s="1030" t="str">
        <f>IF(V169=0,("SNI"&amp;" "&amp;U169&amp;","&amp;" "&amp;W169&amp;" "&amp;"-"&amp;" "&amp;X169),("SNI"&amp;" "&amp;U169&amp;" "&amp;"+"&amp;" "&amp;V169&amp;","&amp;" "&amp;W169&amp;" "&amp;"-"&amp;" "&amp;X169))</f>
        <v>SNI 4 Ø 12 mm, Ø 8 mm - 15/20 cm</v>
      </c>
    </row>
    <row r="170" spans="4:25" s="735" customFormat="1" ht="17" customHeight="1" x14ac:dyDescent="0.15">
      <c r="D170" s="728"/>
      <c r="E170" s="1031" t="s">
        <v>241</v>
      </c>
      <c r="F170" s="729" t="s">
        <v>896</v>
      </c>
      <c r="G170" s="1032"/>
      <c r="H170" s="731"/>
      <c r="I170" s="1033" t="s">
        <v>874</v>
      </c>
      <c r="J170" s="704"/>
      <c r="K170" s="731" t="s">
        <v>185</v>
      </c>
      <c r="L170" s="731"/>
      <c r="M170" s="731"/>
      <c r="N170" s="1034"/>
      <c r="O170" s="1034"/>
      <c r="P170" s="1034"/>
      <c r="Q170" s="731"/>
      <c r="R170" s="1035"/>
      <c r="U170" s="1036" t="s">
        <v>1072</v>
      </c>
      <c r="V170" s="1052"/>
      <c r="W170" s="1052"/>
      <c r="X170" s="1052"/>
      <c r="Y170" s="1052"/>
    </row>
    <row r="171" spans="4:25" s="735" customFormat="1" ht="17" customHeight="1" x14ac:dyDescent="0.15">
      <c r="D171" s="728"/>
      <c r="E171" s="1031" t="s">
        <v>241</v>
      </c>
      <c r="F171" s="729" t="s">
        <v>897</v>
      </c>
      <c r="G171" s="1037"/>
      <c r="H171" s="731"/>
      <c r="I171" s="1033" t="s">
        <v>874</v>
      </c>
      <c r="J171" s="704"/>
      <c r="K171" s="731" t="s">
        <v>188</v>
      </c>
      <c r="L171" s="731"/>
      <c r="M171" s="731"/>
      <c r="N171" s="1034"/>
      <c r="O171" s="1034"/>
      <c r="P171" s="1034"/>
      <c r="Q171" s="731"/>
      <c r="R171" s="1035"/>
      <c r="U171" s="1052"/>
      <c r="V171" s="1052"/>
      <c r="W171" s="1052"/>
      <c r="X171" s="1052"/>
      <c r="Y171" s="1052"/>
    </row>
    <row r="172" spans="4:25" s="735" customFormat="1" ht="17" customHeight="1" x14ac:dyDescent="0.2">
      <c r="D172" s="728"/>
      <c r="E172" s="1031" t="s">
        <v>241</v>
      </c>
      <c r="F172" s="729" t="s">
        <v>888</v>
      </c>
      <c r="G172" s="1037"/>
      <c r="H172" s="731"/>
      <c r="I172" s="1038" t="s">
        <v>874</v>
      </c>
      <c r="J172" s="704">
        <f>(0.15+0.2)/2</f>
        <v>0.17499999999999999</v>
      </c>
      <c r="K172" s="731" t="s">
        <v>185</v>
      </c>
      <c r="L172" s="731"/>
      <c r="M172" s="731"/>
      <c r="N172" s="1034"/>
      <c r="O172" s="1034"/>
      <c r="P172" s="1034"/>
      <c r="Q172" s="731"/>
      <c r="R172" s="1035"/>
      <c r="U172" s="700"/>
      <c r="V172" s="700"/>
      <c r="W172" s="700"/>
      <c r="X172" s="700"/>
      <c r="Y172" s="700"/>
    </row>
    <row r="173" spans="4:25" s="735" customFormat="1" ht="17" customHeight="1" x14ac:dyDescent="0.2">
      <c r="D173" s="728"/>
      <c r="E173" s="1031"/>
      <c r="F173" s="729"/>
      <c r="G173" s="1037"/>
      <c r="H173" s="731"/>
      <c r="I173" s="1038"/>
      <c r="J173" s="704"/>
      <c r="K173" s="731"/>
      <c r="L173" s="731"/>
      <c r="M173" s="731"/>
      <c r="N173" s="1034"/>
      <c r="O173" s="1034"/>
      <c r="P173" s="1034"/>
      <c r="Q173" s="731"/>
      <c r="R173" s="1035"/>
      <c r="U173" s="700"/>
      <c r="V173" s="700"/>
      <c r="W173" s="700"/>
      <c r="X173" s="700"/>
      <c r="Y173" s="700"/>
    </row>
    <row r="174" spans="4:25" s="735" customFormat="1" ht="17" customHeight="1" x14ac:dyDescent="0.15">
      <c r="D174" s="728"/>
      <c r="E174" s="1031" t="s">
        <v>241</v>
      </c>
      <c r="F174" s="729" t="s">
        <v>889</v>
      </c>
      <c r="G174" s="1037"/>
      <c r="H174" s="731"/>
      <c r="I174" s="1033"/>
      <c r="J174" s="731"/>
      <c r="K174" s="731" t="s">
        <v>874</v>
      </c>
      <c r="L174" s="704">
        <v>4</v>
      </c>
      <c r="M174" s="731" t="s">
        <v>266</v>
      </c>
      <c r="N174" s="732">
        <v>12</v>
      </c>
      <c r="O174" s="1034" t="s">
        <v>879</v>
      </c>
      <c r="P174" s="1034" t="s">
        <v>880</v>
      </c>
      <c r="Q174" s="731">
        <f>((PI()*(N174/1000)^2)/4)*12*7850</f>
        <v>10.653769006853707</v>
      </c>
      <c r="R174" s="1035" t="s">
        <v>898</v>
      </c>
      <c r="U174" s="1052"/>
      <c r="V174" s="1052"/>
      <c r="W174" s="1052"/>
      <c r="X174" s="1052"/>
      <c r="Y174" s="1052"/>
    </row>
    <row r="175" spans="4:25" s="735" customFormat="1" ht="17" customHeight="1" x14ac:dyDescent="0.15">
      <c r="D175" s="728"/>
      <c r="E175" s="1031" t="s">
        <v>241</v>
      </c>
      <c r="F175" s="729" t="s">
        <v>890</v>
      </c>
      <c r="G175" s="1037"/>
      <c r="H175" s="731"/>
      <c r="I175" s="1033"/>
      <c r="J175" s="731"/>
      <c r="K175" s="731" t="s">
        <v>874</v>
      </c>
      <c r="L175" s="704">
        <v>0</v>
      </c>
      <c r="M175" s="731" t="s">
        <v>266</v>
      </c>
      <c r="N175" s="732">
        <v>0</v>
      </c>
      <c r="O175" s="1034" t="s">
        <v>879</v>
      </c>
      <c r="P175" s="1034" t="s">
        <v>880</v>
      </c>
      <c r="Q175" s="731">
        <f>((PI()*(N175/1000)^2)/4)*12*7850</f>
        <v>0</v>
      </c>
      <c r="R175" s="1035" t="s">
        <v>898</v>
      </c>
      <c r="U175" s="1052"/>
      <c r="V175" s="1052"/>
      <c r="W175" s="1052"/>
      <c r="X175" s="1052"/>
      <c r="Y175" s="1052"/>
    </row>
    <row r="176" spans="4:25" s="735" customFormat="1" ht="17" customHeight="1" x14ac:dyDescent="0.15">
      <c r="D176" s="728"/>
      <c r="E176" s="1031" t="s">
        <v>241</v>
      </c>
      <c r="F176" s="729" t="s">
        <v>891</v>
      </c>
      <c r="G176" s="1037"/>
      <c r="H176" s="731"/>
      <c r="I176" s="1033"/>
      <c r="J176" s="731"/>
      <c r="K176" s="731" t="s">
        <v>874</v>
      </c>
      <c r="L176" s="704">
        <v>1</v>
      </c>
      <c r="M176" s="731" t="s">
        <v>266</v>
      </c>
      <c r="N176" s="732">
        <v>8</v>
      </c>
      <c r="O176" s="1034" t="s">
        <v>879</v>
      </c>
      <c r="P176" s="1034" t="s">
        <v>880</v>
      </c>
      <c r="Q176" s="731">
        <f>((PI()*(N176/1000)^2)/4)*12*7850</f>
        <v>4.7350084474905358</v>
      </c>
      <c r="R176" s="1035" t="s">
        <v>898</v>
      </c>
      <c r="U176" s="1052"/>
      <c r="V176" s="1052"/>
      <c r="W176" s="1052"/>
      <c r="X176" s="1052"/>
      <c r="Y176" s="1052"/>
    </row>
    <row r="177" spans="4:25" s="700" customFormat="1" ht="17" customHeight="1" x14ac:dyDescent="0.15">
      <c r="D177" s="701"/>
      <c r="E177" s="1039" t="s">
        <v>1216</v>
      </c>
      <c r="F177" s="703" t="s">
        <v>882</v>
      </c>
      <c r="G177" s="1040"/>
      <c r="H177" s="699"/>
      <c r="I177" s="1041"/>
      <c r="J177" s="699"/>
      <c r="K177" s="699"/>
      <c r="L177" s="699"/>
      <c r="M177" s="699"/>
      <c r="N177" s="699"/>
      <c r="O177" s="699"/>
      <c r="P177" s="705"/>
      <c r="Q177" s="705"/>
      <c r="R177" s="706"/>
      <c r="U177" s="1052"/>
      <c r="V177" s="1052"/>
      <c r="W177" s="1052"/>
      <c r="X177" s="1052"/>
      <c r="Y177" s="1052"/>
    </row>
    <row r="178" spans="4:25" s="700" customFormat="1" ht="17" customHeight="1" x14ac:dyDescent="0.15">
      <c r="D178" s="701"/>
      <c r="E178" s="1042"/>
      <c r="F178" s="729" t="s">
        <v>892</v>
      </c>
      <c r="G178" s="1037"/>
      <c r="H178" s="1034"/>
      <c r="I178" s="1041"/>
      <c r="J178" s="699"/>
      <c r="K178" s="731" t="s">
        <v>874</v>
      </c>
      <c r="L178" s="1043">
        <f>((J170*J171*L174)+(J170*0.3*L174))/12</f>
        <v>0</v>
      </c>
      <c r="M178" s="731" t="s">
        <v>589</v>
      </c>
      <c r="N178" s="1034" t="s">
        <v>880</v>
      </c>
      <c r="O178" s="1044">
        <f>L178*Q174</f>
        <v>0</v>
      </c>
      <c r="P178" s="1034" t="s">
        <v>192</v>
      </c>
      <c r="Q178" s="699"/>
      <c r="R178" s="706"/>
      <c r="U178" s="1052"/>
      <c r="V178" s="1052"/>
      <c r="W178" s="1052"/>
      <c r="X178" s="1052"/>
      <c r="Y178" s="1052"/>
    </row>
    <row r="179" spans="4:25" s="700" customFormat="1" ht="17" customHeight="1" x14ac:dyDescent="0.15">
      <c r="D179" s="701"/>
      <c r="E179" s="1042"/>
      <c r="F179" s="729" t="s">
        <v>893</v>
      </c>
      <c r="G179" s="1037"/>
      <c r="H179" s="1034"/>
      <c r="I179" s="1041"/>
      <c r="J179" s="699"/>
      <c r="K179" s="731" t="s">
        <v>874</v>
      </c>
      <c r="L179" s="1043">
        <f>((J170*J171*L175)+(J170*0.3*L176))/12</f>
        <v>0</v>
      </c>
      <c r="M179" s="731" t="s">
        <v>589</v>
      </c>
      <c r="N179" s="1034" t="s">
        <v>880</v>
      </c>
      <c r="O179" s="1044">
        <f>L179*Q175</f>
        <v>0</v>
      </c>
      <c r="P179" s="731" t="s">
        <v>192</v>
      </c>
      <c r="Q179" s="699"/>
      <c r="R179" s="706"/>
      <c r="U179" s="1052"/>
      <c r="V179" s="1052"/>
      <c r="W179" s="1052"/>
      <c r="X179" s="1052"/>
      <c r="Y179" s="1052"/>
    </row>
    <row r="180" spans="4:25" s="700" customFormat="1" ht="17" customHeight="1" x14ac:dyDescent="0.15">
      <c r="D180" s="701"/>
      <c r="E180" s="1042"/>
      <c r="F180" s="745" t="s">
        <v>894</v>
      </c>
      <c r="G180" s="1045"/>
      <c r="H180" s="1046"/>
      <c r="I180" s="1047"/>
      <c r="J180" s="747"/>
      <c r="K180" s="1048" t="s">
        <v>874</v>
      </c>
      <c r="L180" s="1048">
        <f>(((((2*(F169+H169))*(J170/J172)*J171)/12)*1.2))</f>
        <v>0</v>
      </c>
      <c r="M180" s="1048" t="s">
        <v>589</v>
      </c>
      <c r="N180" s="1046" t="s">
        <v>880</v>
      </c>
      <c r="O180" s="1049">
        <f>L180*Q176</f>
        <v>0</v>
      </c>
      <c r="P180" s="1046" t="s">
        <v>192</v>
      </c>
      <c r="Q180" s="699"/>
      <c r="R180" s="706"/>
      <c r="U180" s="1052"/>
      <c r="V180" s="1052"/>
      <c r="W180" s="1052"/>
      <c r="X180" s="1052"/>
      <c r="Y180" s="1052"/>
    </row>
    <row r="181" spans="4:25" s="735" customFormat="1" ht="17.25" customHeight="1" x14ac:dyDescent="0.15">
      <c r="D181" s="728"/>
      <c r="E181" s="1050"/>
      <c r="F181" s="730"/>
      <c r="G181" s="1037"/>
      <c r="H181" s="731"/>
      <c r="I181" s="1033"/>
      <c r="J181" s="731"/>
      <c r="K181" s="731"/>
      <c r="L181" s="731"/>
      <c r="M181" s="731"/>
      <c r="N181" s="708" t="s">
        <v>883</v>
      </c>
      <c r="O181" s="709">
        <f>SUM(O178:O180)</f>
        <v>0</v>
      </c>
      <c r="P181" s="705" t="s">
        <v>192</v>
      </c>
      <c r="Q181" s="731"/>
      <c r="R181" s="1051"/>
      <c r="U181" s="1052"/>
      <c r="V181" s="1052"/>
      <c r="W181" s="1052"/>
      <c r="X181" s="1052"/>
      <c r="Y181" s="1052"/>
    </row>
    <row r="182" spans="4:25" s="1052" customFormat="1" ht="16" x14ac:dyDescent="0.2">
      <c r="D182" s="1053"/>
      <c r="E182" s="1054" t="s">
        <v>306</v>
      </c>
      <c r="G182" s="1055"/>
      <c r="I182" s="1020"/>
      <c r="J182" s="688"/>
      <c r="R182" s="1056"/>
    </row>
    <row r="183" spans="4:25" s="700" customFormat="1" ht="17" customHeight="1" x14ac:dyDescent="0.15">
      <c r="D183" s="701"/>
      <c r="E183" s="1039" t="s">
        <v>241</v>
      </c>
      <c r="F183" s="703" t="s">
        <v>884</v>
      </c>
      <c r="G183" s="1041"/>
      <c r="H183" s="699"/>
      <c r="I183" s="1041"/>
      <c r="J183" s="699"/>
      <c r="K183" s="699" t="s">
        <v>874</v>
      </c>
      <c r="L183" s="709">
        <f>(F169*H169*J170*J171)</f>
        <v>0</v>
      </c>
      <c r="M183" s="699" t="s">
        <v>189</v>
      </c>
      <c r="N183" s="705"/>
      <c r="O183" s="699"/>
      <c r="P183" s="705"/>
      <c r="Q183" s="705"/>
      <c r="R183" s="706"/>
      <c r="U183" s="1052"/>
      <c r="V183" s="1052"/>
      <c r="W183" s="1052"/>
      <c r="X183" s="1052"/>
      <c r="Y183" s="1052"/>
    </row>
    <row r="184" spans="4:25" s="700" customFormat="1" ht="17" customHeight="1" x14ac:dyDescent="0.15">
      <c r="D184" s="701"/>
      <c r="E184" s="1031" t="s">
        <v>241</v>
      </c>
      <c r="F184" s="703" t="s">
        <v>882</v>
      </c>
      <c r="G184" s="1040"/>
      <c r="H184" s="699"/>
      <c r="I184" s="1041"/>
      <c r="J184" s="699"/>
      <c r="K184" s="699" t="s">
        <v>874</v>
      </c>
      <c r="L184" s="709">
        <f>O181</f>
        <v>0</v>
      </c>
      <c r="M184" s="699" t="s">
        <v>192</v>
      </c>
      <c r="N184" s="705"/>
      <c r="O184" s="699"/>
      <c r="P184" s="705"/>
      <c r="Q184" s="705"/>
      <c r="R184" s="706"/>
      <c r="U184" s="1052"/>
      <c r="V184" s="1052"/>
      <c r="W184" s="1052"/>
      <c r="X184" s="1052"/>
      <c r="Y184" s="1052"/>
    </row>
    <row r="185" spans="4:25" s="700" customFormat="1" ht="17" customHeight="1" thickBot="1" x14ac:dyDescent="0.2">
      <c r="D185" s="713"/>
      <c r="E185" s="1057" t="s">
        <v>241</v>
      </c>
      <c r="F185" s="715" t="s">
        <v>1073</v>
      </c>
      <c r="G185" s="1058"/>
      <c r="H185" s="716"/>
      <c r="I185" s="1059"/>
      <c r="J185" s="716"/>
      <c r="K185" s="716" t="s">
        <v>874</v>
      </c>
      <c r="L185" s="718">
        <f>2*(F169+H169)*J170*J171*1.2</f>
        <v>0</v>
      </c>
      <c r="M185" s="716" t="s">
        <v>184</v>
      </c>
      <c r="N185" s="719"/>
      <c r="O185" s="716"/>
      <c r="P185" s="719"/>
      <c r="Q185" s="719"/>
      <c r="R185" s="1060"/>
      <c r="U185" s="1052"/>
      <c r="V185" s="1052"/>
      <c r="W185" s="1052"/>
      <c r="X185" s="1052"/>
      <c r="Y185" s="1052"/>
    </row>
    <row r="186" spans="4:25" ht="15" thickBot="1" x14ac:dyDescent="0.2">
      <c r="U186" s="1021" t="s">
        <v>1213</v>
      </c>
      <c r="V186" s="1021" t="s">
        <v>1214</v>
      </c>
      <c r="W186" s="1021" t="s">
        <v>891</v>
      </c>
      <c r="X186" s="1021" t="s">
        <v>888</v>
      </c>
      <c r="Y186" s="1021" t="s">
        <v>1056</v>
      </c>
    </row>
    <row r="187" spans="4:25" s="700" customFormat="1" ht="17" customHeight="1" x14ac:dyDescent="0.2">
      <c r="D187" s="1022">
        <f>D169+1</f>
        <v>11</v>
      </c>
      <c r="E187" s="1023" t="s">
        <v>1226</v>
      </c>
      <c r="F187" s="1024">
        <v>0.15</v>
      </c>
      <c r="G187" s="1025" t="s">
        <v>873</v>
      </c>
      <c r="H187" s="1024">
        <v>0.15</v>
      </c>
      <c r="I187" s="1025" t="s">
        <v>185</v>
      </c>
      <c r="J187" s="1027"/>
      <c r="K187" s="1027"/>
      <c r="L187" s="1027"/>
      <c r="M187" s="1027"/>
      <c r="N187" s="1028"/>
      <c r="O187" s="1028"/>
      <c r="P187" s="1028"/>
      <c r="Q187" s="1027"/>
      <c r="R187" s="1029"/>
      <c r="U187" s="1030" t="str">
        <f>L192&amp;" "&amp;"Ø"&amp;" "&amp;N192&amp;" "&amp;O192</f>
        <v>4 Ø 10 mm</v>
      </c>
      <c r="V187" s="1030">
        <f>IF(L193&gt;0,(L193&amp;" "&amp;"Ø"&amp;" "&amp;N193&amp;" "&amp;O193),0)</f>
        <v>0</v>
      </c>
      <c r="W187" s="1030" t="str">
        <f>"Ø"&amp;" "&amp;N194&amp;" "&amp;O194</f>
        <v>Ø 8 mm</v>
      </c>
      <c r="X187" s="1030" t="str">
        <f>IF(J190=0.125,"10/15 cm",IF(J190=0.15,"15 cm",IF(J190=0.175,"15/20 cm",IF(J190=0.2,"20 cm","Check!!"))))</f>
        <v>15/20 cm</v>
      </c>
      <c r="Y187" s="1030" t="str">
        <f>IF(V187=0,("SNI"&amp;" "&amp;U187&amp;","&amp;" "&amp;W187&amp;" "&amp;"-"&amp;" "&amp;X187),("SNI"&amp;" "&amp;U187&amp;" "&amp;"+"&amp;" "&amp;V187&amp;","&amp;" "&amp;W187&amp;" "&amp;"-"&amp;" "&amp;X187))</f>
        <v>SNI 4 Ø 10 mm, Ø 8 mm - 15/20 cm</v>
      </c>
    </row>
    <row r="188" spans="4:25" s="735" customFormat="1" ht="17" customHeight="1" x14ac:dyDescent="0.15">
      <c r="D188" s="728"/>
      <c r="E188" s="1031" t="s">
        <v>241</v>
      </c>
      <c r="F188" s="729" t="s">
        <v>896</v>
      </c>
      <c r="G188" s="1032"/>
      <c r="H188" s="731"/>
      <c r="I188" s="1033" t="s">
        <v>874</v>
      </c>
      <c r="J188" s="704"/>
      <c r="K188" s="731" t="s">
        <v>185</v>
      </c>
      <c r="L188" s="731"/>
      <c r="M188" s="731"/>
      <c r="N188" s="1034"/>
      <c r="O188" s="1034"/>
      <c r="P188" s="1034"/>
      <c r="Q188" s="731"/>
      <c r="R188" s="1035"/>
      <c r="U188" s="700"/>
      <c r="V188" s="1052"/>
      <c r="W188" s="1052"/>
      <c r="X188" s="1052"/>
      <c r="Y188" s="1052"/>
    </row>
    <row r="189" spans="4:25" s="735" customFormat="1" ht="17" customHeight="1" x14ac:dyDescent="0.15">
      <c r="D189" s="728"/>
      <c r="E189" s="1031" t="s">
        <v>241</v>
      </c>
      <c r="F189" s="729" t="s">
        <v>897</v>
      </c>
      <c r="G189" s="1037"/>
      <c r="H189" s="731"/>
      <c r="I189" s="1033" t="s">
        <v>874</v>
      </c>
      <c r="J189" s="704"/>
      <c r="K189" s="731" t="s">
        <v>188</v>
      </c>
      <c r="L189" s="731"/>
      <c r="M189" s="731"/>
      <c r="N189" s="1034"/>
      <c r="O189" s="1034"/>
      <c r="P189" s="1034"/>
      <c r="Q189" s="731"/>
      <c r="R189" s="1035"/>
      <c r="U189" s="1052"/>
      <c r="V189" s="1052"/>
      <c r="W189" s="1052"/>
      <c r="X189" s="1052"/>
      <c r="Y189" s="1052"/>
    </row>
    <row r="190" spans="4:25" s="735" customFormat="1" ht="17" customHeight="1" x14ac:dyDescent="0.2">
      <c r="D190" s="728"/>
      <c r="E190" s="1031" t="s">
        <v>241</v>
      </c>
      <c r="F190" s="729" t="s">
        <v>888</v>
      </c>
      <c r="G190" s="1037"/>
      <c r="H190" s="731"/>
      <c r="I190" s="1038" t="s">
        <v>874</v>
      </c>
      <c r="J190" s="704">
        <f>(0.15+0.2)/2</f>
        <v>0.17499999999999999</v>
      </c>
      <c r="K190" s="731" t="s">
        <v>185</v>
      </c>
      <c r="L190" s="731"/>
      <c r="M190" s="731"/>
      <c r="N190" s="1034"/>
      <c r="O190" s="1034"/>
      <c r="P190" s="1034"/>
      <c r="Q190" s="731"/>
      <c r="R190" s="1035"/>
      <c r="U190" s="700"/>
      <c r="V190" s="700"/>
      <c r="W190" s="700"/>
      <c r="X190" s="700"/>
      <c r="Y190" s="700"/>
    </row>
    <row r="191" spans="4:25" s="735" customFormat="1" ht="17" customHeight="1" x14ac:dyDescent="0.2">
      <c r="D191" s="728"/>
      <c r="E191" s="1031"/>
      <c r="F191" s="729"/>
      <c r="G191" s="1037"/>
      <c r="H191" s="731"/>
      <c r="I191" s="1038"/>
      <c r="J191" s="704"/>
      <c r="K191" s="731"/>
      <c r="L191" s="731"/>
      <c r="M191" s="731"/>
      <c r="N191" s="1034"/>
      <c r="O191" s="1034"/>
      <c r="P191" s="1034"/>
      <c r="Q191" s="731"/>
      <c r="R191" s="1035"/>
      <c r="U191" s="700"/>
      <c r="V191" s="700"/>
      <c r="W191" s="700"/>
      <c r="X191" s="700"/>
      <c r="Y191" s="700"/>
    </row>
    <row r="192" spans="4:25" s="735" customFormat="1" ht="17" customHeight="1" x14ac:dyDescent="0.15">
      <c r="D192" s="728"/>
      <c r="E192" s="1031" t="s">
        <v>241</v>
      </c>
      <c r="F192" s="729" t="s">
        <v>889</v>
      </c>
      <c r="G192" s="1037"/>
      <c r="H192" s="731"/>
      <c r="I192" s="1033"/>
      <c r="J192" s="731"/>
      <c r="K192" s="731" t="s">
        <v>874</v>
      </c>
      <c r="L192" s="704">
        <v>4</v>
      </c>
      <c r="M192" s="731" t="s">
        <v>266</v>
      </c>
      <c r="N192" s="732">
        <v>10</v>
      </c>
      <c r="O192" s="1034" t="s">
        <v>879</v>
      </c>
      <c r="P192" s="1034" t="s">
        <v>880</v>
      </c>
      <c r="Q192" s="731">
        <f>((PI()*(N192/1000)^2)/4)*12*7850</f>
        <v>7.3984506992039627</v>
      </c>
      <c r="R192" s="1035" t="s">
        <v>898</v>
      </c>
      <c r="U192" s="1052"/>
      <c r="V192" s="1052"/>
      <c r="W192" s="1052"/>
      <c r="X192" s="1052"/>
      <c r="Y192" s="1052"/>
    </row>
    <row r="193" spans="4:25" s="735" customFormat="1" ht="17" customHeight="1" x14ac:dyDescent="0.15">
      <c r="D193" s="728"/>
      <c r="E193" s="1031" t="s">
        <v>241</v>
      </c>
      <c r="F193" s="729" t="s">
        <v>890</v>
      </c>
      <c r="G193" s="1037"/>
      <c r="H193" s="731"/>
      <c r="I193" s="1033"/>
      <c r="J193" s="731"/>
      <c r="K193" s="731" t="s">
        <v>874</v>
      </c>
      <c r="L193" s="704"/>
      <c r="M193" s="731" t="s">
        <v>266</v>
      </c>
      <c r="N193" s="732"/>
      <c r="O193" s="1034" t="s">
        <v>879</v>
      </c>
      <c r="P193" s="1034" t="s">
        <v>880</v>
      </c>
      <c r="Q193" s="731">
        <f>((PI()*(N193/1000)^2)/4)*12*7850</f>
        <v>0</v>
      </c>
      <c r="R193" s="1035" t="s">
        <v>898</v>
      </c>
      <c r="U193" s="1052"/>
      <c r="V193" s="1052"/>
      <c r="W193" s="1052"/>
      <c r="X193" s="1052"/>
      <c r="Y193" s="1052"/>
    </row>
    <row r="194" spans="4:25" s="735" customFormat="1" ht="17" customHeight="1" x14ac:dyDescent="0.15">
      <c r="D194" s="728"/>
      <c r="E194" s="1031" t="s">
        <v>241</v>
      </c>
      <c r="F194" s="729" t="s">
        <v>891</v>
      </c>
      <c r="G194" s="1037"/>
      <c r="H194" s="731"/>
      <c r="I194" s="1033"/>
      <c r="J194" s="731"/>
      <c r="K194" s="731" t="s">
        <v>874</v>
      </c>
      <c r="L194" s="704">
        <v>1</v>
      </c>
      <c r="M194" s="731" t="s">
        <v>266</v>
      </c>
      <c r="N194" s="732">
        <v>8</v>
      </c>
      <c r="O194" s="1034" t="s">
        <v>879</v>
      </c>
      <c r="P194" s="1034" t="s">
        <v>880</v>
      </c>
      <c r="Q194" s="731">
        <f>((PI()*(N194/1000)^2)/4)*12*7850</f>
        <v>4.7350084474905358</v>
      </c>
      <c r="R194" s="1035" t="s">
        <v>898</v>
      </c>
      <c r="U194" s="1052"/>
      <c r="V194" s="1052"/>
      <c r="W194" s="1052"/>
      <c r="X194" s="1052"/>
      <c r="Y194" s="1052"/>
    </row>
    <row r="195" spans="4:25" s="700" customFormat="1" ht="17" customHeight="1" x14ac:dyDescent="0.15">
      <c r="D195" s="701"/>
      <c r="E195" s="1039" t="s">
        <v>241</v>
      </c>
      <c r="F195" s="703" t="s">
        <v>882</v>
      </c>
      <c r="G195" s="1040"/>
      <c r="H195" s="699"/>
      <c r="I195" s="1041"/>
      <c r="J195" s="699"/>
      <c r="K195" s="699"/>
      <c r="L195" s="699"/>
      <c r="M195" s="699"/>
      <c r="N195" s="699"/>
      <c r="O195" s="699"/>
      <c r="P195" s="705"/>
      <c r="Q195" s="705"/>
      <c r="R195" s="706"/>
      <c r="U195" s="1052"/>
      <c r="V195" s="1052"/>
      <c r="W195" s="1052"/>
      <c r="X195" s="1052"/>
      <c r="Y195" s="1052"/>
    </row>
    <row r="196" spans="4:25" s="700" customFormat="1" ht="17" customHeight="1" x14ac:dyDescent="0.15">
      <c r="D196" s="701"/>
      <c r="E196" s="1042"/>
      <c r="F196" s="729" t="s">
        <v>892</v>
      </c>
      <c r="G196" s="1037"/>
      <c r="H196" s="1034"/>
      <c r="I196" s="1041"/>
      <c r="J196" s="699"/>
      <c r="K196" s="731" t="s">
        <v>874</v>
      </c>
      <c r="L196" s="1043">
        <f>((J188*J189*L192)+(J188*0.3*L192))/12</f>
        <v>0</v>
      </c>
      <c r="M196" s="731" t="s">
        <v>589</v>
      </c>
      <c r="N196" s="1034" t="s">
        <v>880</v>
      </c>
      <c r="O196" s="1044">
        <f>L196*Q192</f>
        <v>0</v>
      </c>
      <c r="P196" s="1034" t="s">
        <v>192</v>
      </c>
      <c r="Q196" s="699"/>
      <c r="R196" s="706"/>
      <c r="U196" s="1052"/>
      <c r="V196" s="1052"/>
      <c r="W196" s="1052"/>
      <c r="X196" s="1052"/>
      <c r="Y196" s="1052"/>
    </row>
    <row r="197" spans="4:25" s="700" customFormat="1" ht="17" customHeight="1" x14ac:dyDescent="0.15">
      <c r="D197" s="701"/>
      <c r="E197" s="1042"/>
      <c r="F197" s="729" t="s">
        <v>893</v>
      </c>
      <c r="G197" s="1037"/>
      <c r="H197" s="1034"/>
      <c r="I197" s="1041"/>
      <c r="J197" s="699"/>
      <c r="K197" s="731" t="s">
        <v>874</v>
      </c>
      <c r="L197" s="1043">
        <f>((J188*J189*L193)+(J188*0.3*L194))/12</f>
        <v>0</v>
      </c>
      <c r="M197" s="731" t="s">
        <v>589</v>
      </c>
      <c r="N197" s="1034" t="s">
        <v>880</v>
      </c>
      <c r="O197" s="1044">
        <f>L197*Q193</f>
        <v>0</v>
      </c>
      <c r="P197" s="731" t="s">
        <v>192</v>
      </c>
      <c r="Q197" s="699"/>
      <c r="R197" s="706"/>
      <c r="U197" s="1052"/>
      <c r="V197" s="1052"/>
      <c r="W197" s="1052"/>
      <c r="X197" s="1052"/>
      <c r="Y197" s="1052"/>
    </row>
    <row r="198" spans="4:25" s="700" customFormat="1" ht="17" customHeight="1" x14ac:dyDescent="0.15">
      <c r="D198" s="701"/>
      <c r="E198" s="1042"/>
      <c r="F198" s="745" t="s">
        <v>894</v>
      </c>
      <c r="G198" s="1045"/>
      <c r="H198" s="1046"/>
      <c r="I198" s="1047"/>
      <c r="J198" s="747"/>
      <c r="K198" s="1048" t="s">
        <v>874</v>
      </c>
      <c r="L198" s="1048">
        <f>(((((2*(F187+H187))*(J188/J190)*J189)/12)*1.2))</f>
        <v>0</v>
      </c>
      <c r="M198" s="1048" t="s">
        <v>589</v>
      </c>
      <c r="N198" s="1046" t="s">
        <v>880</v>
      </c>
      <c r="O198" s="1049">
        <f>L198*Q194</f>
        <v>0</v>
      </c>
      <c r="P198" s="1046" t="s">
        <v>192</v>
      </c>
      <c r="Q198" s="699"/>
      <c r="R198" s="706"/>
      <c r="U198" s="1052"/>
      <c r="V198" s="1052"/>
      <c r="W198" s="1052"/>
      <c r="X198" s="1052"/>
      <c r="Y198" s="1052"/>
    </row>
    <row r="199" spans="4:25" s="735" customFormat="1" ht="17.25" customHeight="1" x14ac:dyDescent="0.15">
      <c r="D199" s="728"/>
      <c r="E199" s="1050"/>
      <c r="F199" s="730"/>
      <c r="G199" s="1037"/>
      <c r="H199" s="731"/>
      <c r="I199" s="1033"/>
      <c r="J199" s="731"/>
      <c r="K199" s="731"/>
      <c r="L199" s="731"/>
      <c r="M199" s="731"/>
      <c r="N199" s="708" t="s">
        <v>883</v>
      </c>
      <c r="O199" s="709">
        <f>SUM(O196:O198)</f>
        <v>0</v>
      </c>
      <c r="P199" s="705" t="s">
        <v>192</v>
      </c>
      <c r="Q199" s="731"/>
      <c r="R199" s="1051"/>
      <c r="U199" s="1052"/>
      <c r="V199" s="1052"/>
      <c r="W199" s="1052"/>
      <c r="X199" s="1052"/>
      <c r="Y199" s="1052"/>
    </row>
    <row r="200" spans="4:25" s="1052" customFormat="1" ht="16" x14ac:dyDescent="0.2">
      <c r="D200" s="1053"/>
      <c r="E200" s="1054" t="s">
        <v>306</v>
      </c>
      <c r="G200" s="1055"/>
      <c r="I200" s="1020"/>
      <c r="J200" s="688"/>
      <c r="R200" s="1056"/>
    </row>
    <row r="201" spans="4:25" s="700" customFormat="1" ht="17" customHeight="1" x14ac:dyDescent="0.15">
      <c r="D201" s="701"/>
      <c r="E201" s="1039" t="s">
        <v>241</v>
      </c>
      <c r="F201" s="703" t="s">
        <v>884</v>
      </c>
      <c r="G201" s="1041"/>
      <c r="H201" s="699"/>
      <c r="I201" s="1041"/>
      <c r="J201" s="699"/>
      <c r="K201" s="699" t="s">
        <v>874</v>
      </c>
      <c r="L201" s="709">
        <f>(F187*H187*J188*J189)</f>
        <v>0</v>
      </c>
      <c r="M201" s="699" t="s">
        <v>189</v>
      </c>
      <c r="N201" s="705"/>
      <c r="O201" s="699"/>
      <c r="P201" s="705"/>
      <c r="Q201" s="705"/>
      <c r="R201" s="706"/>
      <c r="U201" s="1052"/>
      <c r="V201" s="1052"/>
      <c r="W201" s="1052"/>
      <c r="X201" s="1052"/>
      <c r="Y201" s="1052"/>
    </row>
    <row r="202" spans="4:25" s="700" customFormat="1" ht="17" customHeight="1" x14ac:dyDescent="0.15">
      <c r="D202" s="701"/>
      <c r="E202" s="1031" t="s">
        <v>241</v>
      </c>
      <c r="F202" s="703" t="s">
        <v>882</v>
      </c>
      <c r="G202" s="1040"/>
      <c r="H202" s="699"/>
      <c r="I202" s="1041"/>
      <c r="J202" s="699"/>
      <c r="K202" s="699" t="s">
        <v>874</v>
      </c>
      <c r="L202" s="709">
        <f>O199</f>
        <v>0</v>
      </c>
      <c r="M202" s="699" t="s">
        <v>192</v>
      </c>
      <c r="N202" s="705"/>
      <c r="O202" s="699"/>
      <c r="P202" s="705"/>
      <c r="Q202" s="705"/>
      <c r="R202" s="706"/>
      <c r="U202" s="1052"/>
      <c r="V202" s="1052"/>
      <c r="W202" s="1052"/>
      <c r="X202" s="1052"/>
      <c r="Y202" s="1052"/>
    </row>
    <row r="203" spans="4:25" s="700" customFormat="1" ht="17" customHeight="1" thickBot="1" x14ac:dyDescent="0.2">
      <c r="D203" s="713"/>
      <c r="E203" s="1057" t="s">
        <v>241</v>
      </c>
      <c r="F203" s="715" t="s">
        <v>1073</v>
      </c>
      <c r="G203" s="1058"/>
      <c r="H203" s="716"/>
      <c r="I203" s="1059"/>
      <c r="J203" s="716"/>
      <c r="K203" s="716" t="s">
        <v>874</v>
      </c>
      <c r="L203" s="718">
        <f>2*(F187+H187)*J188*J189*1.2</f>
        <v>0</v>
      </c>
      <c r="M203" s="716" t="s">
        <v>184</v>
      </c>
      <c r="N203" s="719"/>
      <c r="O203" s="716"/>
      <c r="P203" s="719"/>
      <c r="Q203" s="719"/>
      <c r="R203" s="1060"/>
      <c r="U203" s="1052"/>
      <c r="V203" s="1052"/>
      <c r="W203" s="1052"/>
      <c r="X203" s="1052"/>
      <c r="Y203" s="1052"/>
    </row>
    <row r="204" spans="4:25" ht="15" thickBot="1" x14ac:dyDescent="0.2">
      <c r="U204" s="1021" t="s">
        <v>1213</v>
      </c>
      <c r="V204" s="1021" t="s">
        <v>1214</v>
      </c>
      <c r="W204" s="1021" t="s">
        <v>891</v>
      </c>
      <c r="X204" s="1021" t="s">
        <v>888</v>
      </c>
      <c r="Y204" s="1021" t="s">
        <v>1056</v>
      </c>
    </row>
    <row r="205" spans="4:25" s="700" customFormat="1" ht="17" customHeight="1" x14ac:dyDescent="0.2">
      <c r="D205" s="1022">
        <f>D187+1</f>
        <v>12</v>
      </c>
      <c r="E205" s="1023" t="s">
        <v>1227</v>
      </c>
      <c r="F205" s="1024">
        <v>0.13</v>
      </c>
      <c r="G205" s="1025" t="s">
        <v>873</v>
      </c>
      <c r="H205" s="1024">
        <v>0.13</v>
      </c>
      <c r="I205" s="1025" t="s">
        <v>185</v>
      </c>
      <c r="J205" s="1027"/>
      <c r="K205" s="1027"/>
      <c r="L205" s="1027"/>
      <c r="M205" s="1027"/>
      <c r="N205" s="1028"/>
      <c r="O205" s="1028"/>
      <c r="P205" s="1028"/>
      <c r="Q205" s="1027"/>
      <c r="R205" s="1029"/>
      <c r="U205" s="1030" t="str">
        <f>L210&amp;" "&amp;"Ø"&amp;" "&amp;N210&amp;" "&amp;O210</f>
        <v>4 Ø 10 mm</v>
      </c>
      <c r="V205" s="1030">
        <f>IF(L211&gt;0,(L211&amp;" "&amp;"Ø"&amp;" "&amp;N211&amp;" "&amp;O211),0)</f>
        <v>0</v>
      </c>
      <c r="W205" s="1030" t="str">
        <f>"Ø"&amp;" "&amp;N212&amp;" "&amp;O212</f>
        <v>Ø 8 mm</v>
      </c>
      <c r="X205" s="1030" t="str">
        <f>IF(J208=0.125,"10/15 cm",IF(J208=0.15,"15 cm",IF(J208=0.175,"15/20 cm",IF(J208=0.2,"20 cm","Check!!"))))</f>
        <v>15/20 cm</v>
      </c>
      <c r="Y205" s="1030" t="str">
        <f>IF(V205=0,("SNI"&amp;" "&amp;U205&amp;","&amp;" "&amp;W205&amp;" "&amp;"-"&amp;" "&amp;X205),("SNI"&amp;" "&amp;U205&amp;" "&amp;"+"&amp;" "&amp;V205&amp;","&amp;" "&amp;W205&amp;" "&amp;"-"&amp;" "&amp;X205))</f>
        <v>SNI 4 Ø 10 mm, Ø 8 mm - 15/20 cm</v>
      </c>
    </row>
    <row r="206" spans="4:25" s="735" customFormat="1" ht="17" customHeight="1" x14ac:dyDescent="0.15">
      <c r="D206" s="728"/>
      <c r="E206" s="1031" t="s">
        <v>241</v>
      </c>
      <c r="F206" s="729" t="s">
        <v>896</v>
      </c>
      <c r="G206" s="1032"/>
      <c r="H206" s="731"/>
      <c r="I206" s="1033" t="s">
        <v>874</v>
      </c>
      <c r="J206" s="704"/>
      <c r="K206" s="731" t="s">
        <v>185</v>
      </c>
      <c r="L206" s="731"/>
      <c r="M206" s="731"/>
      <c r="N206" s="1034"/>
      <c r="O206" s="1034"/>
      <c r="P206" s="1034"/>
      <c r="Q206" s="731"/>
      <c r="R206" s="1035"/>
      <c r="U206" s="700"/>
      <c r="V206" s="1052"/>
      <c r="W206" s="1052"/>
      <c r="X206" s="1052"/>
      <c r="Y206" s="1052"/>
    </row>
    <row r="207" spans="4:25" s="735" customFormat="1" ht="17" customHeight="1" x14ac:dyDescent="0.15">
      <c r="D207" s="728"/>
      <c r="E207" s="1031" t="s">
        <v>241</v>
      </c>
      <c r="F207" s="729" t="s">
        <v>897</v>
      </c>
      <c r="G207" s="1037"/>
      <c r="H207" s="731"/>
      <c r="I207" s="1033" t="s">
        <v>874</v>
      </c>
      <c r="J207" s="704"/>
      <c r="K207" s="731" t="s">
        <v>188</v>
      </c>
      <c r="L207" s="731"/>
      <c r="M207" s="731"/>
      <c r="N207" s="1034"/>
      <c r="O207" s="1034"/>
      <c r="P207" s="1034"/>
      <c r="Q207" s="731"/>
      <c r="R207" s="1035"/>
      <c r="U207" s="1052"/>
      <c r="V207" s="1052"/>
      <c r="W207" s="1052"/>
      <c r="X207" s="1052"/>
      <c r="Y207" s="1052"/>
    </row>
    <row r="208" spans="4:25" s="735" customFormat="1" ht="17" customHeight="1" x14ac:dyDescent="0.2">
      <c r="D208" s="728"/>
      <c r="E208" s="1031" t="s">
        <v>241</v>
      </c>
      <c r="F208" s="729" t="s">
        <v>888</v>
      </c>
      <c r="G208" s="1037"/>
      <c r="H208" s="731"/>
      <c r="I208" s="1038" t="s">
        <v>874</v>
      </c>
      <c r="J208" s="704">
        <f>(0.15+0.2)/2</f>
        <v>0.17499999999999999</v>
      </c>
      <c r="K208" s="731" t="s">
        <v>185</v>
      </c>
      <c r="L208" s="731"/>
      <c r="M208" s="731"/>
      <c r="N208" s="1034"/>
      <c r="O208" s="1034"/>
      <c r="P208" s="1034"/>
      <c r="Q208" s="731"/>
      <c r="R208" s="1035"/>
      <c r="U208" s="700"/>
      <c r="V208" s="700"/>
      <c r="W208" s="700"/>
      <c r="X208" s="700"/>
      <c r="Y208" s="700"/>
    </row>
    <row r="209" spans="4:25" s="735" customFormat="1" ht="17" customHeight="1" x14ac:dyDescent="0.2">
      <c r="D209" s="728"/>
      <c r="E209" s="1031"/>
      <c r="F209" s="729"/>
      <c r="G209" s="1037"/>
      <c r="H209" s="731"/>
      <c r="I209" s="1038"/>
      <c r="J209" s="704"/>
      <c r="K209" s="731"/>
      <c r="L209" s="731"/>
      <c r="M209" s="731"/>
      <c r="N209" s="1034"/>
      <c r="O209" s="1034"/>
      <c r="P209" s="1034"/>
      <c r="Q209" s="731"/>
      <c r="R209" s="1035"/>
      <c r="U209" s="700"/>
      <c r="V209" s="700"/>
      <c r="W209" s="700"/>
      <c r="X209" s="700"/>
      <c r="Y209" s="700"/>
    </row>
    <row r="210" spans="4:25" s="735" customFormat="1" ht="17" customHeight="1" x14ac:dyDescent="0.15">
      <c r="D210" s="728"/>
      <c r="E210" s="1031" t="s">
        <v>241</v>
      </c>
      <c r="F210" s="729" t="s">
        <v>889</v>
      </c>
      <c r="G210" s="1037"/>
      <c r="H210" s="731"/>
      <c r="I210" s="1033"/>
      <c r="J210" s="731"/>
      <c r="K210" s="731" t="s">
        <v>874</v>
      </c>
      <c r="L210" s="704">
        <v>4</v>
      </c>
      <c r="M210" s="731" t="s">
        <v>266</v>
      </c>
      <c r="N210" s="732">
        <v>10</v>
      </c>
      <c r="O210" s="1034" t="s">
        <v>879</v>
      </c>
      <c r="P210" s="1034" t="s">
        <v>880</v>
      </c>
      <c r="Q210" s="731">
        <f>((PI()*(N210/1000)^2)/4)*12*7850</f>
        <v>7.3984506992039627</v>
      </c>
      <c r="R210" s="1035" t="s">
        <v>898</v>
      </c>
      <c r="U210" s="1052"/>
      <c r="V210" s="1052"/>
      <c r="W210" s="1052"/>
      <c r="X210" s="1052"/>
      <c r="Y210" s="1052"/>
    </row>
    <row r="211" spans="4:25" s="735" customFormat="1" ht="17" customHeight="1" x14ac:dyDescent="0.15">
      <c r="D211" s="728"/>
      <c r="E211" s="1031" t="s">
        <v>241</v>
      </c>
      <c r="F211" s="729" t="s">
        <v>890</v>
      </c>
      <c r="G211" s="1037"/>
      <c r="H211" s="731"/>
      <c r="I211" s="1033"/>
      <c r="J211" s="731"/>
      <c r="K211" s="731" t="s">
        <v>874</v>
      </c>
      <c r="L211" s="704"/>
      <c r="M211" s="731" t="s">
        <v>266</v>
      </c>
      <c r="N211" s="732"/>
      <c r="O211" s="1034" t="s">
        <v>879</v>
      </c>
      <c r="P211" s="1034" t="s">
        <v>880</v>
      </c>
      <c r="Q211" s="731">
        <f>((PI()*(N211/1000)^2)/4)*12*7850</f>
        <v>0</v>
      </c>
      <c r="R211" s="1035" t="s">
        <v>898</v>
      </c>
      <c r="U211" s="1052"/>
      <c r="V211" s="1052"/>
      <c r="W211" s="1052"/>
      <c r="X211" s="1052"/>
      <c r="Y211" s="1052"/>
    </row>
    <row r="212" spans="4:25" s="735" customFormat="1" ht="17" customHeight="1" x14ac:dyDescent="0.15">
      <c r="D212" s="728"/>
      <c r="E212" s="1031" t="s">
        <v>241</v>
      </c>
      <c r="F212" s="729" t="s">
        <v>891</v>
      </c>
      <c r="G212" s="1037"/>
      <c r="H212" s="731"/>
      <c r="I212" s="1033"/>
      <c r="J212" s="731"/>
      <c r="K212" s="731" t="s">
        <v>874</v>
      </c>
      <c r="L212" s="704">
        <v>1</v>
      </c>
      <c r="M212" s="731" t="s">
        <v>266</v>
      </c>
      <c r="N212" s="732">
        <v>8</v>
      </c>
      <c r="O212" s="1034" t="s">
        <v>879</v>
      </c>
      <c r="P212" s="1034" t="s">
        <v>880</v>
      </c>
      <c r="Q212" s="731">
        <f>((PI()*(N212/1000)^2)/4)*12*7850</f>
        <v>4.7350084474905358</v>
      </c>
      <c r="R212" s="1035" t="s">
        <v>898</v>
      </c>
      <c r="U212" s="1052"/>
      <c r="V212" s="1052"/>
      <c r="W212" s="1052"/>
      <c r="X212" s="1052"/>
      <c r="Y212" s="1052"/>
    </row>
    <row r="213" spans="4:25" s="700" customFormat="1" ht="17" customHeight="1" x14ac:dyDescent="0.15">
      <c r="D213" s="701"/>
      <c r="E213" s="1039" t="s">
        <v>241</v>
      </c>
      <c r="F213" s="703" t="s">
        <v>882</v>
      </c>
      <c r="G213" s="1040"/>
      <c r="H213" s="699"/>
      <c r="I213" s="1041"/>
      <c r="J213" s="699"/>
      <c r="K213" s="699"/>
      <c r="L213" s="699"/>
      <c r="M213" s="699"/>
      <c r="N213" s="699"/>
      <c r="O213" s="699"/>
      <c r="P213" s="705"/>
      <c r="Q213" s="705"/>
      <c r="R213" s="706"/>
      <c r="U213" s="1052"/>
      <c r="V213" s="1052"/>
      <c r="W213" s="1052"/>
      <c r="X213" s="1052"/>
      <c r="Y213" s="1052"/>
    </row>
    <row r="214" spans="4:25" s="700" customFormat="1" ht="17" customHeight="1" x14ac:dyDescent="0.15">
      <c r="D214" s="701"/>
      <c r="E214" s="1042"/>
      <c r="F214" s="729" t="s">
        <v>892</v>
      </c>
      <c r="G214" s="1037"/>
      <c r="H214" s="1034"/>
      <c r="I214" s="1041"/>
      <c r="J214" s="699"/>
      <c r="K214" s="731" t="s">
        <v>874</v>
      </c>
      <c r="L214" s="1043">
        <f>((J206*J207*L210)+(J206*0.3*L210))/12</f>
        <v>0</v>
      </c>
      <c r="M214" s="731" t="s">
        <v>589</v>
      </c>
      <c r="N214" s="1034" t="s">
        <v>880</v>
      </c>
      <c r="O214" s="1044">
        <f>L214*Q210</f>
        <v>0</v>
      </c>
      <c r="P214" s="1034" t="s">
        <v>192</v>
      </c>
      <c r="Q214" s="699"/>
      <c r="R214" s="706"/>
      <c r="U214" s="1052"/>
      <c r="V214" s="1052"/>
      <c r="W214" s="1052"/>
      <c r="X214" s="1052"/>
      <c r="Y214" s="1052"/>
    </row>
    <row r="215" spans="4:25" s="700" customFormat="1" ht="17" customHeight="1" x14ac:dyDescent="0.15">
      <c r="D215" s="701"/>
      <c r="E215" s="1042"/>
      <c r="F215" s="729" t="s">
        <v>893</v>
      </c>
      <c r="G215" s="1037"/>
      <c r="H215" s="1034"/>
      <c r="I215" s="1041"/>
      <c r="J215" s="699"/>
      <c r="K215" s="731" t="s">
        <v>874</v>
      </c>
      <c r="L215" s="1043">
        <f>((J206*J207*L211)+(J206*0.3*L212))/12</f>
        <v>0</v>
      </c>
      <c r="M215" s="731" t="s">
        <v>589</v>
      </c>
      <c r="N215" s="1034" t="s">
        <v>880</v>
      </c>
      <c r="O215" s="1044">
        <f>L215*Q211</f>
        <v>0</v>
      </c>
      <c r="P215" s="731" t="s">
        <v>192</v>
      </c>
      <c r="Q215" s="699"/>
      <c r="R215" s="706"/>
      <c r="U215" s="1052"/>
      <c r="V215" s="1052"/>
      <c r="W215" s="1052"/>
      <c r="X215" s="1052"/>
      <c r="Y215" s="1052"/>
    </row>
    <row r="216" spans="4:25" s="700" customFormat="1" ht="17" customHeight="1" x14ac:dyDescent="0.15">
      <c r="D216" s="701"/>
      <c r="E216" s="1042"/>
      <c r="F216" s="745" t="s">
        <v>894</v>
      </c>
      <c r="G216" s="1045"/>
      <c r="H216" s="1046"/>
      <c r="I216" s="1047"/>
      <c r="J216" s="747"/>
      <c r="K216" s="1048" t="s">
        <v>874</v>
      </c>
      <c r="L216" s="1048">
        <f>(((((2*(F205+H205))*(J206/J208)*J207)/12)*1.2))</f>
        <v>0</v>
      </c>
      <c r="M216" s="1048" t="s">
        <v>589</v>
      </c>
      <c r="N216" s="1046" t="s">
        <v>880</v>
      </c>
      <c r="O216" s="1049">
        <f>L216*Q212</f>
        <v>0</v>
      </c>
      <c r="P216" s="1046" t="s">
        <v>192</v>
      </c>
      <c r="Q216" s="699"/>
      <c r="R216" s="706"/>
      <c r="U216" s="1052"/>
      <c r="V216" s="1052"/>
      <c r="W216" s="1052"/>
      <c r="X216" s="1052"/>
      <c r="Y216" s="1052"/>
    </row>
    <row r="217" spans="4:25" s="735" customFormat="1" ht="17.25" customHeight="1" x14ac:dyDescent="0.15">
      <c r="D217" s="728"/>
      <c r="E217" s="1050"/>
      <c r="F217" s="730"/>
      <c r="G217" s="1037"/>
      <c r="H217" s="731"/>
      <c r="I217" s="1033"/>
      <c r="J217" s="731"/>
      <c r="K217" s="731"/>
      <c r="L217" s="731"/>
      <c r="M217" s="731"/>
      <c r="N217" s="708" t="s">
        <v>883</v>
      </c>
      <c r="O217" s="709">
        <f>SUM(O214:O216)</f>
        <v>0</v>
      </c>
      <c r="P217" s="705" t="s">
        <v>192</v>
      </c>
      <c r="Q217" s="731"/>
      <c r="R217" s="1051"/>
      <c r="U217" s="1052"/>
      <c r="V217" s="1052"/>
      <c r="W217" s="1052"/>
      <c r="X217" s="1052"/>
      <c r="Y217" s="1052"/>
    </row>
    <row r="218" spans="4:25" s="1052" customFormat="1" ht="16" x14ac:dyDescent="0.2">
      <c r="D218" s="1053"/>
      <c r="E218" s="1054" t="s">
        <v>306</v>
      </c>
      <c r="G218" s="1055"/>
      <c r="I218" s="1020"/>
      <c r="J218" s="688"/>
      <c r="R218" s="1056"/>
    </row>
    <row r="219" spans="4:25" s="700" customFormat="1" ht="17" customHeight="1" x14ac:dyDescent="0.15">
      <c r="D219" s="701"/>
      <c r="E219" s="1039" t="s">
        <v>241</v>
      </c>
      <c r="F219" s="703" t="s">
        <v>884</v>
      </c>
      <c r="G219" s="1041"/>
      <c r="H219" s="699"/>
      <c r="I219" s="1041"/>
      <c r="J219" s="699"/>
      <c r="K219" s="699" t="s">
        <v>874</v>
      </c>
      <c r="L219" s="709">
        <f>(F205*H205*J206*J207)</f>
        <v>0</v>
      </c>
      <c r="M219" s="699" t="s">
        <v>189</v>
      </c>
      <c r="N219" s="705"/>
      <c r="O219" s="699"/>
      <c r="P219" s="705"/>
      <c r="Q219" s="705"/>
      <c r="R219" s="706"/>
      <c r="U219" s="1052"/>
      <c r="V219" s="1052"/>
      <c r="W219" s="1052"/>
      <c r="X219" s="1052"/>
      <c r="Y219" s="1052"/>
    </row>
    <row r="220" spans="4:25" s="700" customFormat="1" ht="17" customHeight="1" x14ac:dyDescent="0.15">
      <c r="D220" s="701"/>
      <c r="E220" s="1031" t="s">
        <v>241</v>
      </c>
      <c r="F220" s="703" t="s">
        <v>882</v>
      </c>
      <c r="G220" s="1040"/>
      <c r="H220" s="699"/>
      <c r="I220" s="1041"/>
      <c r="J220" s="699"/>
      <c r="K220" s="699" t="s">
        <v>874</v>
      </c>
      <c r="L220" s="709">
        <f>O217</f>
        <v>0</v>
      </c>
      <c r="M220" s="699" t="s">
        <v>192</v>
      </c>
      <c r="N220" s="705"/>
      <c r="O220" s="699"/>
      <c r="P220" s="705"/>
      <c r="Q220" s="705"/>
      <c r="R220" s="706"/>
      <c r="U220" s="1052"/>
      <c r="V220" s="1052"/>
      <c r="W220" s="1052"/>
      <c r="X220" s="1052"/>
      <c r="Y220" s="1052"/>
    </row>
    <row r="221" spans="4:25" s="700" customFormat="1" ht="17" customHeight="1" thickBot="1" x14ac:dyDescent="0.2">
      <c r="D221" s="713"/>
      <c r="E221" s="1057" t="s">
        <v>241</v>
      </c>
      <c r="F221" s="715" t="s">
        <v>1073</v>
      </c>
      <c r="G221" s="1058"/>
      <c r="H221" s="716"/>
      <c r="I221" s="1059"/>
      <c r="J221" s="716"/>
      <c r="K221" s="716" t="s">
        <v>874</v>
      </c>
      <c r="L221" s="718">
        <f>2*(F205+H205)*J206*J207*1.2</f>
        <v>0</v>
      </c>
      <c r="M221" s="716" t="s">
        <v>184</v>
      </c>
      <c r="N221" s="719"/>
      <c r="O221" s="716"/>
      <c r="P221" s="719"/>
      <c r="Q221" s="719"/>
      <c r="R221" s="1060"/>
      <c r="U221" s="1052"/>
      <c r="V221" s="1052"/>
      <c r="W221" s="1052"/>
      <c r="X221" s="1052"/>
      <c r="Y221" s="1052"/>
    </row>
    <row r="222" spans="4:25" ht="15" thickBot="1" x14ac:dyDescent="0.2">
      <c r="U222" s="1021" t="s">
        <v>1213</v>
      </c>
      <c r="V222" s="1021" t="s">
        <v>1214</v>
      </c>
      <c r="W222" s="1021" t="s">
        <v>891</v>
      </c>
      <c r="X222" s="1021" t="s">
        <v>888</v>
      </c>
      <c r="Y222" s="1021" t="s">
        <v>1056</v>
      </c>
    </row>
    <row r="223" spans="4:25" s="700" customFormat="1" ht="17" customHeight="1" x14ac:dyDescent="0.2">
      <c r="D223" s="1022">
        <f>D205+1</f>
        <v>13</v>
      </c>
      <c r="E223" s="1023" t="s">
        <v>1228</v>
      </c>
      <c r="F223" s="1024">
        <v>0.1</v>
      </c>
      <c r="G223" s="1025" t="s">
        <v>873</v>
      </c>
      <c r="H223" s="1024">
        <v>0.1</v>
      </c>
      <c r="I223" s="1025" t="s">
        <v>185</v>
      </c>
      <c r="J223" s="1027"/>
      <c r="K223" s="1027"/>
      <c r="L223" s="1027"/>
      <c r="M223" s="1027"/>
      <c r="N223" s="1028"/>
      <c r="O223" s="1028"/>
      <c r="P223" s="1028"/>
      <c r="Q223" s="1027"/>
      <c r="R223" s="1029"/>
      <c r="U223" s="1030" t="str">
        <f>L228&amp;" "&amp;"Ø"&amp;" "&amp;N228&amp;" "&amp;O228</f>
        <v>4 Ø 8 mm</v>
      </c>
      <c r="V223" s="1030">
        <f>IF(L229&gt;0,(L229&amp;" "&amp;"Ø"&amp;" "&amp;N229&amp;" "&amp;O229),0)</f>
        <v>0</v>
      </c>
      <c r="W223" s="1030" t="str">
        <f>"Ø"&amp;" "&amp;N230&amp;" "&amp;O230</f>
        <v>Ø 8 mm</v>
      </c>
      <c r="X223" s="1030" t="str">
        <f>IF(J226=0.125,"10/15 cm",IF(J226=0.15,"15 cm",IF(J226=0.175,"15/20 cm",IF(J226=0.2,"20 cm","Check!!"))))</f>
        <v>20 cm</v>
      </c>
      <c r="Y223" s="1030" t="str">
        <f>IF(V223=0,("SNI"&amp;" "&amp;U223&amp;","&amp;" "&amp;W223&amp;" "&amp;"-"&amp;" "&amp;X223),("SNI"&amp;" "&amp;U223&amp;" "&amp;"+"&amp;" "&amp;V223&amp;","&amp;" "&amp;W223&amp;" "&amp;"-"&amp;" "&amp;X223))</f>
        <v>SNI 4 Ø 8 mm, Ø 8 mm - 20 cm</v>
      </c>
    </row>
    <row r="224" spans="4:25" s="735" customFormat="1" ht="17" customHeight="1" x14ac:dyDescent="0.15">
      <c r="D224" s="728"/>
      <c r="E224" s="1031" t="s">
        <v>241</v>
      </c>
      <c r="F224" s="729" t="s">
        <v>896</v>
      </c>
      <c r="G224" s="1032"/>
      <c r="H224" s="731"/>
      <c r="I224" s="1033" t="s">
        <v>874</v>
      </c>
      <c r="J224" s="704"/>
      <c r="K224" s="731" t="s">
        <v>185</v>
      </c>
      <c r="L224" s="731"/>
      <c r="M224" s="731"/>
      <c r="N224" s="1034"/>
      <c r="O224" s="1034"/>
      <c r="P224" s="1034"/>
      <c r="Q224" s="731"/>
      <c r="R224" s="1035"/>
      <c r="U224" s="1036" t="s">
        <v>1072</v>
      </c>
      <c r="V224" s="1052"/>
      <c r="W224" s="1052"/>
      <c r="X224" s="1052"/>
      <c r="Y224" s="1052"/>
    </row>
    <row r="225" spans="4:25" s="735" customFormat="1" ht="17" customHeight="1" x14ac:dyDescent="0.15">
      <c r="D225" s="728"/>
      <c r="E225" s="1031" t="s">
        <v>241</v>
      </c>
      <c r="F225" s="729" t="s">
        <v>897</v>
      </c>
      <c r="G225" s="1037"/>
      <c r="H225" s="731"/>
      <c r="I225" s="1033" t="s">
        <v>874</v>
      </c>
      <c r="J225" s="704"/>
      <c r="K225" s="731" t="s">
        <v>188</v>
      </c>
      <c r="L225" s="731"/>
      <c r="M225" s="731"/>
      <c r="N225" s="1034"/>
      <c r="O225" s="1034"/>
      <c r="P225" s="1034"/>
      <c r="Q225" s="731"/>
      <c r="R225" s="1035"/>
      <c r="U225" s="1052"/>
      <c r="V225" s="1052"/>
      <c r="W225" s="1052"/>
      <c r="X225" s="1052"/>
      <c r="Y225" s="1052"/>
    </row>
    <row r="226" spans="4:25" s="735" customFormat="1" ht="17" customHeight="1" x14ac:dyDescent="0.2">
      <c r="D226" s="728"/>
      <c r="E226" s="1031" t="s">
        <v>241</v>
      </c>
      <c r="F226" s="729" t="s">
        <v>888</v>
      </c>
      <c r="G226" s="1037"/>
      <c r="H226" s="731"/>
      <c r="I226" s="1038" t="s">
        <v>874</v>
      </c>
      <c r="J226" s="704">
        <v>0.2</v>
      </c>
      <c r="K226" s="731" t="s">
        <v>185</v>
      </c>
      <c r="L226" s="731"/>
      <c r="M226" s="731"/>
      <c r="N226" s="1034"/>
      <c r="O226" s="1034"/>
      <c r="P226" s="1034"/>
      <c r="Q226" s="731"/>
      <c r="R226" s="1035"/>
      <c r="U226" s="700"/>
      <c r="V226" s="700"/>
      <c r="W226" s="700"/>
      <c r="X226" s="700"/>
      <c r="Y226" s="700"/>
    </row>
    <row r="227" spans="4:25" s="735" customFormat="1" ht="17" customHeight="1" x14ac:dyDescent="0.2">
      <c r="D227" s="728"/>
      <c r="E227" s="1031"/>
      <c r="F227" s="729"/>
      <c r="G227" s="1037"/>
      <c r="H227" s="731"/>
      <c r="I227" s="1038"/>
      <c r="J227" s="704"/>
      <c r="K227" s="731"/>
      <c r="L227" s="731"/>
      <c r="M227" s="731"/>
      <c r="N227" s="1034"/>
      <c r="O227" s="1034"/>
      <c r="P227" s="1034"/>
      <c r="Q227" s="731"/>
      <c r="R227" s="1035"/>
      <c r="U227" s="700"/>
      <c r="V227" s="700"/>
      <c r="W227" s="700"/>
      <c r="X227" s="700"/>
      <c r="Y227" s="700"/>
    </row>
    <row r="228" spans="4:25" s="735" customFormat="1" ht="17" customHeight="1" x14ac:dyDescent="0.15">
      <c r="D228" s="728"/>
      <c r="E228" s="1031" t="s">
        <v>241</v>
      </c>
      <c r="F228" s="729" t="s">
        <v>889</v>
      </c>
      <c r="G228" s="1037"/>
      <c r="H228" s="731"/>
      <c r="I228" s="1033"/>
      <c r="J228" s="731"/>
      <c r="K228" s="731" t="s">
        <v>874</v>
      </c>
      <c r="L228" s="704">
        <v>4</v>
      </c>
      <c r="M228" s="731" t="s">
        <v>266</v>
      </c>
      <c r="N228" s="732">
        <v>8</v>
      </c>
      <c r="O228" s="1034" t="s">
        <v>879</v>
      </c>
      <c r="P228" s="1034" t="s">
        <v>880</v>
      </c>
      <c r="Q228" s="731">
        <f>((PI()*(N228/1000)^2)/4)*12*7850</f>
        <v>4.7350084474905358</v>
      </c>
      <c r="R228" s="1035" t="s">
        <v>898</v>
      </c>
      <c r="U228" s="1052"/>
      <c r="V228" s="1052"/>
      <c r="W228" s="1052"/>
      <c r="X228" s="1052"/>
      <c r="Y228" s="1052"/>
    </row>
    <row r="229" spans="4:25" s="735" customFormat="1" ht="17" customHeight="1" x14ac:dyDescent="0.15">
      <c r="D229" s="728"/>
      <c r="E229" s="1031" t="s">
        <v>241</v>
      </c>
      <c r="F229" s="729" t="s">
        <v>890</v>
      </c>
      <c r="G229" s="1037"/>
      <c r="H229" s="731"/>
      <c r="I229" s="1033"/>
      <c r="J229" s="731"/>
      <c r="K229" s="731" t="s">
        <v>874</v>
      </c>
      <c r="L229" s="704"/>
      <c r="M229" s="731" t="s">
        <v>266</v>
      </c>
      <c r="N229" s="732"/>
      <c r="O229" s="1034" t="s">
        <v>879</v>
      </c>
      <c r="P229" s="1034" t="s">
        <v>880</v>
      </c>
      <c r="Q229" s="731">
        <f>((PI()*(N229/1000)^2)/4)*12*7850</f>
        <v>0</v>
      </c>
      <c r="R229" s="1035" t="s">
        <v>898</v>
      </c>
      <c r="U229" s="1052"/>
      <c r="V229" s="1052"/>
      <c r="W229" s="1052"/>
      <c r="X229" s="1052"/>
      <c r="Y229" s="1052"/>
    </row>
    <row r="230" spans="4:25" s="735" customFormat="1" ht="17" customHeight="1" x14ac:dyDescent="0.15">
      <c r="D230" s="728"/>
      <c r="E230" s="1031" t="s">
        <v>241</v>
      </c>
      <c r="F230" s="729" t="s">
        <v>891</v>
      </c>
      <c r="G230" s="1037"/>
      <c r="H230" s="731"/>
      <c r="I230" s="1033"/>
      <c r="J230" s="731"/>
      <c r="K230" s="731" t="s">
        <v>874</v>
      </c>
      <c r="L230" s="704">
        <v>1</v>
      </c>
      <c r="M230" s="731" t="s">
        <v>266</v>
      </c>
      <c r="N230" s="732">
        <v>8</v>
      </c>
      <c r="O230" s="1034" t="s">
        <v>879</v>
      </c>
      <c r="P230" s="1034" t="s">
        <v>880</v>
      </c>
      <c r="Q230" s="731">
        <f>((PI()*(N230/1000)^2)/4)*12*7850</f>
        <v>4.7350084474905358</v>
      </c>
      <c r="R230" s="1035" t="s">
        <v>898</v>
      </c>
      <c r="U230" s="1052"/>
      <c r="V230" s="1052"/>
      <c r="W230" s="1052"/>
      <c r="X230" s="1052"/>
      <c r="Y230" s="1052"/>
    </row>
    <row r="231" spans="4:25" s="700" customFormat="1" ht="17" customHeight="1" x14ac:dyDescent="0.15">
      <c r="D231" s="701"/>
      <c r="E231" s="1039" t="s">
        <v>241</v>
      </c>
      <c r="F231" s="703" t="s">
        <v>882</v>
      </c>
      <c r="G231" s="1040"/>
      <c r="H231" s="699"/>
      <c r="I231" s="1041"/>
      <c r="J231" s="699"/>
      <c r="K231" s="699"/>
      <c r="L231" s="699"/>
      <c r="M231" s="699"/>
      <c r="N231" s="699"/>
      <c r="O231" s="699"/>
      <c r="P231" s="705"/>
      <c r="Q231" s="705"/>
      <c r="R231" s="706"/>
      <c r="U231" s="1052"/>
      <c r="V231" s="1052"/>
      <c r="W231" s="1052"/>
      <c r="X231" s="1052"/>
      <c r="Y231" s="1052"/>
    </row>
    <row r="232" spans="4:25" s="700" customFormat="1" ht="17" customHeight="1" x14ac:dyDescent="0.15">
      <c r="D232" s="701"/>
      <c r="E232" s="1042"/>
      <c r="F232" s="729" t="s">
        <v>892</v>
      </c>
      <c r="G232" s="1037"/>
      <c r="H232" s="1034"/>
      <c r="I232" s="1041"/>
      <c r="J232" s="699"/>
      <c r="K232" s="731" t="s">
        <v>874</v>
      </c>
      <c r="L232" s="1043">
        <f>((J224*J225*L228)+(J224*0.3*L228))/12</f>
        <v>0</v>
      </c>
      <c r="M232" s="731" t="s">
        <v>589</v>
      </c>
      <c r="N232" s="1034" t="s">
        <v>880</v>
      </c>
      <c r="O232" s="1044">
        <f>L232*Q228</f>
        <v>0</v>
      </c>
      <c r="P232" s="1034" t="s">
        <v>192</v>
      </c>
      <c r="Q232" s="699"/>
      <c r="R232" s="706"/>
      <c r="U232" s="1052"/>
      <c r="V232" s="1052"/>
      <c r="W232" s="1052"/>
      <c r="X232" s="1052"/>
      <c r="Y232" s="1052"/>
    </row>
    <row r="233" spans="4:25" s="700" customFormat="1" ht="17" customHeight="1" x14ac:dyDescent="0.15">
      <c r="D233" s="701"/>
      <c r="E233" s="1042"/>
      <c r="F233" s="729" t="s">
        <v>893</v>
      </c>
      <c r="G233" s="1037"/>
      <c r="H233" s="1034"/>
      <c r="I233" s="1041"/>
      <c r="J233" s="699"/>
      <c r="K233" s="731" t="s">
        <v>874</v>
      </c>
      <c r="L233" s="1043">
        <f>((J224*J225*L229)+(J224*0.3*L230))/12</f>
        <v>0</v>
      </c>
      <c r="M233" s="731" t="s">
        <v>589</v>
      </c>
      <c r="N233" s="1034" t="s">
        <v>880</v>
      </c>
      <c r="O233" s="1044">
        <f>L233*Q229</f>
        <v>0</v>
      </c>
      <c r="P233" s="731" t="s">
        <v>192</v>
      </c>
      <c r="Q233" s="699"/>
      <c r="R233" s="706"/>
      <c r="U233" s="1052"/>
      <c r="V233" s="1052"/>
      <c r="W233" s="1052"/>
      <c r="X233" s="1052"/>
      <c r="Y233" s="1052"/>
    </row>
    <row r="234" spans="4:25" s="700" customFormat="1" ht="17" customHeight="1" x14ac:dyDescent="0.15">
      <c r="D234" s="701"/>
      <c r="E234" s="1042"/>
      <c r="F234" s="745" t="s">
        <v>894</v>
      </c>
      <c r="G234" s="1045"/>
      <c r="H234" s="1046"/>
      <c r="I234" s="1047"/>
      <c r="J234" s="747"/>
      <c r="K234" s="1048" t="s">
        <v>874</v>
      </c>
      <c r="L234" s="1048">
        <f>(((((2*(F223+H223))*(J224/J226)*J225)/12)*1.2))</f>
        <v>0</v>
      </c>
      <c r="M234" s="1048" t="s">
        <v>589</v>
      </c>
      <c r="N234" s="1046" t="s">
        <v>880</v>
      </c>
      <c r="O234" s="1049">
        <f>L234*Q230</f>
        <v>0</v>
      </c>
      <c r="P234" s="1046" t="s">
        <v>192</v>
      </c>
      <c r="Q234" s="699"/>
      <c r="R234" s="706"/>
      <c r="U234" s="1052"/>
      <c r="V234" s="1052"/>
      <c r="W234" s="1052"/>
      <c r="X234" s="1052"/>
      <c r="Y234" s="1052"/>
    </row>
    <row r="235" spans="4:25" s="735" customFormat="1" ht="17.25" customHeight="1" x14ac:dyDescent="0.15">
      <c r="D235" s="728"/>
      <c r="E235" s="1050"/>
      <c r="F235" s="730"/>
      <c r="G235" s="1037"/>
      <c r="H235" s="731"/>
      <c r="I235" s="1033"/>
      <c r="J235" s="731"/>
      <c r="K235" s="731"/>
      <c r="L235" s="731"/>
      <c r="M235" s="731"/>
      <c r="N235" s="708" t="s">
        <v>883</v>
      </c>
      <c r="O235" s="709">
        <f>SUM(O232:O234)</f>
        <v>0</v>
      </c>
      <c r="P235" s="705" t="s">
        <v>192</v>
      </c>
      <c r="Q235" s="731"/>
      <c r="R235" s="1051"/>
      <c r="U235" s="1052"/>
      <c r="V235" s="1052"/>
      <c r="W235" s="1052"/>
      <c r="X235" s="1052"/>
      <c r="Y235" s="1052"/>
    </row>
    <row r="236" spans="4:25" s="1052" customFormat="1" ht="16" x14ac:dyDescent="0.2">
      <c r="D236" s="1053"/>
      <c r="E236" s="1054" t="s">
        <v>306</v>
      </c>
      <c r="G236" s="1055"/>
      <c r="I236" s="1020"/>
      <c r="J236" s="688"/>
      <c r="R236" s="1056"/>
    </row>
    <row r="237" spans="4:25" s="700" customFormat="1" ht="17" customHeight="1" x14ac:dyDescent="0.15">
      <c r="D237" s="701"/>
      <c r="E237" s="1039" t="s">
        <v>241</v>
      </c>
      <c r="F237" s="703" t="s">
        <v>884</v>
      </c>
      <c r="G237" s="1041"/>
      <c r="H237" s="699"/>
      <c r="I237" s="1041"/>
      <c r="J237" s="699"/>
      <c r="K237" s="699" t="s">
        <v>874</v>
      </c>
      <c r="L237" s="709">
        <f>(F223*H223*J224*J225)</f>
        <v>0</v>
      </c>
      <c r="M237" s="699" t="s">
        <v>189</v>
      </c>
      <c r="N237" s="705"/>
      <c r="O237" s="699"/>
      <c r="P237" s="705"/>
      <c r="Q237" s="705"/>
      <c r="R237" s="706"/>
      <c r="U237" s="1052"/>
      <c r="V237" s="1052"/>
      <c r="W237" s="1052"/>
      <c r="X237" s="1052"/>
      <c r="Y237" s="1052"/>
    </row>
    <row r="238" spans="4:25" s="700" customFormat="1" ht="17" customHeight="1" x14ac:dyDescent="0.15">
      <c r="D238" s="701"/>
      <c r="E238" s="1031" t="s">
        <v>241</v>
      </c>
      <c r="F238" s="703" t="s">
        <v>882</v>
      </c>
      <c r="G238" s="1040"/>
      <c r="H238" s="699"/>
      <c r="I238" s="1041"/>
      <c r="J238" s="699"/>
      <c r="K238" s="699" t="s">
        <v>874</v>
      </c>
      <c r="L238" s="709">
        <f>O235</f>
        <v>0</v>
      </c>
      <c r="M238" s="699" t="s">
        <v>192</v>
      </c>
      <c r="N238" s="705"/>
      <c r="O238" s="699"/>
      <c r="P238" s="705"/>
      <c r="Q238" s="705"/>
      <c r="R238" s="706"/>
      <c r="U238" s="1052"/>
      <c r="V238" s="1052"/>
      <c r="W238" s="1052"/>
      <c r="X238" s="1052"/>
      <c r="Y238" s="1052"/>
    </row>
    <row r="239" spans="4:25" s="700" customFormat="1" ht="17" customHeight="1" thickBot="1" x14ac:dyDescent="0.2">
      <c r="D239" s="713"/>
      <c r="E239" s="1057" t="s">
        <v>241</v>
      </c>
      <c r="F239" s="715" t="s">
        <v>1073</v>
      </c>
      <c r="G239" s="1058"/>
      <c r="H239" s="716"/>
      <c r="I239" s="1059"/>
      <c r="J239" s="716"/>
      <c r="K239" s="716" t="s">
        <v>874</v>
      </c>
      <c r="L239" s="718">
        <f>2*(F223+H223)*J224*J225*1.2</f>
        <v>0</v>
      </c>
      <c r="M239" s="716" t="s">
        <v>184</v>
      </c>
      <c r="N239" s="719"/>
      <c r="O239" s="716"/>
      <c r="P239" s="719"/>
      <c r="Q239" s="719"/>
      <c r="R239" s="1060"/>
      <c r="U239" s="1052"/>
      <c r="V239" s="1052"/>
      <c r="W239" s="1052"/>
      <c r="X239" s="1052"/>
      <c r="Y239" s="1052"/>
    </row>
    <row r="241" spans="4:25" s="692" customFormat="1" ht="16" x14ac:dyDescent="0.15">
      <c r="D241" s="1018" t="s">
        <v>1229</v>
      </c>
      <c r="E241" s="1018"/>
      <c r="F241" s="1018"/>
      <c r="G241" s="1019"/>
      <c r="H241" s="1018"/>
      <c r="I241" s="1019"/>
      <c r="J241" s="1018"/>
      <c r="K241" s="1018"/>
      <c r="L241" s="1018"/>
      <c r="M241" s="1018"/>
      <c r="N241" s="1018"/>
      <c r="O241" s="1018"/>
      <c r="P241" s="1018"/>
      <c r="Q241" s="1018"/>
      <c r="R241" s="1018"/>
      <c r="U241" s="1052"/>
      <c r="V241" s="1052"/>
      <c r="W241" s="1052"/>
      <c r="X241" s="1052"/>
      <c r="Y241" s="1052"/>
    </row>
    <row r="242" spans="4:25" ht="17" thickBot="1" x14ac:dyDescent="0.2">
      <c r="D242" s="1061"/>
      <c r="E242" s="1061"/>
      <c r="F242" s="1061"/>
      <c r="G242" s="1062"/>
      <c r="H242" s="1061"/>
      <c r="I242" s="1062"/>
      <c r="J242" s="1061"/>
      <c r="K242" s="1061"/>
      <c r="L242" s="1061"/>
      <c r="M242" s="1061"/>
      <c r="N242" s="1061"/>
      <c r="O242" s="1061"/>
      <c r="P242" s="1061"/>
      <c r="Q242" s="1061"/>
      <c r="R242" s="1061"/>
      <c r="U242" s="1021" t="s">
        <v>1213</v>
      </c>
      <c r="V242" s="1021" t="s">
        <v>1214</v>
      </c>
      <c r="W242" s="1021" t="s">
        <v>891</v>
      </c>
      <c r="X242" s="1021" t="s">
        <v>888</v>
      </c>
      <c r="Y242" s="1021" t="s">
        <v>1056</v>
      </c>
    </row>
    <row r="243" spans="4:25" s="700" customFormat="1" ht="17" customHeight="1" x14ac:dyDescent="0.2">
      <c r="D243" s="1022">
        <v>1</v>
      </c>
      <c r="E243" s="1063" t="s">
        <v>1230</v>
      </c>
      <c r="F243" s="1024">
        <v>0.15</v>
      </c>
      <c r="G243" s="1025" t="s">
        <v>873</v>
      </c>
      <c r="H243" s="1024">
        <v>0.3</v>
      </c>
      <c r="I243" s="1025" t="s">
        <v>873</v>
      </c>
      <c r="J243" s="1026">
        <v>0.3</v>
      </c>
      <c r="K243" s="1027" t="s">
        <v>877</v>
      </c>
      <c r="L243" s="1027"/>
      <c r="M243" s="1027"/>
      <c r="N243" s="1028"/>
      <c r="O243" s="1028"/>
      <c r="P243" s="1028"/>
      <c r="Q243" s="1027"/>
      <c r="R243" s="1029"/>
      <c r="U243" s="1030" t="str">
        <f>L248&amp;" "&amp;"D"&amp;" "&amp;N248&amp;" "&amp;O248</f>
        <v>8 D 13 mm</v>
      </c>
      <c r="V243" s="1030" t="str">
        <f>IF(L249&gt;0,(L249&amp;" "&amp;"D"&amp;" "&amp;N249&amp;" "&amp;O249),0)</f>
        <v>4 D 13 mm</v>
      </c>
      <c r="W243" s="1030" t="str">
        <f>"Ø"&amp;" "&amp;N250&amp;" "&amp;O250</f>
        <v>Ø 8 mm</v>
      </c>
      <c r="X243" s="1030" t="str">
        <f>IF(J246=0.125,"10/15 cm",IF(J246=0.15,"15 cm",IF(J246=0.175,"15/20 cm",IF(J246=0.2,"20 cm","Check!!"))))</f>
        <v>15/20 cm</v>
      </c>
      <c r="Y243" s="1030" t="str">
        <f>IF(V243=0,("SNI"&amp;" "&amp;U243&amp;","&amp;" "&amp;W243&amp;" "&amp;"-"&amp;" "&amp;X243),("SNI"&amp;" "&amp;U243&amp;" "&amp;"+"&amp;" "&amp;V243&amp;","&amp;" "&amp;W243&amp;" "&amp;"-"&amp;" "&amp;X243))</f>
        <v>SNI 8 D 13 mm + 4 D 13 mm, Ø 8 mm - 15/20 cm</v>
      </c>
    </row>
    <row r="244" spans="4:25" s="735" customFormat="1" ht="17" customHeight="1" x14ac:dyDescent="0.15">
      <c r="D244" s="728"/>
      <c r="E244" s="1031" t="s">
        <v>241</v>
      </c>
      <c r="F244" s="729" t="s">
        <v>896</v>
      </c>
      <c r="G244" s="1032"/>
      <c r="H244" s="731"/>
      <c r="I244" s="1033" t="s">
        <v>874</v>
      </c>
      <c r="J244" s="704"/>
      <c r="K244" s="731" t="s">
        <v>185</v>
      </c>
      <c r="L244" s="731"/>
      <c r="M244" s="731"/>
      <c r="N244" s="1034"/>
      <c r="O244" s="1034"/>
      <c r="P244" s="1034"/>
      <c r="Q244" s="731"/>
      <c r="R244" s="1035"/>
      <c r="U244" s="1036" t="s">
        <v>1072</v>
      </c>
      <c r="V244" s="1036" t="s">
        <v>1072</v>
      </c>
      <c r="W244" s="700"/>
      <c r="X244" s="700"/>
      <c r="Y244" s="700"/>
    </row>
    <row r="245" spans="4:25" s="735" customFormat="1" ht="17" customHeight="1" x14ac:dyDescent="0.2">
      <c r="D245" s="728"/>
      <c r="E245" s="1031" t="s">
        <v>241</v>
      </c>
      <c r="F245" s="729" t="s">
        <v>897</v>
      </c>
      <c r="G245" s="1037"/>
      <c r="H245" s="731"/>
      <c r="I245" s="1033" t="s">
        <v>874</v>
      </c>
      <c r="J245" s="704"/>
      <c r="K245" s="731" t="s">
        <v>188</v>
      </c>
      <c r="L245" s="731"/>
      <c r="M245" s="731"/>
      <c r="N245" s="1034"/>
      <c r="O245" s="1034"/>
      <c r="P245" s="1034"/>
      <c r="Q245" s="731"/>
      <c r="R245" s="1035"/>
      <c r="U245" s="700"/>
      <c r="V245" s="700"/>
      <c r="W245" s="700"/>
      <c r="X245" s="700"/>
      <c r="Y245" s="700"/>
    </row>
    <row r="246" spans="4:25" s="735" customFormat="1" ht="17" customHeight="1" x14ac:dyDescent="0.2">
      <c r="D246" s="728"/>
      <c r="E246" s="1031" t="s">
        <v>241</v>
      </c>
      <c r="F246" s="729" t="s">
        <v>888</v>
      </c>
      <c r="G246" s="1037"/>
      <c r="H246" s="731"/>
      <c r="I246" s="1038" t="s">
        <v>874</v>
      </c>
      <c r="J246" s="704">
        <f>(0.15+0.2)/2</f>
        <v>0.17499999999999999</v>
      </c>
      <c r="K246" s="731" t="s">
        <v>185</v>
      </c>
      <c r="L246" s="731"/>
      <c r="M246" s="731"/>
      <c r="N246" s="1034"/>
      <c r="O246" s="1034"/>
      <c r="P246" s="1034"/>
      <c r="Q246" s="731"/>
      <c r="R246" s="1035"/>
      <c r="U246" s="700"/>
      <c r="V246" s="700"/>
      <c r="W246" s="700"/>
      <c r="X246" s="700"/>
      <c r="Y246" s="700"/>
    </row>
    <row r="247" spans="4:25" s="735" customFormat="1" ht="17" customHeight="1" x14ac:dyDescent="0.2">
      <c r="D247" s="728"/>
      <c r="E247" s="1031"/>
      <c r="F247" s="729"/>
      <c r="G247" s="1037"/>
      <c r="H247" s="731"/>
      <c r="I247" s="1038"/>
      <c r="J247" s="704"/>
      <c r="K247" s="731"/>
      <c r="L247" s="731"/>
      <c r="M247" s="731"/>
      <c r="N247" s="1034"/>
      <c r="O247" s="1034"/>
      <c r="P247" s="1034"/>
      <c r="Q247" s="731"/>
      <c r="R247" s="1035"/>
      <c r="U247" s="700"/>
      <c r="V247" s="700"/>
      <c r="W247" s="700"/>
      <c r="X247" s="700"/>
      <c r="Y247" s="700"/>
    </row>
    <row r="248" spans="4:25" s="735" customFormat="1" ht="17" customHeight="1" x14ac:dyDescent="0.2">
      <c r="D248" s="728"/>
      <c r="E248" s="1031" t="s">
        <v>241</v>
      </c>
      <c r="F248" s="729" t="s">
        <v>889</v>
      </c>
      <c r="G248" s="1037"/>
      <c r="H248" s="731"/>
      <c r="I248" s="1033"/>
      <c r="J248" s="731"/>
      <c r="K248" s="731" t="s">
        <v>874</v>
      </c>
      <c r="L248" s="704">
        <v>8</v>
      </c>
      <c r="M248" s="731" t="s">
        <v>266</v>
      </c>
      <c r="N248" s="732">
        <v>13</v>
      </c>
      <c r="O248" s="1034" t="s">
        <v>879</v>
      </c>
      <c r="P248" s="1034" t="s">
        <v>880</v>
      </c>
      <c r="Q248" s="731">
        <f>((3.14*(N248/1000)^2)/4)*12*7850</f>
        <v>12.497042999999998</v>
      </c>
      <c r="R248" s="1035" t="s">
        <v>898</v>
      </c>
    </row>
    <row r="249" spans="4:25" s="735" customFormat="1" ht="17" customHeight="1" x14ac:dyDescent="0.2">
      <c r="D249" s="728"/>
      <c r="E249" s="1031" t="s">
        <v>241</v>
      </c>
      <c r="F249" s="729" t="s">
        <v>890</v>
      </c>
      <c r="G249" s="1037"/>
      <c r="H249" s="731"/>
      <c r="I249" s="1033"/>
      <c r="J249" s="731"/>
      <c r="K249" s="731" t="s">
        <v>874</v>
      </c>
      <c r="L249" s="704">
        <v>4</v>
      </c>
      <c r="M249" s="731" t="s">
        <v>266</v>
      </c>
      <c r="N249" s="732">
        <v>13</v>
      </c>
      <c r="O249" s="1034" t="s">
        <v>879</v>
      </c>
      <c r="P249" s="1034" t="s">
        <v>880</v>
      </c>
      <c r="Q249" s="731">
        <f t="shared" ref="Q249:Q250" si="6">((3.14*(N249/1000)^2)/4)*12*7850</f>
        <v>12.497042999999998</v>
      </c>
      <c r="R249" s="1035" t="s">
        <v>898</v>
      </c>
    </row>
    <row r="250" spans="4:25" s="735" customFormat="1" ht="17" customHeight="1" x14ac:dyDescent="0.2">
      <c r="D250" s="728"/>
      <c r="E250" s="1031" t="s">
        <v>241</v>
      </c>
      <c r="F250" s="729" t="s">
        <v>891</v>
      </c>
      <c r="G250" s="1037"/>
      <c r="H250" s="731"/>
      <c r="I250" s="1033"/>
      <c r="J250" s="731"/>
      <c r="K250" s="731" t="s">
        <v>874</v>
      </c>
      <c r="L250" s="704">
        <v>1</v>
      </c>
      <c r="M250" s="731" t="s">
        <v>266</v>
      </c>
      <c r="N250" s="732">
        <v>8</v>
      </c>
      <c r="O250" s="1034" t="s">
        <v>879</v>
      </c>
      <c r="P250" s="1034" t="s">
        <v>880</v>
      </c>
      <c r="Q250" s="731">
        <f t="shared" si="6"/>
        <v>4.7326079999999999</v>
      </c>
      <c r="R250" s="1035" t="s">
        <v>898</v>
      </c>
      <c r="U250" s="700"/>
      <c r="V250" s="700"/>
      <c r="W250" s="700"/>
      <c r="X250" s="700"/>
      <c r="Y250" s="700"/>
    </row>
    <row r="251" spans="4:25" s="700" customFormat="1" ht="17" customHeight="1" x14ac:dyDescent="0.2">
      <c r="D251" s="701"/>
      <c r="E251" s="1039" t="s">
        <v>1216</v>
      </c>
      <c r="F251" s="703" t="s">
        <v>882</v>
      </c>
      <c r="G251" s="1040"/>
      <c r="H251" s="699"/>
      <c r="I251" s="1041"/>
      <c r="J251" s="699"/>
      <c r="K251" s="699"/>
      <c r="L251" s="699"/>
      <c r="M251" s="699"/>
      <c r="N251" s="699"/>
      <c r="O251" s="699"/>
      <c r="P251" s="705"/>
      <c r="Q251" s="705"/>
      <c r="R251" s="706"/>
    </row>
    <row r="252" spans="4:25" s="700" customFormat="1" ht="17" customHeight="1" x14ac:dyDescent="0.2">
      <c r="D252" s="701"/>
      <c r="E252" s="1042"/>
      <c r="F252" s="729" t="s">
        <v>892</v>
      </c>
      <c r="G252" s="1037"/>
      <c r="H252" s="1034"/>
      <c r="I252" s="1041"/>
      <c r="J252" s="699"/>
      <c r="K252" s="731" t="s">
        <v>874</v>
      </c>
      <c r="L252" s="1043">
        <f>((J244*J245*L248)+(J244*0.3*L248))/12</f>
        <v>0</v>
      </c>
      <c r="M252" s="731" t="s">
        <v>589</v>
      </c>
      <c r="N252" s="1034" t="s">
        <v>880</v>
      </c>
      <c r="O252" s="1044">
        <f>L252*Q248</f>
        <v>0</v>
      </c>
      <c r="P252" s="1034" t="s">
        <v>192</v>
      </c>
      <c r="Q252" s="699"/>
      <c r="R252" s="706"/>
    </row>
    <row r="253" spans="4:25" s="700" customFormat="1" ht="17" customHeight="1" x14ac:dyDescent="0.2">
      <c r="D253" s="701"/>
      <c r="E253" s="1042"/>
      <c r="F253" s="729" t="s">
        <v>893</v>
      </c>
      <c r="G253" s="1037"/>
      <c r="H253" s="1034"/>
      <c r="I253" s="1041"/>
      <c r="J253" s="699"/>
      <c r="K253" s="731" t="s">
        <v>874</v>
      </c>
      <c r="L253" s="1043">
        <f>((J244*J245*L249)+(J244*0.3*L250))/12</f>
        <v>0</v>
      </c>
      <c r="M253" s="731" t="s">
        <v>589</v>
      </c>
      <c r="N253" s="1034" t="s">
        <v>880</v>
      </c>
      <c r="O253" s="1044">
        <f>L253*Q249</f>
        <v>0</v>
      </c>
      <c r="P253" s="731" t="s">
        <v>192</v>
      </c>
      <c r="Q253" s="699"/>
      <c r="R253" s="706"/>
    </row>
    <row r="254" spans="4:25" s="700" customFormat="1" ht="17" customHeight="1" x14ac:dyDescent="0.2">
      <c r="D254" s="701"/>
      <c r="E254" s="1042"/>
      <c r="F254" s="745" t="s">
        <v>894</v>
      </c>
      <c r="G254" s="1045"/>
      <c r="H254" s="1046"/>
      <c r="I254" s="1047"/>
      <c r="J254" s="747"/>
      <c r="K254" s="1048" t="s">
        <v>874</v>
      </c>
      <c r="L254" s="1048">
        <f>(((((2*(F243+H243))*(J244/J246)*J245)/12)*1.05))</f>
        <v>0</v>
      </c>
      <c r="M254" s="1048" t="s">
        <v>589</v>
      </c>
      <c r="N254" s="1046" t="s">
        <v>880</v>
      </c>
      <c r="O254" s="1049">
        <f>L254*Q250</f>
        <v>0</v>
      </c>
      <c r="P254" s="1046" t="s">
        <v>192</v>
      </c>
      <c r="Q254" s="699"/>
      <c r="R254" s="706"/>
    </row>
    <row r="255" spans="4:25" s="735" customFormat="1" ht="17.25" customHeight="1" x14ac:dyDescent="0.15">
      <c r="D255" s="728"/>
      <c r="E255" s="1050"/>
      <c r="F255" s="730"/>
      <c r="G255" s="1037"/>
      <c r="H255" s="731"/>
      <c r="I255" s="1033"/>
      <c r="J255" s="731"/>
      <c r="K255" s="731"/>
      <c r="L255" s="731"/>
      <c r="M255" s="731"/>
      <c r="N255" s="708" t="s">
        <v>883</v>
      </c>
      <c r="O255" s="709">
        <f>SUM(O252:O254)</f>
        <v>0</v>
      </c>
      <c r="P255" s="705" t="s">
        <v>192</v>
      </c>
      <c r="Q255" s="731"/>
      <c r="R255" s="1051"/>
      <c r="U255" s="1052"/>
      <c r="V255" s="1052"/>
      <c r="W255" s="1052"/>
      <c r="X255" s="1052"/>
      <c r="Y255" s="1052"/>
    </row>
    <row r="256" spans="4:25" s="1052" customFormat="1" ht="16" x14ac:dyDescent="0.2">
      <c r="D256" s="1053"/>
      <c r="E256" s="1054" t="s">
        <v>306</v>
      </c>
      <c r="G256" s="1055"/>
      <c r="I256" s="1020"/>
      <c r="J256" s="688"/>
      <c r="R256" s="1056"/>
      <c r="U256" s="699"/>
      <c r="V256" s="699"/>
      <c r="W256" s="699"/>
      <c r="X256" s="699"/>
      <c r="Y256" s="699"/>
    </row>
    <row r="257" spans="4:25" s="700" customFormat="1" ht="17" customHeight="1" x14ac:dyDescent="0.2">
      <c r="D257" s="701"/>
      <c r="E257" s="1039" t="s">
        <v>241</v>
      </c>
      <c r="F257" s="703" t="s">
        <v>884</v>
      </c>
      <c r="G257" s="1041"/>
      <c r="H257" s="699"/>
      <c r="I257" s="1041"/>
      <c r="J257" s="699"/>
      <c r="K257" s="699" t="s">
        <v>874</v>
      </c>
      <c r="L257" s="709">
        <f>((F243*J243)+(J243*J243))*J244*J245</f>
        <v>0</v>
      </c>
      <c r="M257" s="699" t="s">
        <v>189</v>
      </c>
      <c r="N257" s="705"/>
      <c r="O257" s="699"/>
      <c r="P257" s="705"/>
      <c r="Q257" s="705"/>
      <c r="R257" s="706"/>
      <c r="U257" s="699"/>
      <c r="V257" s="699"/>
      <c r="W257" s="699"/>
      <c r="X257" s="699"/>
      <c r="Y257" s="699"/>
    </row>
    <row r="258" spans="4:25" s="700" customFormat="1" ht="17" customHeight="1" x14ac:dyDescent="0.2">
      <c r="D258" s="701"/>
      <c r="E258" s="1031" t="s">
        <v>241</v>
      </c>
      <c r="F258" s="703" t="s">
        <v>882</v>
      </c>
      <c r="G258" s="1040"/>
      <c r="H258" s="699"/>
      <c r="I258" s="1041"/>
      <c r="J258" s="699"/>
      <c r="K258" s="699" t="s">
        <v>874</v>
      </c>
      <c r="L258" s="709">
        <f>O255</f>
        <v>0</v>
      </c>
      <c r="M258" s="699" t="s">
        <v>192</v>
      </c>
      <c r="N258" s="705"/>
      <c r="O258" s="699"/>
      <c r="P258" s="705"/>
      <c r="Q258" s="705"/>
      <c r="R258" s="706"/>
    </row>
    <row r="259" spans="4:25" s="700" customFormat="1" ht="17" customHeight="1" thickBot="1" x14ac:dyDescent="0.25">
      <c r="D259" s="713"/>
      <c r="E259" s="1057" t="s">
        <v>241</v>
      </c>
      <c r="F259" s="715" t="s">
        <v>1073</v>
      </c>
      <c r="G259" s="1058"/>
      <c r="H259" s="716"/>
      <c r="I259" s="1059"/>
      <c r="J259" s="716"/>
      <c r="K259" s="716" t="s">
        <v>874</v>
      </c>
      <c r="L259" s="718">
        <f>2*(F243+H243)*J244*J245*1.2</f>
        <v>0</v>
      </c>
      <c r="M259" s="716" t="s">
        <v>184</v>
      </c>
      <c r="N259" s="719"/>
      <c r="O259" s="716"/>
      <c r="P259" s="719"/>
      <c r="Q259" s="719"/>
      <c r="R259" s="1060"/>
    </row>
    <row r="260" spans="4:25" ht="15" thickBot="1" x14ac:dyDescent="0.2">
      <c r="U260" s="1021" t="s">
        <v>1213</v>
      </c>
      <c r="V260" s="1021" t="s">
        <v>1214</v>
      </c>
      <c r="W260" s="1021" t="s">
        <v>891</v>
      </c>
      <c r="X260" s="1021" t="s">
        <v>888</v>
      </c>
      <c r="Y260" s="1021" t="s">
        <v>1056</v>
      </c>
    </row>
    <row r="261" spans="4:25" s="700" customFormat="1" ht="17" customHeight="1" x14ac:dyDescent="0.2">
      <c r="D261" s="1022">
        <f>D243+1</f>
        <v>2</v>
      </c>
      <c r="E261" s="1063" t="s">
        <v>1231</v>
      </c>
      <c r="F261" s="1024">
        <v>0.4</v>
      </c>
      <c r="G261" s="1025" t="s">
        <v>873</v>
      </c>
      <c r="H261" s="1024">
        <v>0.4</v>
      </c>
      <c r="I261" s="1025" t="s">
        <v>185</v>
      </c>
      <c r="J261" s="1027"/>
      <c r="K261" s="1027"/>
      <c r="L261" s="1027"/>
      <c r="M261" s="1027"/>
      <c r="N261" s="1028"/>
      <c r="O261" s="1028"/>
      <c r="P261" s="1028"/>
      <c r="Q261" s="1027"/>
      <c r="R261" s="1029"/>
      <c r="U261" s="1030" t="str">
        <f>L266&amp;" "&amp;"D"&amp;" "&amp;N266&amp;" "&amp;O266</f>
        <v>10 D 13 mm</v>
      </c>
      <c r="V261" s="1030" t="str">
        <f>IF(L267&gt;0,(L267&amp;" "&amp;"D"&amp;" "&amp;N267&amp;" "&amp;O267),0)</f>
        <v>6 D 13 mm</v>
      </c>
      <c r="W261" s="1030" t="str">
        <f>"Ø"&amp;" "&amp;N268&amp;" "&amp;O268</f>
        <v>Ø 8 mm</v>
      </c>
      <c r="X261" s="1030" t="str">
        <f>IF(J264=0.125,"10/15 cm",IF(J264=0.15,"15 cm",IF(J264=0.175,"15/20 cm",IF(J264=0.2,"20 cm","Check!!"))))</f>
        <v>15/20 cm</v>
      </c>
      <c r="Y261" s="1030" t="str">
        <f>IF(V261=0,("SNI"&amp;" "&amp;U261&amp;","&amp;" "&amp;W261&amp;" "&amp;"-"&amp;" "&amp;X261),("SNI"&amp;" "&amp;U261&amp;" "&amp;"+"&amp;" "&amp;V261&amp;","&amp;" "&amp;W261&amp;" "&amp;"-"&amp;" "&amp;X261))</f>
        <v>SNI 10 D 13 mm + 6 D 13 mm, Ø 8 mm - 15/20 cm</v>
      </c>
    </row>
    <row r="262" spans="4:25" s="735" customFormat="1" ht="17" customHeight="1" x14ac:dyDescent="0.15">
      <c r="D262" s="728"/>
      <c r="E262" s="1031" t="s">
        <v>241</v>
      </c>
      <c r="F262" s="729" t="s">
        <v>896</v>
      </c>
      <c r="G262" s="1032"/>
      <c r="H262" s="731"/>
      <c r="I262" s="1033" t="s">
        <v>874</v>
      </c>
      <c r="J262" s="704">
        <v>0</v>
      </c>
      <c r="K262" s="731" t="s">
        <v>185</v>
      </c>
      <c r="L262" s="731"/>
      <c r="M262" s="731"/>
      <c r="N262" s="1034"/>
      <c r="O262" s="1034"/>
      <c r="P262" s="1034"/>
      <c r="Q262" s="731"/>
      <c r="R262" s="1035"/>
      <c r="U262" s="1036" t="s">
        <v>1072</v>
      </c>
      <c r="V262" s="1036" t="s">
        <v>1072</v>
      </c>
      <c r="W262" s="700"/>
      <c r="X262" s="700"/>
      <c r="Y262" s="700"/>
    </row>
    <row r="263" spans="4:25" s="735" customFormat="1" ht="17" customHeight="1" x14ac:dyDescent="0.15">
      <c r="D263" s="728"/>
      <c r="E263" s="1031" t="s">
        <v>241</v>
      </c>
      <c r="F263" s="729" t="s">
        <v>897</v>
      </c>
      <c r="G263" s="1037"/>
      <c r="H263" s="731"/>
      <c r="I263" s="1033" t="s">
        <v>874</v>
      </c>
      <c r="J263" s="704">
        <v>0</v>
      </c>
      <c r="K263" s="731" t="s">
        <v>188</v>
      </c>
      <c r="L263" s="731"/>
      <c r="M263" s="731"/>
      <c r="N263" s="1034"/>
      <c r="O263" s="1034"/>
      <c r="P263" s="1034"/>
      <c r="Q263" s="731"/>
      <c r="R263" s="1035"/>
      <c r="U263" s="1052"/>
      <c r="V263" s="1052"/>
      <c r="W263" s="1052"/>
      <c r="X263" s="1052"/>
      <c r="Y263" s="1052"/>
    </row>
    <row r="264" spans="4:25" s="735" customFormat="1" ht="17" customHeight="1" x14ac:dyDescent="0.2">
      <c r="D264" s="728"/>
      <c r="E264" s="1031" t="s">
        <v>241</v>
      </c>
      <c r="F264" s="729" t="s">
        <v>888</v>
      </c>
      <c r="G264" s="1037"/>
      <c r="H264" s="731"/>
      <c r="I264" s="1038" t="s">
        <v>874</v>
      </c>
      <c r="J264" s="704">
        <f>(0.15+0.2)/2</f>
        <v>0.17499999999999999</v>
      </c>
      <c r="K264" s="731" t="s">
        <v>185</v>
      </c>
      <c r="L264" s="731"/>
      <c r="M264" s="731"/>
      <c r="N264" s="1034"/>
      <c r="O264" s="1034"/>
      <c r="P264" s="1034"/>
      <c r="Q264" s="731"/>
      <c r="R264" s="1035"/>
      <c r="U264" s="700"/>
      <c r="V264" s="700"/>
      <c r="W264" s="700"/>
      <c r="X264" s="700"/>
      <c r="Y264" s="700"/>
    </row>
    <row r="265" spans="4:25" s="735" customFormat="1" ht="17" customHeight="1" x14ac:dyDescent="0.2">
      <c r="D265" s="728"/>
      <c r="E265" s="1031"/>
      <c r="F265" s="729"/>
      <c r="G265" s="1037"/>
      <c r="H265" s="731"/>
      <c r="I265" s="1038"/>
      <c r="J265" s="704"/>
      <c r="K265" s="731"/>
      <c r="L265" s="731"/>
      <c r="M265" s="731"/>
      <c r="N265" s="1034"/>
      <c r="O265" s="1034"/>
      <c r="P265" s="1034"/>
      <c r="Q265" s="731"/>
      <c r="R265" s="1035"/>
      <c r="U265" s="700"/>
      <c r="V265" s="700"/>
      <c r="W265" s="700"/>
      <c r="X265" s="700"/>
      <c r="Y265" s="700"/>
    </row>
    <row r="266" spans="4:25" s="735" customFormat="1" ht="17" customHeight="1" x14ac:dyDescent="0.2">
      <c r="D266" s="728"/>
      <c r="E266" s="1031" t="s">
        <v>241</v>
      </c>
      <c r="F266" s="729" t="s">
        <v>889</v>
      </c>
      <c r="G266" s="1037"/>
      <c r="H266" s="731"/>
      <c r="I266" s="1033"/>
      <c r="J266" s="731"/>
      <c r="K266" s="731" t="s">
        <v>874</v>
      </c>
      <c r="L266" s="704">
        <v>10</v>
      </c>
      <c r="M266" s="731" t="s">
        <v>266</v>
      </c>
      <c r="N266" s="732">
        <v>13</v>
      </c>
      <c r="O266" s="1034" t="s">
        <v>879</v>
      </c>
      <c r="P266" s="1034" t="s">
        <v>880</v>
      </c>
      <c r="Q266" s="731">
        <f>((3.14*(N266/1000)^2)/4)*12*7850</f>
        <v>12.497042999999998</v>
      </c>
      <c r="R266" s="1035" t="s">
        <v>898</v>
      </c>
      <c r="U266" s="700"/>
      <c r="V266" s="700"/>
      <c r="W266" s="700"/>
      <c r="X266" s="700"/>
      <c r="Y266" s="700"/>
    </row>
    <row r="267" spans="4:25" s="735" customFormat="1" ht="17" customHeight="1" x14ac:dyDescent="0.2">
      <c r="D267" s="728"/>
      <c r="E267" s="1031" t="s">
        <v>241</v>
      </c>
      <c r="F267" s="729" t="s">
        <v>890</v>
      </c>
      <c r="G267" s="1037"/>
      <c r="H267" s="731"/>
      <c r="I267" s="1033"/>
      <c r="J267" s="731"/>
      <c r="K267" s="731" t="s">
        <v>874</v>
      </c>
      <c r="L267" s="704">
        <v>6</v>
      </c>
      <c r="M267" s="731" t="s">
        <v>266</v>
      </c>
      <c r="N267" s="732">
        <v>13</v>
      </c>
      <c r="O267" s="1034" t="s">
        <v>879</v>
      </c>
      <c r="P267" s="1034" t="s">
        <v>880</v>
      </c>
      <c r="Q267" s="731">
        <f t="shared" ref="Q267:Q268" si="7">((3.14*(N267/1000)^2)/4)*12*7850</f>
        <v>12.497042999999998</v>
      </c>
      <c r="R267" s="1035" t="s">
        <v>898</v>
      </c>
      <c r="U267" s="700"/>
      <c r="V267" s="700"/>
      <c r="W267" s="700"/>
      <c r="X267" s="700"/>
      <c r="Y267" s="700"/>
    </row>
    <row r="268" spans="4:25" s="735" customFormat="1" ht="17" customHeight="1" x14ac:dyDescent="0.15">
      <c r="D268" s="728"/>
      <c r="E268" s="1031" t="s">
        <v>241</v>
      </c>
      <c r="F268" s="729" t="s">
        <v>891</v>
      </c>
      <c r="G268" s="1037"/>
      <c r="H268" s="731"/>
      <c r="I268" s="1033"/>
      <c r="J268" s="731"/>
      <c r="K268" s="731" t="s">
        <v>874</v>
      </c>
      <c r="L268" s="704">
        <v>1</v>
      </c>
      <c r="M268" s="731" t="s">
        <v>266</v>
      </c>
      <c r="N268" s="732">
        <v>8</v>
      </c>
      <c r="O268" s="1034" t="s">
        <v>879</v>
      </c>
      <c r="P268" s="1034" t="s">
        <v>880</v>
      </c>
      <c r="Q268" s="731">
        <f t="shared" si="7"/>
        <v>4.7326079999999999</v>
      </c>
      <c r="R268" s="1035" t="s">
        <v>898</v>
      </c>
      <c r="U268" s="1052"/>
      <c r="V268" s="1052"/>
      <c r="W268" s="1052"/>
      <c r="X268" s="1052"/>
      <c r="Y268" s="1052"/>
    </row>
    <row r="269" spans="4:25" s="700" customFormat="1" ht="17" customHeight="1" x14ac:dyDescent="0.2">
      <c r="D269" s="701"/>
      <c r="E269" s="1039" t="s">
        <v>1216</v>
      </c>
      <c r="F269" s="703" t="s">
        <v>882</v>
      </c>
      <c r="G269" s="1040"/>
      <c r="H269" s="699"/>
      <c r="I269" s="1041"/>
      <c r="J269" s="699"/>
      <c r="K269" s="699"/>
      <c r="L269" s="699"/>
      <c r="M269" s="699"/>
      <c r="N269" s="699"/>
      <c r="O269" s="699"/>
      <c r="P269" s="705"/>
      <c r="Q269" s="705"/>
      <c r="R269" s="706"/>
    </row>
    <row r="270" spans="4:25" s="700" customFormat="1" ht="17" customHeight="1" x14ac:dyDescent="0.2">
      <c r="D270" s="701"/>
      <c r="E270" s="1042"/>
      <c r="F270" s="729" t="s">
        <v>892</v>
      </c>
      <c r="G270" s="1037"/>
      <c r="H270" s="1034"/>
      <c r="I270" s="1041"/>
      <c r="J270" s="699"/>
      <c r="K270" s="731" t="s">
        <v>874</v>
      </c>
      <c r="L270" s="1043">
        <f>((J262*J263*L266)+(J262*0.3*L266))/12</f>
        <v>0</v>
      </c>
      <c r="M270" s="731" t="s">
        <v>589</v>
      </c>
      <c r="N270" s="1034" t="s">
        <v>880</v>
      </c>
      <c r="O270" s="1044">
        <f>L270*Q266</f>
        <v>0</v>
      </c>
      <c r="P270" s="1034" t="s">
        <v>192</v>
      </c>
      <c r="Q270" s="699"/>
      <c r="R270" s="706"/>
    </row>
    <row r="271" spans="4:25" s="700" customFormat="1" ht="17" customHeight="1" x14ac:dyDescent="0.2">
      <c r="D271" s="701"/>
      <c r="E271" s="1042"/>
      <c r="F271" s="729" t="s">
        <v>893</v>
      </c>
      <c r="G271" s="1037"/>
      <c r="H271" s="1034"/>
      <c r="I271" s="1041"/>
      <c r="J271" s="699"/>
      <c r="K271" s="731" t="s">
        <v>874</v>
      </c>
      <c r="L271" s="1043">
        <f>((J262*J263*L267)+(J262*0.3*L268))/12</f>
        <v>0</v>
      </c>
      <c r="M271" s="731" t="s">
        <v>589</v>
      </c>
      <c r="N271" s="1034" t="s">
        <v>880</v>
      </c>
      <c r="O271" s="1044">
        <f>L271*Q267</f>
        <v>0</v>
      </c>
      <c r="P271" s="731" t="s">
        <v>192</v>
      </c>
      <c r="Q271" s="699"/>
      <c r="R271" s="706"/>
    </row>
    <row r="272" spans="4:25" s="700" customFormat="1" ht="17" customHeight="1" x14ac:dyDescent="0.2">
      <c r="D272" s="701"/>
      <c r="E272" s="1042"/>
      <c r="F272" s="745" t="s">
        <v>894</v>
      </c>
      <c r="G272" s="1045"/>
      <c r="H272" s="1046"/>
      <c r="I272" s="1047"/>
      <c r="J272" s="747"/>
      <c r="K272" s="1048" t="s">
        <v>874</v>
      </c>
      <c r="L272" s="1048">
        <f>(((((2*(F261+H261))*(J262/J264)*J263)/12)*1.2))</f>
        <v>0</v>
      </c>
      <c r="M272" s="1048" t="s">
        <v>589</v>
      </c>
      <c r="N272" s="1046" t="s">
        <v>880</v>
      </c>
      <c r="O272" s="1049">
        <f>L272*Q268</f>
        <v>0</v>
      </c>
      <c r="P272" s="1046" t="s">
        <v>192</v>
      </c>
      <c r="Q272" s="699"/>
      <c r="R272" s="706"/>
    </row>
    <row r="273" spans="4:25" s="735" customFormat="1" ht="17.25" customHeight="1" x14ac:dyDescent="0.2">
      <c r="D273" s="728"/>
      <c r="E273" s="1050"/>
      <c r="F273" s="730"/>
      <c r="G273" s="1037"/>
      <c r="H273" s="731"/>
      <c r="I273" s="1033"/>
      <c r="J273" s="731"/>
      <c r="K273" s="731"/>
      <c r="L273" s="731"/>
      <c r="M273" s="731"/>
      <c r="N273" s="708" t="s">
        <v>883</v>
      </c>
      <c r="O273" s="709">
        <f>SUM(O270:O272)</f>
        <v>0</v>
      </c>
      <c r="P273" s="705" t="s">
        <v>192</v>
      </c>
      <c r="Q273" s="731"/>
      <c r="R273" s="1051"/>
    </row>
    <row r="274" spans="4:25" s="1052" customFormat="1" ht="16" x14ac:dyDescent="0.2">
      <c r="D274" s="1053"/>
      <c r="E274" s="1054" t="s">
        <v>306</v>
      </c>
      <c r="G274" s="1055"/>
      <c r="I274" s="1020"/>
      <c r="J274" s="688"/>
      <c r="R274" s="1056"/>
      <c r="U274" s="735"/>
      <c r="V274" s="735"/>
      <c r="W274" s="735"/>
      <c r="X274" s="735"/>
      <c r="Y274" s="735"/>
    </row>
    <row r="275" spans="4:25" s="700" customFormat="1" ht="17" customHeight="1" x14ac:dyDescent="0.2">
      <c r="D275" s="701"/>
      <c r="E275" s="1039" t="s">
        <v>241</v>
      </c>
      <c r="F275" s="703" t="s">
        <v>884</v>
      </c>
      <c r="G275" s="1041"/>
      <c r="H275" s="699"/>
      <c r="I275" s="1041"/>
      <c r="J275" s="699"/>
      <c r="K275" s="699" t="s">
        <v>874</v>
      </c>
      <c r="L275" s="709">
        <f>(F261*H261*J262*J263)</f>
        <v>0</v>
      </c>
      <c r="M275" s="699" t="s">
        <v>189</v>
      </c>
      <c r="N275" s="705"/>
      <c r="O275" s="699"/>
      <c r="P275" s="705"/>
      <c r="Q275" s="705"/>
      <c r="R275" s="706"/>
      <c r="U275" s="735"/>
      <c r="V275" s="735"/>
      <c r="W275" s="735"/>
      <c r="X275" s="735"/>
      <c r="Y275" s="735"/>
    </row>
    <row r="276" spans="4:25" s="700" customFormat="1" ht="17" customHeight="1" x14ac:dyDescent="0.2">
      <c r="D276" s="701"/>
      <c r="E276" s="1031" t="s">
        <v>241</v>
      </c>
      <c r="F276" s="703" t="s">
        <v>882</v>
      </c>
      <c r="G276" s="1040"/>
      <c r="H276" s="699"/>
      <c r="I276" s="1041"/>
      <c r="J276" s="699"/>
      <c r="K276" s="699" t="s">
        <v>874</v>
      </c>
      <c r="L276" s="709">
        <f>O273</f>
        <v>0</v>
      </c>
      <c r="M276" s="699" t="s">
        <v>192</v>
      </c>
      <c r="N276" s="705"/>
      <c r="O276" s="699"/>
      <c r="P276" s="705"/>
      <c r="Q276" s="705"/>
      <c r="R276" s="706"/>
    </row>
    <row r="277" spans="4:25" s="700" customFormat="1" ht="17" customHeight="1" thickBot="1" x14ac:dyDescent="0.25">
      <c r="D277" s="713"/>
      <c r="E277" s="1057" t="s">
        <v>241</v>
      </c>
      <c r="F277" s="715" t="s">
        <v>1073</v>
      </c>
      <c r="G277" s="1058"/>
      <c r="H277" s="716"/>
      <c r="I277" s="1059"/>
      <c r="J277" s="716"/>
      <c r="K277" s="716" t="s">
        <v>874</v>
      </c>
      <c r="L277" s="718">
        <f>2*(F261+H261)*J262*J263*1.2</f>
        <v>0</v>
      </c>
      <c r="M277" s="716" t="s">
        <v>184</v>
      </c>
      <c r="N277" s="719"/>
      <c r="O277" s="716"/>
      <c r="P277" s="719"/>
      <c r="Q277" s="719"/>
      <c r="R277" s="1060"/>
    </row>
    <row r="278" spans="4:25" ht="15" thickBot="1" x14ac:dyDescent="0.2">
      <c r="U278" s="1021" t="s">
        <v>1213</v>
      </c>
      <c r="V278" s="1021" t="s">
        <v>1214</v>
      </c>
      <c r="W278" s="1021" t="s">
        <v>891</v>
      </c>
      <c r="X278" s="1021" t="s">
        <v>888</v>
      </c>
      <c r="Y278" s="1021" t="s">
        <v>1056</v>
      </c>
    </row>
    <row r="279" spans="4:25" s="700" customFormat="1" ht="17" customHeight="1" x14ac:dyDescent="0.2">
      <c r="D279" s="1022">
        <f>D261+1</f>
        <v>3</v>
      </c>
      <c r="E279" s="1063" t="s">
        <v>1232</v>
      </c>
      <c r="F279" s="1024">
        <v>0.35</v>
      </c>
      <c r="G279" s="1025" t="s">
        <v>873</v>
      </c>
      <c r="H279" s="1024">
        <v>0.35</v>
      </c>
      <c r="I279" s="1025" t="s">
        <v>185</v>
      </c>
      <c r="J279" s="1027"/>
      <c r="K279" s="1027"/>
      <c r="L279" s="1027"/>
      <c r="M279" s="1027"/>
      <c r="N279" s="1028"/>
      <c r="O279" s="1028"/>
      <c r="P279" s="1028"/>
      <c r="Q279" s="1027"/>
      <c r="R279" s="1029"/>
      <c r="U279" s="1030" t="str">
        <f>L284&amp;" "&amp;"D"&amp;" "&amp;N284&amp;" "&amp;O284</f>
        <v>10 D 13 mm</v>
      </c>
      <c r="V279" s="1030" t="str">
        <f>IF(L285&gt;0,(L285&amp;" "&amp;"D"&amp;" "&amp;N285&amp;" "&amp;O285),0)</f>
        <v>6 D 13 mm</v>
      </c>
      <c r="W279" s="1030" t="str">
        <f>"Ø"&amp;" "&amp;N286&amp;" "&amp;O286</f>
        <v>Ø 8 mm</v>
      </c>
      <c r="X279" s="1030" t="str">
        <f>IF(J282=0.125,"10/15 cm",IF(J282=0.15,"15 cm",IF(J282=0.175,"15/20 cm",IF(J282=0.2,"20 cm","Check!!"))))</f>
        <v>15/20 cm</v>
      </c>
      <c r="Y279" s="1030" t="str">
        <f>IF(V279=0,("SNI"&amp;" "&amp;U279&amp;","&amp;" "&amp;W279&amp;" "&amp;"-"&amp;" "&amp;X279),("SNI"&amp;" "&amp;U279&amp;" "&amp;"+"&amp;" "&amp;V279&amp;","&amp;" "&amp;W279&amp;" "&amp;"-"&amp;" "&amp;X279))</f>
        <v>SNI 10 D 13 mm + 6 D 13 mm, Ø 8 mm - 15/20 cm</v>
      </c>
    </row>
    <row r="280" spans="4:25" s="735" customFormat="1" ht="17" customHeight="1" x14ac:dyDescent="0.15">
      <c r="D280" s="728"/>
      <c r="E280" s="1031" t="s">
        <v>241</v>
      </c>
      <c r="F280" s="729" t="s">
        <v>896</v>
      </c>
      <c r="G280" s="1032"/>
      <c r="H280" s="731"/>
      <c r="I280" s="1033" t="s">
        <v>874</v>
      </c>
      <c r="J280" s="704">
        <v>0</v>
      </c>
      <c r="K280" s="731" t="s">
        <v>185</v>
      </c>
      <c r="L280" s="731"/>
      <c r="M280" s="731"/>
      <c r="N280" s="1034"/>
      <c r="O280" s="1034"/>
      <c r="P280" s="1034"/>
      <c r="Q280" s="731"/>
      <c r="R280" s="1035"/>
      <c r="U280" s="1036" t="s">
        <v>1072</v>
      </c>
      <c r="V280" s="1036" t="s">
        <v>1072</v>
      </c>
      <c r="W280" s="700"/>
      <c r="X280" s="700"/>
      <c r="Y280" s="700"/>
    </row>
    <row r="281" spans="4:25" s="735" customFormat="1" ht="17" customHeight="1" x14ac:dyDescent="0.15">
      <c r="D281" s="728"/>
      <c r="E281" s="1031" t="s">
        <v>241</v>
      </c>
      <c r="F281" s="729" t="s">
        <v>897</v>
      </c>
      <c r="G281" s="1037"/>
      <c r="H281" s="731"/>
      <c r="I281" s="1033" t="s">
        <v>874</v>
      </c>
      <c r="J281" s="704">
        <v>0</v>
      </c>
      <c r="K281" s="731" t="s">
        <v>188</v>
      </c>
      <c r="L281" s="731"/>
      <c r="M281" s="731"/>
      <c r="N281" s="1034"/>
      <c r="O281" s="1034"/>
      <c r="P281" s="1034"/>
      <c r="Q281" s="731"/>
      <c r="R281" s="1035"/>
      <c r="U281" s="1052"/>
      <c r="V281" s="1052"/>
      <c r="W281" s="1052"/>
      <c r="X281" s="1052"/>
      <c r="Y281" s="1052"/>
    </row>
    <row r="282" spans="4:25" s="735" customFormat="1" ht="17" customHeight="1" x14ac:dyDescent="0.2">
      <c r="D282" s="728"/>
      <c r="E282" s="1031" t="s">
        <v>241</v>
      </c>
      <c r="F282" s="729" t="s">
        <v>888</v>
      </c>
      <c r="G282" s="1037"/>
      <c r="H282" s="731"/>
      <c r="I282" s="1038" t="s">
        <v>874</v>
      </c>
      <c r="J282" s="704">
        <f>(0.15+0.2)/2</f>
        <v>0.17499999999999999</v>
      </c>
      <c r="K282" s="731" t="s">
        <v>185</v>
      </c>
      <c r="L282" s="731"/>
      <c r="M282" s="731"/>
      <c r="N282" s="1034"/>
      <c r="O282" s="1034"/>
      <c r="P282" s="1034"/>
      <c r="Q282" s="731"/>
      <c r="R282" s="1035"/>
      <c r="U282" s="700"/>
      <c r="V282" s="700"/>
      <c r="W282" s="700"/>
      <c r="X282" s="700"/>
      <c r="Y282" s="700"/>
    </row>
    <row r="283" spans="4:25" s="735" customFormat="1" ht="17" customHeight="1" x14ac:dyDescent="0.2">
      <c r="D283" s="728"/>
      <c r="E283" s="1031"/>
      <c r="F283" s="729"/>
      <c r="G283" s="1037"/>
      <c r="H283" s="731"/>
      <c r="I283" s="1038"/>
      <c r="J283" s="704"/>
      <c r="K283" s="731"/>
      <c r="L283" s="731"/>
      <c r="M283" s="731"/>
      <c r="N283" s="1034"/>
      <c r="O283" s="1034"/>
      <c r="P283" s="1034"/>
      <c r="Q283" s="731"/>
      <c r="R283" s="1035"/>
      <c r="U283" s="700"/>
      <c r="V283" s="700"/>
      <c r="W283" s="700"/>
      <c r="X283" s="700"/>
      <c r="Y283" s="700"/>
    </row>
    <row r="284" spans="4:25" s="735" customFormat="1" ht="17" customHeight="1" x14ac:dyDescent="0.2">
      <c r="D284" s="728"/>
      <c r="E284" s="1031" t="s">
        <v>241</v>
      </c>
      <c r="F284" s="729" t="s">
        <v>889</v>
      </c>
      <c r="G284" s="1037"/>
      <c r="H284" s="731"/>
      <c r="I284" s="1033"/>
      <c r="J284" s="731"/>
      <c r="K284" s="731" t="s">
        <v>874</v>
      </c>
      <c r="L284" s="704">
        <v>10</v>
      </c>
      <c r="M284" s="731" t="s">
        <v>266</v>
      </c>
      <c r="N284" s="732">
        <v>13</v>
      </c>
      <c r="O284" s="1034" t="s">
        <v>879</v>
      </c>
      <c r="P284" s="1034" t="s">
        <v>880</v>
      </c>
      <c r="Q284" s="731">
        <f>((3.14*(N284/1000)^2)/4)*12*7850</f>
        <v>12.497042999999998</v>
      </c>
      <c r="R284" s="1035" t="s">
        <v>898</v>
      </c>
      <c r="U284" s="700"/>
      <c r="V284" s="700"/>
      <c r="W284" s="700"/>
      <c r="X284" s="700"/>
      <c r="Y284" s="700"/>
    </row>
    <row r="285" spans="4:25" s="735" customFormat="1" ht="17" customHeight="1" x14ac:dyDescent="0.2">
      <c r="D285" s="728"/>
      <c r="E285" s="1031" t="s">
        <v>241</v>
      </c>
      <c r="F285" s="729" t="s">
        <v>890</v>
      </c>
      <c r="G285" s="1037"/>
      <c r="H285" s="731"/>
      <c r="I285" s="1033"/>
      <c r="J285" s="731"/>
      <c r="K285" s="731" t="s">
        <v>874</v>
      </c>
      <c r="L285" s="704">
        <v>6</v>
      </c>
      <c r="M285" s="731" t="s">
        <v>266</v>
      </c>
      <c r="N285" s="732">
        <v>13</v>
      </c>
      <c r="O285" s="1034" t="s">
        <v>879</v>
      </c>
      <c r="P285" s="1034" t="s">
        <v>880</v>
      </c>
      <c r="Q285" s="731">
        <f t="shared" ref="Q285:Q286" si="8">((3.14*(N285/1000)^2)/4)*12*7850</f>
        <v>12.497042999999998</v>
      </c>
      <c r="R285" s="1035" t="s">
        <v>898</v>
      </c>
      <c r="U285" s="700"/>
      <c r="V285" s="700"/>
      <c r="W285" s="700"/>
      <c r="X285" s="700"/>
      <c r="Y285" s="700"/>
    </row>
    <row r="286" spans="4:25" s="735" customFormat="1" ht="17" customHeight="1" x14ac:dyDescent="0.15">
      <c r="D286" s="728"/>
      <c r="E286" s="1031" t="s">
        <v>241</v>
      </c>
      <c r="F286" s="729" t="s">
        <v>891</v>
      </c>
      <c r="G286" s="1037"/>
      <c r="H286" s="731"/>
      <c r="I286" s="1033"/>
      <c r="J286" s="731"/>
      <c r="K286" s="731" t="s">
        <v>874</v>
      </c>
      <c r="L286" s="704">
        <v>1</v>
      </c>
      <c r="M286" s="731" t="s">
        <v>266</v>
      </c>
      <c r="N286" s="732">
        <v>8</v>
      </c>
      <c r="O286" s="1034" t="s">
        <v>879</v>
      </c>
      <c r="P286" s="1034" t="s">
        <v>880</v>
      </c>
      <c r="Q286" s="731">
        <f t="shared" si="8"/>
        <v>4.7326079999999999</v>
      </c>
      <c r="R286" s="1035" t="s">
        <v>898</v>
      </c>
      <c r="U286" s="1052"/>
      <c r="V286" s="1052"/>
      <c r="W286" s="1052"/>
      <c r="X286" s="1052"/>
      <c r="Y286" s="1052"/>
    </row>
    <row r="287" spans="4:25" s="700" customFormat="1" ht="17" customHeight="1" x14ac:dyDescent="0.15">
      <c r="D287" s="701"/>
      <c r="E287" s="1039" t="s">
        <v>1216</v>
      </c>
      <c r="F287" s="703" t="s">
        <v>882</v>
      </c>
      <c r="G287" s="1040"/>
      <c r="H287" s="699"/>
      <c r="I287" s="1041"/>
      <c r="J287" s="699"/>
      <c r="K287" s="699"/>
      <c r="L287" s="699"/>
      <c r="M287" s="699"/>
      <c r="N287" s="699"/>
      <c r="O287" s="699"/>
      <c r="P287" s="705"/>
      <c r="Q287" s="705"/>
      <c r="R287" s="706"/>
      <c r="U287" s="1052"/>
      <c r="V287" s="1052"/>
      <c r="W287" s="1052"/>
      <c r="X287" s="1052"/>
      <c r="Y287" s="1052"/>
    </row>
    <row r="288" spans="4:25" s="700" customFormat="1" ht="17" customHeight="1" x14ac:dyDescent="0.15">
      <c r="D288" s="701"/>
      <c r="E288" s="1042"/>
      <c r="F288" s="729" t="s">
        <v>892</v>
      </c>
      <c r="G288" s="1037"/>
      <c r="H288" s="1034"/>
      <c r="I288" s="1041"/>
      <c r="J288" s="699"/>
      <c r="K288" s="731" t="s">
        <v>874</v>
      </c>
      <c r="L288" s="1043">
        <f>((J280*J281*L284)+(J280*0.3*L284))/12</f>
        <v>0</v>
      </c>
      <c r="M288" s="731" t="s">
        <v>589</v>
      </c>
      <c r="N288" s="1034" t="s">
        <v>880</v>
      </c>
      <c r="O288" s="1044">
        <f>L288*Q284</f>
        <v>0</v>
      </c>
      <c r="P288" s="1034" t="s">
        <v>192</v>
      </c>
      <c r="Q288" s="699"/>
      <c r="R288" s="706"/>
      <c r="U288" s="1052"/>
      <c r="V288" s="1052"/>
      <c r="W288" s="1052"/>
      <c r="X288" s="1052"/>
      <c r="Y288" s="1052"/>
    </row>
    <row r="289" spans="4:25" s="700" customFormat="1" ht="17" customHeight="1" x14ac:dyDescent="0.15">
      <c r="D289" s="701"/>
      <c r="E289" s="1042"/>
      <c r="F289" s="729" t="s">
        <v>893</v>
      </c>
      <c r="G289" s="1037"/>
      <c r="H289" s="1034"/>
      <c r="I289" s="1041"/>
      <c r="J289" s="699"/>
      <c r="K289" s="731" t="s">
        <v>874</v>
      </c>
      <c r="L289" s="1043">
        <f>((J280*J281*L285)+(J280*0.3*L286))/12</f>
        <v>0</v>
      </c>
      <c r="M289" s="731" t="s">
        <v>589</v>
      </c>
      <c r="N289" s="1034" t="s">
        <v>880</v>
      </c>
      <c r="O289" s="1044">
        <f>L289*Q285</f>
        <v>0</v>
      </c>
      <c r="P289" s="731" t="s">
        <v>192</v>
      </c>
      <c r="Q289" s="699"/>
      <c r="R289" s="706"/>
      <c r="U289" s="1052"/>
      <c r="V289" s="1052"/>
      <c r="W289" s="1052"/>
      <c r="X289" s="1052"/>
      <c r="Y289" s="1052"/>
    </row>
    <row r="290" spans="4:25" s="700" customFormat="1" ht="17" customHeight="1" x14ac:dyDescent="0.15">
      <c r="D290" s="701"/>
      <c r="E290" s="1042"/>
      <c r="F290" s="745" t="s">
        <v>894</v>
      </c>
      <c r="G290" s="1045"/>
      <c r="H290" s="1046"/>
      <c r="I290" s="1047"/>
      <c r="J290" s="747"/>
      <c r="K290" s="1048" t="s">
        <v>874</v>
      </c>
      <c r="L290" s="1048">
        <f>(((((2*(F279+H279))*(J280/J282)*J281)/12)*1.2))</f>
        <v>0</v>
      </c>
      <c r="M290" s="1048" t="s">
        <v>589</v>
      </c>
      <c r="N290" s="1046" t="s">
        <v>880</v>
      </c>
      <c r="O290" s="1049">
        <f>L290*Q286</f>
        <v>0</v>
      </c>
      <c r="P290" s="1046" t="s">
        <v>192</v>
      </c>
      <c r="Q290" s="699"/>
      <c r="R290" s="706"/>
      <c r="U290" s="1052"/>
      <c r="V290" s="1052"/>
      <c r="W290" s="1052"/>
      <c r="X290" s="1052"/>
      <c r="Y290" s="1052"/>
    </row>
    <row r="291" spans="4:25" s="735" customFormat="1" ht="17.25" customHeight="1" x14ac:dyDescent="0.15">
      <c r="D291" s="728"/>
      <c r="E291" s="1050"/>
      <c r="F291" s="730"/>
      <c r="G291" s="1037"/>
      <c r="H291" s="731"/>
      <c r="I291" s="1033"/>
      <c r="J291" s="731"/>
      <c r="K291" s="731"/>
      <c r="L291" s="731"/>
      <c r="M291" s="731"/>
      <c r="N291" s="708" t="s">
        <v>883</v>
      </c>
      <c r="O291" s="709">
        <f>SUM(O288:O290)</f>
        <v>0</v>
      </c>
      <c r="P291" s="705" t="s">
        <v>192</v>
      </c>
      <c r="Q291" s="731"/>
      <c r="R291" s="1051"/>
      <c r="U291" s="1052"/>
      <c r="V291" s="1052"/>
      <c r="W291" s="1052"/>
      <c r="X291" s="1052"/>
      <c r="Y291" s="1052"/>
    </row>
    <row r="292" spans="4:25" s="1052" customFormat="1" ht="16" x14ac:dyDescent="0.2">
      <c r="D292" s="1053"/>
      <c r="E292" s="1054" t="s">
        <v>306</v>
      </c>
      <c r="G292" s="1055"/>
      <c r="I292" s="1020"/>
      <c r="J292" s="688"/>
      <c r="R292" s="1056"/>
    </row>
    <row r="293" spans="4:25" s="700" customFormat="1" ht="17" customHeight="1" x14ac:dyDescent="0.15">
      <c r="D293" s="701"/>
      <c r="E293" s="1039" t="s">
        <v>241</v>
      </c>
      <c r="F293" s="703" t="s">
        <v>884</v>
      </c>
      <c r="G293" s="1041"/>
      <c r="H293" s="699"/>
      <c r="I293" s="1041"/>
      <c r="J293" s="699"/>
      <c r="K293" s="699" t="s">
        <v>874</v>
      </c>
      <c r="L293" s="709">
        <f>(F279*H279*J280*J281)</f>
        <v>0</v>
      </c>
      <c r="M293" s="699" t="s">
        <v>189</v>
      </c>
      <c r="N293" s="705"/>
      <c r="O293" s="699"/>
      <c r="P293" s="705"/>
      <c r="Q293" s="705"/>
      <c r="R293" s="706"/>
      <c r="U293" s="1052"/>
      <c r="V293" s="1052"/>
      <c r="W293" s="1052"/>
      <c r="X293" s="1052"/>
      <c r="Y293" s="1052"/>
    </row>
    <row r="294" spans="4:25" s="700" customFormat="1" ht="17" customHeight="1" x14ac:dyDescent="0.15">
      <c r="D294" s="701"/>
      <c r="E294" s="1031" t="s">
        <v>241</v>
      </c>
      <c r="F294" s="703" t="s">
        <v>882</v>
      </c>
      <c r="G294" s="1040"/>
      <c r="H294" s="699"/>
      <c r="I294" s="1041"/>
      <c r="J294" s="699"/>
      <c r="K294" s="699" t="s">
        <v>874</v>
      </c>
      <c r="L294" s="709">
        <f>O291</f>
        <v>0</v>
      </c>
      <c r="M294" s="699" t="s">
        <v>192</v>
      </c>
      <c r="N294" s="705"/>
      <c r="O294" s="699"/>
      <c r="P294" s="705"/>
      <c r="Q294" s="705"/>
      <c r="R294" s="706"/>
      <c r="U294" s="1052"/>
      <c r="V294" s="1052"/>
      <c r="W294" s="1052"/>
      <c r="X294" s="1052"/>
      <c r="Y294" s="1052"/>
    </row>
    <row r="295" spans="4:25" s="700" customFormat="1" ht="17" customHeight="1" thickBot="1" x14ac:dyDescent="0.2">
      <c r="D295" s="713"/>
      <c r="E295" s="1057" t="s">
        <v>241</v>
      </c>
      <c r="F295" s="715" t="s">
        <v>1073</v>
      </c>
      <c r="G295" s="1058"/>
      <c r="H295" s="716"/>
      <c r="I295" s="1059"/>
      <c r="J295" s="716"/>
      <c r="K295" s="716" t="s">
        <v>874</v>
      </c>
      <c r="L295" s="718">
        <f>2*(F279+H279)*J280*J281*1.2</f>
        <v>0</v>
      </c>
      <c r="M295" s="716" t="s">
        <v>184</v>
      </c>
      <c r="N295" s="719"/>
      <c r="O295" s="716"/>
      <c r="P295" s="719"/>
      <c r="Q295" s="719"/>
      <c r="R295" s="1060"/>
      <c r="U295" s="1052"/>
      <c r="V295" s="1052"/>
      <c r="W295" s="1052"/>
      <c r="X295" s="1052"/>
      <c r="Y295" s="1052"/>
    </row>
    <row r="296" spans="4:25" ht="15" thickBot="1" x14ac:dyDescent="0.2">
      <c r="U296" s="1021" t="s">
        <v>1213</v>
      </c>
      <c r="V296" s="1021" t="s">
        <v>1214</v>
      </c>
      <c r="W296" s="1021" t="s">
        <v>891</v>
      </c>
      <c r="X296" s="1021" t="s">
        <v>888</v>
      </c>
      <c r="Y296" s="1021" t="s">
        <v>1056</v>
      </c>
    </row>
    <row r="297" spans="4:25" s="700" customFormat="1" ht="17" customHeight="1" x14ac:dyDescent="0.2">
      <c r="D297" s="1022">
        <f>D279+1</f>
        <v>4</v>
      </c>
      <c r="E297" s="1063" t="s">
        <v>1233</v>
      </c>
      <c r="F297" s="1024">
        <v>0.2</v>
      </c>
      <c r="G297" s="1025" t="s">
        <v>873</v>
      </c>
      <c r="H297" s="1024">
        <v>0.35</v>
      </c>
      <c r="I297" s="1025" t="s">
        <v>185</v>
      </c>
      <c r="J297" s="1027"/>
      <c r="K297" s="1027"/>
      <c r="L297" s="1027"/>
      <c r="M297" s="1027"/>
      <c r="N297" s="1028"/>
      <c r="O297" s="1028"/>
      <c r="P297" s="1028"/>
      <c r="Q297" s="1027"/>
      <c r="R297" s="1029"/>
      <c r="U297" s="1030" t="str">
        <f>L302&amp;" "&amp;"D"&amp;" "&amp;N302&amp;" "&amp;O302</f>
        <v>5 D 13 mm</v>
      </c>
      <c r="V297" s="1030" t="str">
        <f>IF(L303&gt;0,(L303&amp;" "&amp;"D"&amp;" "&amp;N303&amp;" "&amp;O303),0)</f>
        <v>6 D 13 mm</v>
      </c>
      <c r="W297" s="1030" t="str">
        <f>"Ø"&amp;" "&amp;N304&amp;" "&amp;O304</f>
        <v>Ø 8 mm</v>
      </c>
      <c r="X297" s="1030" t="str">
        <f>IF(J300=0.125,"10/15 cm",IF(J300=0.15,"15 cm",IF(J300=0.175,"15/20 cm",IF(J300=0.2,"20 cm","Check!!"))))</f>
        <v>15/20 cm</v>
      </c>
      <c r="Y297" s="1030" t="str">
        <f>IF(V297=0,("SNI"&amp;" "&amp;U297&amp;","&amp;" "&amp;W297&amp;" "&amp;"-"&amp;" "&amp;X297),("SNI"&amp;" "&amp;U297&amp;" "&amp;"+"&amp;" "&amp;V297&amp;","&amp;" "&amp;W297&amp;" "&amp;"-"&amp;" "&amp;X297))</f>
        <v>SNI 5 D 13 mm + 6 D 13 mm, Ø 8 mm - 15/20 cm</v>
      </c>
    </row>
    <row r="298" spans="4:25" s="735" customFormat="1" ht="17" customHeight="1" x14ac:dyDescent="0.15">
      <c r="D298" s="728"/>
      <c r="E298" s="1031" t="s">
        <v>241</v>
      </c>
      <c r="F298" s="729" t="s">
        <v>896</v>
      </c>
      <c r="G298" s="1032"/>
      <c r="H298" s="731"/>
      <c r="I298" s="1033" t="s">
        <v>874</v>
      </c>
      <c r="J298" s="704"/>
      <c r="K298" s="731" t="s">
        <v>185</v>
      </c>
      <c r="L298" s="731"/>
      <c r="M298" s="731"/>
      <c r="N298" s="1034"/>
      <c r="O298" s="1034"/>
      <c r="P298" s="1034"/>
      <c r="Q298" s="731"/>
      <c r="R298" s="1035"/>
      <c r="U298" s="1036" t="s">
        <v>1072</v>
      </c>
      <c r="V298" s="1036" t="s">
        <v>1072</v>
      </c>
      <c r="W298" s="1052"/>
      <c r="X298" s="1052"/>
      <c r="Y298" s="1052"/>
    </row>
    <row r="299" spans="4:25" s="735" customFormat="1" ht="17" customHeight="1" x14ac:dyDescent="0.15">
      <c r="D299" s="728"/>
      <c r="E299" s="1031" t="s">
        <v>241</v>
      </c>
      <c r="F299" s="729" t="s">
        <v>897</v>
      </c>
      <c r="G299" s="1037"/>
      <c r="H299" s="731"/>
      <c r="I299" s="1033" t="s">
        <v>874</v>
      </c>
      <c r="J299" s="704"/>
      <c r="K299" s="731" t="s">
        <v>188</v>
      </c>
      <c r="L299" s="731"/>
      <c r="M299" s="731"/>
      <c r="N299" s="1034"/>
      <c r="O299" s="1034"/>
      <c r="P299" s="1034"/>
      <c r="Q299" s="731"/>
      <c r="R299" s="1035"/>
      <c r="U299" s="1052"/>
      <c r="V299" s="1052"/>
      <c r="W299" s="1052"/>
      <c r="X299" s="1052"/>
      <c r="Y299" s="1052"/>
    </row>
    <row r="300" spans="4:25" s="735" customFormat="1" ht="17" customHeight="1" x14ac:dyDescent="0.2">
      <c r="D300" s="728"/>
      <c r="E300" s="1031" t="s">
        <v>241</v>
      </c>
      <c r="F300" s="729" t="s">
        <v>888</v>
      </c>
      <c r="G300" s="1037"/>
      <c r="H300" s="731"/>
      <c r="I300" s="1038" t="s">
        <v>874</v>
      </c>
      <c r="J300" s="704">
        <f>(0.15+0.2)/2</f>
        <v>0.17499999999999999</v>
      </c>
      <c r="K300" s="731" t="s">
        <v>185</v>
      </c>
      <c r="L300" s="731"/>
      <c r="M300" s="731"/>
      <c r="N300" s="1034"/>
      <c r="O300" s="1034"/>
      <c r="P300" s="1034"/>
      <c r="Q300" s="731"/>
      <c r="R300" s="1035"/>
      <c r="U300" s="700"/>
      <c r="V300" s="700"/>
      <c r="W300" s="700"/>
      <c r="X300" s="700"/>
      <c r="Y300" s="700"/>
    </row>
    <row r="301" spans="4:25" s="735" customFormat="1" ht="17" customHeight="1" x14ac:dyDescent="0.2">
      <c r="D301" s="728"/>
      <c r="E301" s="1031"/>
      <c r="F301" s="729"/>
      <c r="G301" s="1037"/>
      <c r="H301" s="731"/>
      <c r="I301" s="1038"/>
      <c r="J301" s="704"/>
      <c r="K301" s="731"/>
      <c r="L301" s="731"/>
      <c r="M301" s="731"/>
      <c r="N301" s="1034"/>
      <c r="O301" s="1034"/>
      <c r="P301" s="1034"/>
      <c r="Q301" s="731"/>
      <c r="R301" s="1035"/>
      <c r="U301" s="700"/>
      <c r="V301" s="700"/>
      <c r="W301" s="700"/>
      <c r="X301" s="700"/>
      <c r="Y301" s="700"/>
    </row>
    <row r="302" spans="4:25" s="735" customFormat="1" ht="17" customHeight="1" x14ac:dyDescent="0.15">
      <c r="D302" s="728"/>
      <c r="E302" s="1031" t="s">
        <v>241</v>
      </c>
      <c r="F302" s="729" t="s">
        <v>889</v>
      </c>
      <c r="G302" s="1037"/>
      <c r="H302" s="731"/>
      <c r="I302" s="1033"/>
      <c r="J302" s="731"/>
      <c r="K302" s="731" t="s">
        <v>874</v>
      </c>
      <c r="L302" s="704">
        <v>5</v>
      </c>
      <c r="M302" s="731" t="s">
        <v>266</v>
      </c>
      <c r="N302" s="732">
        <v>13</v>
      </c>
      <c r="O302" s="1034" t="s">
        <v>879</v>
      </c>
      <c r="P302" s="1034" t="s">
        <v>880</v>
      </c>
      <c r="Q302" s="731">
        <f>((PI()*(N302/1000)^2)/4)*12*7850</f>
        <v>12.503381681654696</v>
      </c>
      <c r="R302" s="1035" t="s">
        <v>898</v>
      </c>
      <c r="U302" s="1052"/>
      <c r="V302" s="1052"/>
      <c r="W302" s="1052"/>
      <c r="X302" s="1052"/>
      <c r="Y302" s="1052"/>
    </row>
    <row r="303" spans="4:25" s="735" customFormat="1" ht="17" customHeight="1" x14ac:dyDescent="0.15">
      <c r="D303" s="728"/>
      <c r="E303" s="1031" t="s">
        <v>241</v>
      </c>
      <c r="F303" s="729" t="s">
        <v>890</v>
      </c>
      <c r="G303" s="1037"/>
      <c r="H303" s="731"/>
      <c r="I303" s="1033"/>
      <c r="J303" s="731"/>
      <c r="K303" s="731" t="s">
        <v>874</v>
      </c>
      <c r="L303" s="704">
        <v>6</v>
      </c>
      <c r="M303" s="731" t="s">
        <v>266</v>
      </c>
      <c r="N303" s="732">
        <v>13</v>
      </c>
      <c r="O303" s="1034" t="s">
        <v>879</v>
      </c>
      <c r="P303" s="1034" t="s">
        <v>880</v>
      </c>
      <c r="Q303" s="731">
        <f>((PI()*(N303/1000)^2)/4)*12*7850</f>
        <v>12.503381681654696</v>
      </c>
      <c r="R303" s="1035" t="s">
        <v>898</v>
      </c>
      <c r="U303" s="1052"/>
      <c r="V303" s="1052"/>
      <c r="W303" s="1052"/>
      <c r="X303" s="1052"/>
      <c r="Y303" s="1052"/>
    </row>
    <row r="304" spans="4:25" s="735" customFormat="1" ht="17" customHeight="1" x14ac:dyDescent="0.15">
      <c r="D304" s="728"/>
      <c r="E304" s="1031" t="s">
        <v>241</v>
      </c>
      <c r="F304" s="729" t="s">
        <v>891</v>
      </c>
      <c r="G304" s="1037"/>
      <c r="H304" s="731"/>
      <c r="I304" s="1033"/>
      <c r="J304" s="731"/>
      <c r="K304" s="731" t="s">
        <v>874</v>
      </c>
      <c r="L304" s="704">
        <v>1</v>
      </c>
      <c r="M304" s="731" t="s">
        <v>266</v>
      </c>
      <c r="N304" s="732">
        <v>8</v>
      </c>
      <c r="O304" s="1034" t="s">
        <v>879</v>
      </c>
      <c r="P304" s="1034" t="s">
        <v>880</v>
      </c>
      <c r="Q304" s="731">
        <f>((PI()*(N304/1000)^2)/4)*12*7850</f>
        <v>4.7350084474905358</v>
      </c>
      <c r="R304" s="1035" t="s">
        <v>898</v>
      </c>
      <c r="U304" s="1052"/>
      <c r="V304" s="1052"/>
      <c r="W304" s="1052"/>
      <c r="X304" s="1052"/>
      <c r="Y304" s="1052"/>
    </row>
    <row r="305" spans="4:25" s="700" customFormat="1" ht="17" customHeight="1" x14ac:dyDescent="0.15">
      <c r="D305" s="701"/>
      <c r="E305" s="1039" t="s">
        <v>241</v>
      </c>
      <c r="F305" s="703" t="s">
        <v>882</v>
      </c>
      <c r="G305" s="1040"/>
      <c r="H305" s="699"/>
      <c r="I305" s="1041"/>
      <c r="J305" s="699"/>
      <c r="K305" s="699"/>
      <c r="L305" s="699"/>
      <c r="M305" s="699"/>
      <c r="N305" s="699"/>
      <c r="O305" s="699"/>
      <c r="P305" s="705"/>
      <c r="Q305" s="705"/>
      <c r="R305" s="706"/>
      <c r="U305" s="1052"/>
      <c r="V305" s="1052"/>
      <c r="W305" s="1052"/>
      <c r="X305" s="1052"/>
      <c r="Y305" s="1052"/>
    </row>
    <row r="306" spans="4:25" s="700" customFormat="1" ht="17" customHeight="1" x14ac:dyDescent="0.15">
      <c r="D306" s="701"/>
      <c r="E306" s="1042"/>
      <c r="F306" s="729" t="s">
        <v>892</v>
      </c>
      <c r="G306" s="1037"/>
      <c r="H306" s="1034"/>
      <c r="I306" s="1041"/>
      <c r="J306" s="699"/>
      <c r="K306" s="731" t="s">
        <v>874</v>
      </c>
      <c r="L306" s="1043">
        <f>((J298*J299*L302)+(J298*0.3*L302))/12</f>
        <v>0</v>
      </c>
      <c r="M306" s="731" t="s">
        <v>589</v>
      </c>
      <c r="N306" s="1034" t="s">
        <v>880</v>
      </c>
      <c r="O306" s="1044">
        <f>L306*Q302</f>
        <v>0</v>
      </c>
      <c r="P306" s="1034" t="s">
        <v>192</v>
      </c>
      <c r="Q306" s="699"/>
      <c r="R306" s="706"/>
      <c r="U306" s="1052"/>
      <c r="V306" s="1052"/>
      <c r="W306" s="1052"/>
      <c r="X306" s="1052"/>
      <c r="Y306" s="1052"/>
    </row>
    <row r="307" spans="4:25" s="700" customFormat="1" ht="17" customHeight="1" x14ac:dyDescent="0.15">
      <c r="D307" s="701"/>
      <c r="E307" s="1042"/>
      <c r="F307" s="729" t="s">
        <v>893</v>
      </c>
      <c r="G307" s="1037"/>
      <c r="H307" s="1034"/>
      <c r="I307" s="1041"/>
      <c r="J307" s="699"/>
      <c r="K307" s="731" t="s">
        <v>874</v>
      </c>
      <c r="L307" s="1043">
        <f>((J298*J299*L303)+(J298*0.3*L304))/12</f>
        <v>0</v>
      </c>
      <c r="M307" s="731" t="s">
        <v>589</v>
      </c>
      <c r="N307" s="1034" t="s">
        <v>880</v>
      </c>
      <c r="O307" s="1044">
        <f>L307*Q303</f>
        <v>0</v>
      </c>
      <c r="P307" s="731" t="s">
        <v>192</v>
      </c>
      <c r="Q307" s="699"/>
      <c r="R307" s="706"/>
      <c r="U307" s="1052"/>
      <c r="V307" s="1052"/>
      <c r="W307" s="1052"/>
      <c r="X307" s="1052"/>
      <c r="Y307" s="1052"/>
    </row>
    <row r="308" spans="4:25" s="700" customFormat="1" ht="17" customHeight="1" x14ac:dyDescent="0.15">
      <c r="D308" s="701"/>
      <c r="E308" s="1042"/>
      <c r="F308" s="745" t="s">
        <v>894</v>
      </c>
      <c r="G308" s="1045"/>
      <c r="H308" s="1046"/>
      <c r="I308" s="1047"/>
      <c r="J308" s="747"/>
      <c r="K308" s="1048" t="s">
        <v>874</v>
      </c>
      <c r="L308" s="1048">
        <f>(((((2*(F297+H297))*(J298/J300)*J299)/12)*1.2))</f>
        <v>0</v>
      </c>
      <c r="M308" s="1048" t="s">
        <v>589</v>
      </c>
      <c r="N308" s="1046" t="s">
        <v>880</v>
      </c>
      <c r="O308" s="1049">
        <f>L308*Q304</f>
        <v>0</v>
      </c>
      <c r="P308" s="1046" t="s">
        <v>192</v>
      </c>
      <c r="Q308" s="699"/>
      <c r="R308" s="706"/>
      <c r="U308" s="1052"/>
      <c r="V308" s="1052"/>
      <c r="W308" s="1052"/>
      <c r="X308" s="1052"/>
      <c r="Y308" s="1052"/>
    </row>
    <row r="309" spans="4:25" s="735" customFormat="1" ht="17.25" customHeight="1" x14ac:dyDescent="0.15">
      <c r="D309" s="728"/>
      <c r="E309" s="1050"/>
      <c r="F309" s="730"/>
      <c r="G309" s="1037"/>
      <c r="H309" s="731"/>
      <c r="I309" s="1033"/>
      <c r="J309" s="731"/>
      <c r="K309" s="731"/>
      <c r="L309" s="731"/>
      <c r="M309" s="731"/>
      <c r="N309" s="708" t="s">
        <v>883</v>
      </c>
      <c r="O309" s="709">
        <f>SUM(O306:O308)</f>
        <v>0</v>
      </c>
      <c r="P309" s="705" t="s">
        <v>192</v>
      </c>
      <c r="Q309" s="731"/>
      <c r="R309" s="1051"/>
      <c r="U309" s="1052"/>
      <c r="V309" s="1052"/>
      <c r="W309" s="1052"/>
      <c r="X309" s="1052"/>
      <c r="Y309" s="1052"/>
    </row>
    <row r="310" spans="4:25" s="1052" customFormat="1" ht="16" x14ac:dyDescent="0.2">
      <c r="D310" s="1053"/>
      <c r="E310" s="1054" t="s">
        <v>306</v>
      </c>
      <c r="G310" s="1055"/>
      <c r="I310" s="1020"/>
      <c r="J310" s="688"/>
      <c r="R310" s="1056"/>
    </row>
    <row r="311" spans="4:25" s="700" customFormat="1" ht="17" customHeight="1" x14ac:dyDescent="0.15">
      <c r="D311" s="701"/>
      <c r="E311" s="1039" t="s">
        <v>241</v>
      </c>
      <c r="F311" s="703" t="s">
        <v>884</v>
      </c>
      <c r="G311" s="1041"/>
      <c r="H311" s="699"/>
      <c r="I311" s="1041"/>
      <c r="J311" s="699"/>
      <c r="K311" s="699" t="s">
        <v>874</v>
      </c>
      <c r="L311" s="709">
        <f>(F297*H297*J298*J299)</f>
        <v>0</v>
      </c>
      <c r="M311" s="699" t="s">
        <v>189</v>
      </c>
      <c r="N311" s="705"/>
      <c r="O311" s="699"/>
      <c r="P311" s="705"/>
      <c r="Q311" s="705"/>
      <c r="R311" s="706"/>
      <c r="U311" s="1052"/>
      <c r="V311" s="1052"/>
      <c r="W311" s="1052"/>
      <c r="X311" s="1052"/>
      <c r="Y311" s="1052"/>
    </row>
    <row r="312" spans="4:25" s="700" customFormat="1" ht="17" customHeight="1" x14ac:dyDescent="0.15">
      <c r="D312" s="701"/>
      <c r="E312" s="1031" t="s">
        <v>241</v>
      </c>
      <c r="F312" s="703" t="s">
        <v>882</v>
      </c>
      <c r="G312" s="1040"/>
      <c r="H312" s="699"/>
      <c r="I312" s="1041"/>
      <c r="J312" s="699"/>
      <c r="K312" s="699" t="s">
        <v>874</v>
      </c>
      <c r="L312" s="709">
        <f>O309</f>
        <v>0</v>
      </c>
      <c r="M312" s="699" t="s">
        <v>192</v>
      </c>
      <c r="N312" s="705"/>
      <c r="O312" s="699"/>
      <c r="P312" s="705"/>
      <c r="Q312" s="705"/>
      <c r="R312" s="706"/>
      <c r="U312" s="1052"/>
      <c r="V312" s="1052"/>
      <c r="W312" s="1052"/>
      <c r="X312" s="1052"/>
      <c r="Y312" s="1052"/>
    </row>
    <row r="313" spans="4:25" s="700" customFormat="1" ht="17" customHeight="1" thickBot="1" x14ac:dyDescent="0.2">
      <c r="D313" s="713"/>
      <c r="E313" s="1057" t="s">
        <v>241</v>
      </c>
      <c r="F313" s="715" t="s">
        <v>1073</v>
      </c>
      <c r="G313" s="1058"/>
      <c r="H313" s="716"/>
      <c r="I313" s="1059"/>
      <c r="J313" s="716"/>
      <c r="K313" s="716" t="s">
        <v>874</v>
      </c>
      <c r="L313" s="718">
        <f>2*(F297+H297)*J298*J299*1.2</f>
        <v>0</v>
      </c>
      <c r="M313" s="716" t="s">
        <v>184</v>
      </c>
      <c r="N313" s="719"/>
      <c r="O313" s="716"/>
      <c r="P313" s="719"/>
      <c r="Q313" s="719"/>
      <c r="R313" s="1060"/>
      <c r="U313" s="1052"/>
      <c r="V313" s="1052"/>
      <c r="W313" s="1052"/>
      <c r="X313" s="1052"/>
      <c r="Y313" s="1052"/>
    </row>
    <row r="314" spans="4:25" ht="15" thickBot="1" x14ac:dyDescent="0.2">
      <c r="U314" s="1021" t="s">
        <v>1213</v>
      </c>
      <c r="V314" s="1021" t="s">
        <v>1214</v>
      </c>
      <c r="W314" s="1021" t="s">
        <v>891</v>
      </c>
      <c r="X314" s="1021" t="s">
        <v>888</v>
      </c>
      <c r="Y314" s="1021" t="s">
        <v>1056</v>
      </c>
    </row>
    <row r="315" spans="4:25" s="700" customFormat="1" ht="17" customHeight="1" x14ac:dyDescent="0.2">
      <c r="D315" s="1022">
        <f>D297+1</f>
        <v>5</v>
      </c>
      <c r="E315" s="1063" t="s">
        <v>1234</v>
      </c>
      <c r="F315" s="1024">
        <v>0.15</v>
      </c>
      <c r="G315" s="1025" t="s">
        <v>873</v>
      </c>
      <c r="H315" s="1024">
        <v>0.35</v>
      </c>
      <c r="I315" s="1025" t="s">
        <v>185</v>
      </c>
      <c r="J315" s="1027"/>
      <c r="K315" s="1027"/>
      <c r="L315" s="1027"/>
      <c r="M315" s="1027"/>
      <c r="N315" s="1028"/>
      <c r="O315" s="1028"/>
      <c r="P315" s="1028"/>
      <c r="Q315" s="1027"/>
      <c r="R315" s="1029"/>
      <c r="U315" s="1030" t="str">
        <f>L320&amp;" "&amp;"D"&amp;" "&amp;N320&amp;" "&amp;O320</f>
        <v>4 D 13 mm</v>
      </c>
      <c r="V315" s="1030" t="str">
        <f>IF(L321&gt;0,(L321&amp;" "&amp;"D"&amp;" "&amp;N321&amp;" "&amp;O321),0)</f>
        <v>6 D 13 mm</v>
      </c>
      <c r="W315" s="1030" t="str">
        <f>"Ø"&amp;" "&amp;N322&amp;" "&amp;O322</f>
        <v>Ø 8 mm</v>
      </c>
      <c r="X315" s="1030" t="str">
        <f>IF(J318=0.125,"10/15 cm",IF(J318=0.15,"15 cm",IF(J318=0.175,"15/20 cm",IF(J318=0.2,"20 cm","Check!!"))))</f>
        <v>15/20 cm</v>
      </c>
      <c r="Y315" s="1030" t="str">
        <f>IF(V315=0,("SNI"&amp;" "&amp;U315&amp;","&amp;" "&amp;W315&amp;" "&amp;"-"&amp;" "&amp;X315),("SNI"&amp;" "&amp;U315&amp;" "&amp;"+"&amp;" "&amp;V315&amp;","&amp;" "&amp;W315&amp;" "&amp;"-"&amp;" "&amp;X315))</f>
        <v>SNI 4 D 13 mm + 6 D 13 mm, Ø 8 mm - 15/20 cm</v>
      </c>
    </row>
    <row r="316" spans="4:25" s="735" customFormat="1" ht="17" customHeight="1" x14ac:dyDescent="0.15">
      <c r="D316" s="728"/>
      <c r="E316" s="1031" t="s">
        <v>241</v>
      </c>
      <c r="F316" s="729" t="s">
        <v>896</v>
      </c>
      <c r="G316" s="1032"/>
      <c r="H316" s="731"/>
      <c r="I316" s="1033" t="s">
        <v>874</v>
      </c>
      <c r="J316" s="704"/>
      <c r="K316" s="731" t="s">
        <v>185</v>
      </c>
      <c r="L316" s="731"/>
      <c r="M316" s="731"/>
      <c r="N316" s="1034"/>
      <c r="O316" s="1034"/>
      <c r="P316" s="1034"/>
      <c r="Q316" s="731"/>
      <c r="R316" s="1035"/>
      <c r="U316" s="1036" t="s">
        <v>1072</v>
      </c>
      <c r="V316" s="1036" t="s">
        <v>1072</v>
      </c>
      <c r="W316" s="1052"/>
      <c r="X316" s="1052"/>
      <c r="Y316" s="1052"/>
    </row>
    <row r="317" spans="4:25" s="735" customFormat="1" ht="17" customHeight="1" x14ac:dyDescent="0.15">
      <c r="D317" s="728"/>
      <c r="E317" s="1031" t="s">
        <v>241</v>
      </c>
      <c r="F317" s="729" t="s">
        <v>897</v>
      </c>
      <c r="G317" s="1037"/>
      <c r="H317" s="731"/>
      <c r="I317" s="1033" t="s">
        <v>874</v>
      </c>
      <c r="J317" s="704"/>
      <c r="K317" s="731" t="s">
        <v>188</v>
      </c>
      <c r="L317" s="731"/>
      <c r="M317" s="731"/>
      <c r="N317" s="1034"/>
      <c r="O317" s="1034"/>
      <c r="P317" s="1034"/>
      <c r="Q317" s="731"/>
      <c r="R317" s="1035"/>
      <c r="U317" s="1052"/>
      <c r="V317" s="1052"/>
      <c r="W317" s="1052"/>
      <c r="X317" s="1052"/>
      <c r="Y317" s="1052"/>
    </row>
    <row r="318" spans="4:25" s="735" customFormat="1" ht="17" customHeight="1" x14ac:dyDescent="0.2">
      <c r="D318" s="728"/>
      <c r="E318" s="1031" t="s">
        <v>241</v>
      </c>
      <c r="F318" s="729" t="s">
        <v>888</v>
      </c>
      <c r="G318" s="1037"/>
      <c r="H318" s="731"/>
      <c r="I318" s="1038" t="s">
        <v>874</v>
      </c>
      <c r="J318" s="704">
        <f>(0.15+0.2)/2</f>
        <v>0.17499999999999999</v>
      </c>
      <c r="K318" s="731" t="s">
        <v>185</v>
      </c>
      <c r="L318" s="731"/>
      <c r="M318" s="731"/>
      <c r="N318" s="1034"/>
      <c r="O318" s="1034"/>
      <c r="P318" s="1034"/>
      <c r="Q318" s="731"/>
      <c r="R318" s="1035"/>
      <c r="U318" s="700"/>
      <c r="V318" s="700"/>
      <c r="W318" s="700"/>
      <c r="X318" s="700"/>
      <c r="Y318" s="700"/>
    </row>
    <row r="319" spans="4:25" s="735" customFormat="1" ht="17" customHeight="1" x14ac:dyDescent="0.2">
      <c r="D319" s="728"/>
      <c r="E319" s="1031"/>
      <c r="F319" s="729"/>
      <c r="G319" s="1037"/>
      <c r="H319" s="731"/>
      <c r="I319" s="1038"/>
      <c r="J319" s="704"/>
      <c r="K319" s="731"/>
      <c r="L319" s="731"/>
      <c r="M319" s="731"/>
      <c r="N319" s="1034"/>
      <c r="O319" s="1034"/>
      <c r="P319" s="1034"/>
      <c r="Q319" s="731"/>
      <c r="R319" s="1035"/>
      <c r="U319" s="700"/>
      <c r="V319" s="700"/>
      <c r="W319" s="700"/>
      <c r="X319" s="700"/>
      <c r="Y319" s="700"/>
    </row>
    <row r="320" spans="4:25" s="735" customFormat="1" ht="17" customHeight="1" x14ac:dyDescent="0.15">
      <c r="D320" s="728"/>
      <c r="E320" s="1031" t="s">
        <v>241</v>
      </c>
      <c r="F320" s="729" t="s">
        <v>889</v>
      </c>
      <c r="G320" s="1037"/>
      <c r="H320" s="731"/>
      <c r="I320" s="1033"/>
      <c r="J320" s="731"/>
      <c r="K320" s="731" t="s">
        <v>874</v>
      </c>
      <c r="L320" s="704">
        <v>4</v>
      </c>
      <c r="M320" s="731" t="s">
        <v>266</v>
      </c>
      <c r="N320" s="732">
        <v>13</v>
      </c>
      <c r="O320" s="1034" t="s">
        <v>879</v>
      </c>
      <c r="P320" s="1034" t="s">
        <v>880</v>
      </c>
      <c r="Q320" s="731">
        <f>((PI()*(N320/1000)^2)/4)*12*7850</f>
        <v>12.503381681654696</v>
      </c>
      <c r="R320" s="1035" t="s">
        <v>898</v>
      </c>
      <c r="U320" s="1052"/>
      <c r="V320" s="1052"/>
      <c r="W320" s="1052"/>
      <c r="X320" s="1052"/>
      <c r="Y320" s="1052"/>
    </row>
    <row r="321" spans="4:25" s="735" customFormat="1" ht="17" customHeight="1" x14ac:dyDescent="0.15">
      <c r="D321" s="728"/>
      <c r="E321" s="1031" t="s">
        <v>241</v>
      </c>
      <c r="F321" s="729" t="s">
        <v>890</v>
      </c>
      <c r="G321" s="1037"/>
      <c r="H321" s="731"/>
      <c r="I321" s="1033"/>
      <c r="J321" s="731"/>
      <c r="K321" s="731" t="s">
        <v>874</v>
      </c>
      <c r="L321" s="704">
        <v>6</v>
      </c>
      <c r="M321" s="731" t="s">
        <v>266</v>
      </c>
      <c r="N321" s="732">
        <v>13</v>
      </c>
      <c r="O321" s="1034" t="s">
        <v>879</v>
      </c>
      <c r="P321" s="1034" t="s">
        <v>880</v>
      </c>
      <c r="Q321" s="731">
        <f>((PI()*(N321/1000)^2)/4)*12*7850</f>
        <v>12.503381681654696</v>
      </c>
      <c r="R321" s="1035" t="s">
        <v>898</v>
      </c>
      <c r="U321" s="1052"/>
      <c r="V321" s="1052"/>
      <c r="W321" s="1052"/>
      <c r="X321" s="1052"/>
      <c r="Y321" s="1052"/>
    </row>
    <row r="322" spans="4:25" s="735" customFormat="1" ht="17" customHeight="1" x14ac:dyDescent="0.15">
      <c r="D322" s="728"/>
      <c r="E322" s="1031" t="s">
        <v>241</v>
      </c>
      <c r="F322" s="729" t="s">
        <v>891</v>
      </c>
      <c r="G322" s="1037"/>
      <c r="H322" s="731"/>
      <c r="I322" s="1033"/>
      <c r="J322" s="731"/>
      <c r="K322" s="731" t="s">
        <v>874</v>
      </c>
      <c r="L322" s="704">
        <v>1</v>
      </c>
      <c r="M322" s="731" t="s">
        <v>266</v>
      </c>
      <c r="N322" s="732">
        <v>8</v>
      </c>
      <c r="O322" s="1034" t="s">
        <v>879</v>
      </c>
      <c r="P322" s="1034" t="s">
        <v>880</v>
      </c>
      <c r="Q322" s="731">
        <f>((PI()*(N322/1000)^2)/4)*12*7850</f>
        <v>4.7350084474905358</v>
      </c>
      <c r="R322" s="1035" t="s">
        <v>898</v>
      </c>
      <c r="U322" s="1052"/>
      <c r="V322" s="1052"/>
      <c r="W322" s="1052"/>
      <c r="X322" s="1052"/>
      <c r="Y322" s="1052"/>
    </row>
    <row r="323" spans="4:25" s="700" customFormat="1" ht="17" customHeight="1" x14ac:dyDescent="0.15">
      <c r="D323" s="701"/>
      <c r="E323" s="1039" t="s">
        <v>241</v>
      </c>
      <c r="F323" s="703" t="s">
        <v>882</v>
      </c>
      <c r="G323" s="1040"/>
      <c r="H323" s="699"/>
      <c r="I323" s="1041"/>
      <c r="J323" s="699"/>
      <c r="K323" s="699"/>
      <c r="L323" s="699"/>
      <c r="M323" s="699"/>
      <c r="N323" s="699"/>
      <c r="O323" s="699"/>
      <c r="P323" s="705"/>
      <c r="Q323" s="705"/>
      <c r="R323" s="706"/>
      <c r="U323" s="1052"/>
      <c r="V323" s="1052"/>
      <c r="W323" s="1052"/>
      <c r="X323" s="1052"/>
      <c r="Y323" s="1052"/>
    </row>
    <row r="324" spans="4:25" s="700" customFormat="1" ht="17" customHeight="1" x14ac:dyDescent="0.15">
      <c r="D324" s="701"/>
      <c r="E324" s="1042"/>
      <c r="F324" s="729" t="s">
        <v>892</v>
      </c>
      <c r="G324" s="1037"/>
      <c r="H324" s="1034"/>
      <c r="I324" s="1041"/>
      <c r="J324" s="699"/>
      <c r="K324" s="731" t="s">
        <v>874</v>
      </c>
      <c r="L324" s="1043">
        <f>((J316*J317*L320)+(J316*0.3*L320))/12</f>
        <v>0</v>
      </c>
      <c r="M324" s="731" t="s">
        <v>589</v>
      </c>
      <c r="N324" s="1034" t="s">
        <v>880</v>
      </c>
      <c r="O324" s="1044">
        <f>L324*Q320</f>
        <v>0</v>
      </c>
      <c r="P324" s="1034" t="s">
        <v>192</v>
      </c>
      <c r="Q324" s="699"/>
      <c r="R324" s="706"/>
      <c r="U324" s="1052"/>
      <c r="V324" s="1052"/>
      <c r="W324" s="1052"/>
      <c r="X324" s="1052"/>
      <c r="Y324" s="1052"/>
    </row>
    <row r="325" spans="4:25" s="700" customFormat="1" ht="17" customHeight="1" x14ac:dyDescent="0.15">
      <c r="D325" s="701"/>
      <c r="E325" s="1042"/>
      <c r="F325" s="729" t="s">
        <v>893</v>
      </c>
      <c r="G325" s="1037"/>
      <c r="H325" s="1034"/>
      <c r="I325" s="1041"/>
      <c r="J325" s="699"/>
      <c r="K325" s="731" t="s">
        <v>874</v>
      </c>
      <c r="L325" s="1043">
        <f>((J316*J317*L321)+(J316*0.3*L322))/12</f>
        <v>0</v>
      </c>
      <c r="M325" s="731" t="s">
        <v>589</v>
      </c>
      <c r="N325" s="1034" t="s">
        <v>880</v>
      </c>
      <c r="O325" s="1044">
        <f>L325*Q321</f>
        <v>0</v>
      </c>
      <c r="P325" s="731" t="s">
        <v>192</v>
      </c>
      <c r="Q325" s="699"/>
      <c r="R325" s="706"/>
      <c r="U325" s="1052"/>
      <c r="V325" s="1052"/>
      <c r="W325" s="1052"/>
      <c r="X325" s="1052"/>
      <c r="Y325" s="1052"/>
    </row>
    <row r="326" spans="4:25" s="700" customFormat="1" ht="17" customHeight="1" x14ac:dyDescent="0.15">
      <c r="D326" s="701"/>
      <c r="E326" s="1042"/>
      <c r="F326" s="745" t="s">
        <v>894</v>
      </c>
      <c r="G326" s="1045"/>
      <c r="H326" s="1046"/>
      <c r="I326" s="1047"/>
      <c r="J326" s="747"/>
      <c r="K326" s="1048" t="s">
        <v>874</v>
      </c>
      <c r="L326" s="1048">
        <f>(((((2*(F315+H315))*(J316/J318)*J317)/12)*1.2))</f>
        <v>0</v>
      </c>
      <c r="M326" s="1048" t="s">
        <v>589</v>
      </c>
      <c r="N326" s="1046" t="s">
        <v>880</v>
      </c>
      <c r="O326" s="1049">
        <f>L326*Q322</f>
        <v>0</v>
      </c>
      <c r="P326" s="1046" t="s">
        <v>192</v>
      </c>
      <c r="Q326" s="699"/>
      <c r="R326" s="706"/>
      <c r="U326" s="1052"/>
      <c r="V326" s="1052"/>
      <c r="W326" s="1052"/>
      <c r="X326" s="1052"/>
      <c r="Y326" s="1052"/>
    </row>
    <row r="327" spans="4:25" s="735" customFormat="1" ht="17.25" customHeight="1" x14ac:dyDescent="0.15">
      <c r="D327" s="728"/>
      <c r="E327" s="1050"/>
      <c r="F327" s="730"/>
      <c r="G327" s="1037"/>
      <c r="H327" s="731"/>
      <c r="I327" s="1033"/>
      <c r="J327" s="731"/>
      <c r="K327" s="731"/>
      <c r="L327" s="731"/>
      <c r="M327" s="731"/>
      <c r="N327" s="708" t="s">
        <v>883</v>
      </c>
      <c r="O327" s="709">
        <f>SUM(O324:O326)</f>
        <v>0</v>
      </c>
      <c r="P327" s="705" t="s">
        <v>192</v>
      </c>
      <c r="Q327" s="731"/>
      <c r="R327" s="1051"/>
      <c r="U327" s="1052"/>
      <c r="V327" s="1052"/>
      <c r="W327" s="1052"/>
      <c r="X327" s="1052"/>
      <c r="Y327" s="1052"/>
    </row>
    <row r="328" spans="4:25" s="1052" customFormat="1" ht="16" x14ac:dyDescent="0.2">
      <c r="D328" s="1053"/>
      <c r="E328" s="1054" t="s">
        <v>306</v>
      </c>
      <c r="G328" s="1055"/>
      <c r="I328" s="1020"/>
      <c r="J328" s="688"/>
      <c r="R328" s="1056"/>
    </row>
    <row r="329" spans="4:25" s="700" customFormat="1" ht="17" customHeight="1" x14ac:dyDescent="0.15">
      <c r="D329" s="701"/>
      <c r="E329" s="1039" t="s">
        <v>241</v>
      </c>
      <c r="F329" s="703" t="s">
        <v>884</v>
      </c>
      <c r="G329" s="1041"/>
      <c r="H329" s="699"/>
      <c r="I329" s="1041"/>
      <c r="J329" s="699"/>
      <c r="K329" s="699" t="s">
        <v>874</v>
      </c>
      <c r="L329" s="709">
        <f>(F315*H315*J316*J317)</f>
        <v>0</v>
      </c>
      <c r="M329" s="699" t="s">
        <v>189</v>
      </c>
      <c r="N329" s="705"/>
      <c r="O329" s="699"/>
      <c r="P329" s="705"/>
      <c r="Q329" s="705"/>
      <c r="R329" s="706"/>
      <c r="U329" s="1052"/>
      <c r="V329" s="1052"/>
      <c r="W329" s="1052"/>
      <c r="X329" s="1052"/>
      <c r="Y329" s="1052"/>
    </row>
    <row r="330" spans="4:25" s="700" customFormat="1" ht="17" customHeight="1" x14ac:dyDescent="0.15">
      <c r="D330" s="701"/>
      <c r="E330" s="1031" t="s">
        <v>241</v>
      </c>
      <c r="F330" s="703" t="s">
        <v>882</v>
      </c>
      <c r="G330" s="1040"/>
      <c r="H330" s="699"/>
      <c r="I330" s="1041"/>
      <c r="J330" s="699"/>
      <c r="K330" s="699" t="s">
        <v>874</v>
      </c>
      <c r="L330" s="709">
        <f>O327</f>
        <v>0</v>
      </c>
      <c r="M330" s="699" t="s">
        <v>192</v>
      </c>
      <c r="N330" s="705"/>
      <c r="O330" s="699"/>
      <c r="P330" s="705"/>
      <c r="Q330" s="705"/>
      <c r="R330" s="706"/>
      <c r="U330" s="1052"/>
      <c r="V330" s="1052"/>
      <c r="W330" s="1052"/>
      <c r="X330" s="1052"/>
      <c r="Y330" s="1052"/>
    </row>
    <row r="331" spans="4:25" s="700" customFormat="1" ht="17" customHeight="1" thickBot="1" x14ac:dyDescent="0.2">
      <c r="D331" s="713"/>
      <c r="E331" s="1057" t="s">
        <v>241</v>
      </c>
      <c r="F331" s="715" t="s">
        <v>1073</v>
      </c>
      <c r="G331" s="1058"/>
      <c r="H331" s="716"/>
      <c r="I331" s="1059"/>
      <c r="J331" s="716"/>
      <c r="K331" s="716" t="s">
        <v>874</v>
      </c>
      <c r="L331" s="718">
        <f>2*(F315+H315)*J316*J317*1.2</f>
        <v>0</v>
      </c>
      <c r="M331" s="716" t="s">
        <v>184</v>
      </c>
      <c r="N331" s="719"/>
      <c r="O331" s="716"/>
      <c r="P331" s="719"/>
      <c r="Q331" s="719"/>
      <c r="R331" s="1060"/>
      <c r="U331" s="1052"/>
      <c r="V331" s="1052"/>
      <c r="W331" s="1052"/>
      <c r="X331" s="1052"/>
      <c r="Y331" s="1052"/>
    </row>
    <row r="332" spans="4:25" ht="15" thickBot="1" x14ac:dyDescent="0.2">
      <c r="U332" s="1021" t="s">
        <v>1213</v>
      </c>
      <c r="V332" s="1021" t="s">
        <v>1214</v>
      </c>
      <c r="W332" s="1021" t="s">
        <v>891</v>
      </c>
      <c r="X332" s="1021" t="s">
        <v>888</v>
      </c>
      <c r="Y332" s="1021" t="s">
        <v>1056</v>
      </c>
    </row>
    <row r="333" spans="4:25" s="700" customFormat="1" ht="17" customHeight="1" x14ac:dyDescent="0.2">
      <c r="D333" s="1022">
        <f>D315+1</f>
        <v>6</v>
      </c>
      <c r="E333" s="1063" t="s">
        <v>1235</v>
      </c>
      <c r="F333" s="1024">
        <v>0.25</v>
      </c>
      <c r="G333" s="1025" t="s">
        <v>873</v>
      </c>
      <c r="H333" s="1024">
        <v>0.25</v>
      </c>
      <c r="I333" s="1025" t="s">
        <v>185</v>
      </c>
      <c r="J333" s="1027"/>
      <c r="K333" s="1027"/>
      <c r="L333" s="1027"/>
      <c r="M333" s="1027"/>
      <c r="N333" s="1028"/>
      <c r="O333" s="1028"/>
      <c r="P333" s="1028"/>
      <c r="Q333" s="1027"/>
      <c r="R333" s="1029"/>
      <c r="U333" s="1030" t="str">
        <f>L338&amp;" "&amp;"D"&amp;" "&amp;N338&amp;" "&amp;O338</f>
        <v>6 D 13 mm</v>
      </c>
      <c r="V333" s="1030" t="str">
        <f>IF(L339&gt;0,(L339&amp;" "&amp;"D"&amp;" "&amp;N339&amp;" "&amp;O339),0)</f>
        <v>2 D 13 mm</v>
      </c>
      <c r="W333" s="1030" t="str">
        <f>"Ø"&amp;" "&amp;N340&amp;" "&amp;O340</f>
        <v>Ø 8 mm</v>
      </c>
      <c r="X333" s="1030" t="str">
        <f>IF(J336=0.125,"10/15 cm",IF(J336=0.15,"15 cm",IF(J336=0.175,"15/20 cm",IF(J336=0.2,"20 cm","Check!!"))))</f>
        <v>15/20 cm</v>
      </c>
      <c r="Y333" s="1030" t="str">
        <f>IF(V333=0,("SNI"&amp;" "&amp;U333&amp;","&amp;" "&amp;W333&amp;" "&amp;"-"&amp;" "&amp;X333),("SNI"&amp;" "&amp;U333&amp;" "&amp;"+"&amp;" "&amp;V333&amp;","&amp;" "&amp;W333&amp;" "&amp;"-"&amp;" "&amp;X333))</f>
        <v>SNI 6 D 13 mm + 2 D 13 mm, Ø 8 mm - 15/20 cm</v>
      </c>
    </row>
    <row r="334" spans="4:25" s="735" customFormat="1" ht="17" customHeight="1" x14ac:dyDescent="0.15">
      <c r="D334" s="728"/>
      <c r="E334" s="1031" t="s">
        <v>241</v>
      </c>
      <c r="F334" s="729" t="s">
        <v>896</v>
      </c>
      <c r="G334" s="1032"/>
      <c r="H334" s="731"/>
      <c r="I334" s="1033" t="s">
        <v>874</v>
      </c>
      <c r="J334" s="704">
        <v>0</v>
      </c>
      <c r="K334" s="731" t="s">
        <v>185</v>
      </c>
      <c r="L334" s="731"/>
      <c r="M334" s="731"/>
      <c r="N334" s="1034"/>
      <c r="O334" s="1034"/>
      <c r="P334" s="1034"/>
      <c r="Q334" s="731"/>
      <c r="R334" s="1035"/>
      <c r="U334" s="1036" t="s">
        <v>1072</v>
      </c>
      <c r="V334" s="1036" t="s">
        <v>1072</v>
      </c>
      <c r="W334" s="1052"/>
      <c r="X334" s="1052"/>
      <c r="Y334" s="1052"/>
    </row>
    <row r="335" spans="4:25" s="735" customFormat="1" ht="17" customHeight="1" x14ac:dyDescent="0.15">
      <c r="D335" s="728"/>
      <c r="E335" s="1031" t="s">
        <v>241</v>
      </c>
      <c r="F335" s="729" t="s">
        <v>897</v>
      </c>
      <c r="G335" s="1037"/>
      <c r="H335" s="731"/>
      <c r="I335" s="1033" t="s">
        <v>874</v>
      </c>
      <c r="J335" s="704">
        <v>0</v>
      </c>
      <c r="K335" s="731" t="s">
        <v>188</v>
      </c>
      <c r="L335" s="731"/>
      <c r="M335" s="731"/>
      <c r="N335" s="1034"/>
      <c r="O335" s="1034"/>
      <c r="P335" s="1034"/>
      <c r="Q335" s="731"/>
      <c r="R335" s="1035"/>
      <c r="U335" s="1052"/>
      <c r="V335" s="1052"/>
      <c r="W335" s="1052"/>
      <c r="X335" s="1052"/>
      <c r="Y335" s="1052"/>
    </row>
    <row r="336" spans="4:25" s="735" customFormat="1" ht="17" customHeight="1" x14ac:dyDescent="0.2">
      <c r="D336" s="728"/>
      <c r="E336" s="1031" t="s">
        <v>241</v>
      </c>
      <c r="F336" s="729" t="s">
        <v>888</v>
      </c>
      <c r="G336" s="1037"/>
      <c r="H336" s="731"/>
      <c r="I336" s="1038" t="s">
        <v>874</v>
      </c>
      <c r="J336" s="704">
        <f>(0.15+0.2)/2</f>
        <v>0.17499999999999999</v>
      </c>
      <c r="K336" s="731" t="s">
        <v>185</v>
      </c>
      <c r="L336" s="731"/>
      <c r="M336" s="731"/>
      <c r="N336" s="1034"/>
      <c r="O336" s="1034"/>
      <c r="P336" s="1034"/>
      <c r="Q336" s="731"/>
      <c r="R336" s="1035"/>
      <c r="U336" s="700"/>
      <c r="V336" s="700"/>
      <c r="W336" s="700"/>
      <c r="X336" s="700"/>
      <c r="Y336" s="700"/>
    </row>
    <row r="337" spans="4:25" s="735" customFormat="1" ht="17" customHeight="1" x14ac:dyDescent="0.2">
      <c r="D337" s="728"/>
      <c r="E337" s="1031"/>
      <c r="F337" s="729"/>
      <c r="G337" s="1037"/>
      <c r="H337" s="731"/>
      <c r="I337" s="1038"/>
      <c r="J337" s="704"/>
      <c r="K337" s="731"/>
      <c r="L337" s="731"/>
      <c r="M337" s="731"/>
      <c r="N337" s="1034"/>
      <c r="O337" s="1034"/>
      <c r="P337" s="1034"/>
      <c r="Q337" s="731"/>
      <c r="R337" s="1035"/>
      <c r="U337" s="700"/>
      <c r="V337" s="700"/>
      <c r="W337" s="700"/>
      <c r="X337" s="700"/>
      <c r="Y337" s="700"/>
    </row>
    <row r="338" spans="4:25" s="735" customFormat="1" ht="17" customHeight="1" x14ac:dyDescent="0.15">
      <c r="D338" s="728"/>
      <c r="E338" s="1031" t="s">
        <v>241</v>
      </c>
      <c r="F338" s="729" t="s">
        <v>889</v>
      </c>
      <c r="G338" s="1037"/>
      <c r="H338" s="731"/>
      <c r="I338" s="1033"/>
      <c r="J338" s="731"/>
      <c r="K338" s="731" t="s">
        <v>874</v>
      </c>
      <c r="L338" s="704">
        <v>6</v>
      </c>
      <c r="M338" s="731" t="s">
        <v>266</v>
      </c>
      <c r="N338" s="732">
        <v>13</v>
      </c>
      <c r="O338" s="1034" t="s">
        <v>879</v>
      </c>
      <c r="P338" s="1034" t="s">
        <v>880</v>
      </c>
      <c r="Q338" s="731">
        <f>((3.14*(N338/1000)^2)/4)*12*7850</f>
        <v>12.497042999999998</v>
      </c>
      <c r="R338" s="1035" t="s">
        <v>898</v>
      </c>
      <c r="U338" s="1052"/>
      <c r="V338" s="1052"/>
      <c r="W338" s="1052"/>
      <c r="X338" s="1052"/>
      <c r="Y338" s="1052"/>
    </row>
    <row r="339" spans="4:25" s="735" customFormat="1" ht="17" customHeight="1" x14ac:dyDescent="0.15">
      <c r="D339" s="728"/>
      <c r="E339" s="1031" t="s">
        <v>241</v>
      </c>
      <c r="F339" s="729" t="s">
        <v>890</v>
      </c>
      <c r="G339" s="1037"/>
      <c r="H339" s="731"/>
      <c r="I339" s="1033"/>
      <c r="J339" s="731"/>
      <c r="K339" s="731" t="s">
        <v>874</v>
      </c>
      <c r="L339" s="704">
        <v>2</v>
      </c>
      <c r="M339" s="731" t="s">
        <v>266</v>
      </c>
      <c r="N339" s="732">
        <v>13</v>
      </c>
      <c r="O339" s="1034" t="s">
        <v>879</v>
      </c>
      <c r="P339" s="1034" t="s">
        <v>880</v>
      </c>
      <c r="Q339" s="731">
        <f t="shared" ref="Q339:Q340" si="9">((3.14*(N339/1000)^2)/4)*12*7850</f>
        <v>12.497042999999998</v>
      </c>
      <c r="R339" s="1035" t="s">
        <v>898</v>
      </c>
      <c r="U339" s="1052"/>
      <c r="V339" s="1052"/>
      <c r="W339" s="1052"/>
      <c r="X339" s="1052"/>
      <c r="Y339" s="1052"/>
    </row>
    <row r="340" spans="4:25" s="735" customFormat="1" ht="17" customHeight="1" x14ac:dyDescent="0.15">
      <c r="D340" s="728"/>
      <c r="E340" s="1031" t="s">
        <v>241</v>
      </c>
      <c r="F340" s="729" t="s">
        <v>891</v>
      </c>
      <c r="G340" s="1037"/>
      <c r="H340" s="731"/>
      <c r="I340" s="1033"/>
      <c r="J340" s="731"/>
      <c r="K340" s="731" t="s">
        <v>874</v>
      </c>
      <c r="L340" s="704">
        <v>1</v>
      </c>
      <c r="M340" s="731" t="s">
        <v>266</v>
      </c>
      <c r="N340" s="732">
        <v>8</v>
      </c>
      <c r="O340" s="1034" t="s">
        <v>879</v>
      </c>
      <c r="P340" s="1034" t="s">
        <v>880</v>
      </c>
      <c r="Q340" s="731">
        <f t="shared" si="9"/>
        <v>4.7326079999999999</v>
      </c>
      <c r="R340" s="1035" t="s">
        <v>898</v>
      </c>
      <c r="U340" s="1052"/>
      <c r="V340" s="1052"/>
      <c r="W340" s="1052"/>
      <c r="X340" s="1052"/>
      <c r="Y340" s="1052"/>
    </row>
    <row r="341" spans="4:25" s="700" customFormat="1" ht="17" customHeight="1" x14ac:dyDescent="0.15">
      <c r="D341" s="701"/>
      <c r="E341" s="1039" t="s">
        <v>1216</v>
      </c>
      <c r="F341" s="703" t="s">
        <v>882</v>
      </c>
      <c r="G341" s="1040"/>
      <c r="H341" s="699"/>
      <c r="I341" s="1041"/>
      <c r="J341" s="699"/>
      <c r="K341" s="699"/>
      <c r="L341" s="699"/>
      <c r="M341" s="699"/>
      <c r="N341" s="699"/>
      <c r="O341" s="699"/>
      <c r="P341" s="705"/>
      <c r="Q341" s="705"/>
      <c r="R341" s="706"/>
      <c r="U341" s="1052"/>
      <c r="V341" s="1052"/>
      <c r="W341" s="1052"/>
      <c r="X341" s="1052"/>
      <c r="Y341" s="1052"/>
    </row>
    <row r="342" spans="4:25" s="700" customFormat="1" ht="17" customHeight="1" x14ac:dyDescent="0.15">
      <c r="D342" s="701"/>
      <c r="E342" s="1042"/>
      <c r="F342" s="729" t="s">
        <v>892</v>
      </c>
      <c r="G342" s="1037"/>
      <c r="H342" s="1034"/>
      <c r="I342" s="1041"/>
      <c r="J342" s="699"/>
      <c r="K342" s="731" t="s">
        <v>874</v>
      </c>
      <c r="L342" s="1043">
        <f>((J334*J335*L338)+(J334*0.3*L338))/12</f>
        <v>0</v>
      </c>
      <c r="M342" s="731" t="s">
        <v>589</v>
      </c>
      <c r="N342" s="1034" t="s">
        <v>880</v>
      </c>
      <c r="O342" s="1044">
        <f>L342*Q338</f>
        <v>0</v>
      </c>
      <c r="P342" s="1034" t="s">
        <v>192</v>
      </c>
      <c r="Q342" s="699"/>
      <c r="R342" s="706"/>
      <c r="U342" s="1052"/>
      <c r="V342" s="1052"/>
      <c r="W342" s="1052"/>
      <c r="X342" s="1052"/>
      <c r="Y342" s="1052"/>
    </row>
    <row r="343" spans="4:25" s="700" customFormat="1" ht="17" customHeight="1" x14ac:dyDescent="0.15">
      <c r="D343" s="701"/>
      <c r="E343" s="1042"/>
      <c r="F343" s="729" t="s">
        <v>893</v>
      </c>
      <c r="G343" s="1037"/>
      <c r="H343" s="1034"/>
      <c r="I343" s="1041"/>
      <c r="J343" s="699"/>
      <c r="K343" s="731" t="s">
        <v>874</v>
      </c>
      <c r="L343" s="1043">
        <f>((J334*J335*L339)+(J334*0.3*L340))/12</f>
        <v>0</v>
      </c>
      <c r="M343" s="731" t="s">
        <v>589</v>
      </c>
      <c r="N343" s="1034" t="s">
        <v>880</v>
      </c>
      <c r="O343" s="1044">
        <f>L343*Q339</f>
        <v>0</v>
      </c>
      <c r="P343" s="731" t="s">
        <v>192</v>
      </c>
      <c r="Q343" s="699"/>
      <c r="R343" s="706"/>
      <c r="U343" s="1052"/>
      <c r="V343" s="1052"/>
      <c r="W343" s="1052"/>
      <c r="X343" s="1052"/>
      <c r="Y343" s="1052"/>
    </row>
    <row r="344" spans="4:25" s="700" customFormat="1" ht="17" customHeight="1" x14ac:dyDescent="0.15">
      <c r="D344" s="701"/>
      <c r="E344" s="1042"/>
      <c r="F344" s="745" t="s">
        <v>894</v>
      </c>
      <c r="G344" s="1045"/>
      <c r="H344" s="1046"/>
      <c r="I344" s="1047"/>
      <c r="J344" s="747"/>
      <c r="K344" s="1048" t="s">
        <v>874</v>
      </c>
      <c r="L344" s="1048">
        <f>(((((2*(F333+H333))*(J334/J336)*J335)/12)*1.2))</f>
        <v>0</v>
      </c>
      <c r="M344" s="1048" t="s">
        <v>589</v>
      </c>
      <c r="N344" s="1046" t="s">
        <v>880</v>
      </c>
      <c r="O344" s="1049">
        <f>L344*Q340</f>
        <v>0</v>
      </c>
      <c r="P344" s="1046" t="s">
        <v>192</v>
      </c>
      <c r="Q344" s="699"/>
      <c r="R344" s="706"/>
      <c r="U344" s="1052"/>
      <c r="V344" s="1052"/>
      <c r="W344" s="1052"/>
      <c r="X344" s="1052"/>
      <c r="Y344" s="1052"/>
    </row>
    <row r="345" spans="4:25" s="735" customFormat="1" ht="17.25" customHeight="1" x14ac:dyDescent="0.15">
      <c r="D345" s="728"/>
      <c r="E345" s="1050"/>
      <c r="F345" s="730"/>
      <c r="G345" s="1037"/>
      <c r="H345" s="731"/>
      <c r="I345" s="1033"/>
      <c r="J345" s="731"/>
      <c r="K345" s="731"/>
      <c r="L345" s="731"/>
      <c r="M345" s="731"/>
      <c r="N345" s="708" t="s">
        <v>883</v>
      </c>
      <c r="O345" s="709">
        <f>SUM(O342:O344)</f>
        <v>0</v>
      </c>
      <c r="P345" s="705" t="s">
        <v>192</v>
      </c>
      <c r="Q345" s="731"/>
      <c r="R345" s="1051"/>
      <c r="U345" s="1052"/>
      <c r="V345" s="1052"/>
      <c r="W345" s="1052"/>
      <c r="X345" s="1052"/>
      <c r="Y345" s="1052"/>
    </row>
    <row r="346" spans="4:25" s="1052" customFormat="1" ht="16" x14ac:dyDescent="0.2">
      <c r="D346" s="1053"/>
      <c r="E346" s="1054" t="s">
        <v>306</v>
      </c>
      <c r="G346" s="1055"/>
      <c r="I346" s="1020"/>
      <c r="J346" s="688"/>
      <c r="R346" s="1056"/>
    </row>
    <row r="347" spans="4:25" s="700" customFormat="1" ht="17" customHeight="1" x14ac:dyDescent="0.15">
      <c r="D347" s="701"/>
      <c r="E347" s="1039" t="s">
        <v>241</v>
      </c>
      <c r="F347" s="703" t="s">
        <v>884</v>
      </c>
      <c r="G347" s="1041"/>
      <c r="H347" s="699"/>
      <c r="I347" s="1041"/>
      <c r="J347" s="699"/>
      <c r="K347" s="699" t="s">
        <v>874</v>
      </c>
      <c r="L347" s="709">
        <f>(F333*H333*J334*J335)</f>
        <v>0</v>
      </c>
      <c r="M347" s="699" t="s">
        <v>189</v>
      </c>
      <c r="N347" s="705"/>
      <c r="O347" s="699"/>
      <c r="P347" s="705"/>
      <c r="Q347" s="705"/>
      <c r="R347" s="706"/>
      <c r="U347" s="1052"/>
      <c r="V347" s="1052"/>
      <c r="W347" s="1052"/>
      <c r="X347" s="1052"/>
      <c r="Y347" s="1052"/>
    </row>
    <row r="348" spans="4:25" s="700" customFormat="1" ht="17" customHeight="1" x14ac:dyDescent="0.15">
      <c r="D348" s="701"/>
      <c r="E348" s="1031" t="s">
        <v>241</v>
      </c>
      <c r="F348" s="703" t="s">
        <v>882</v>
      </c>
      <c r="G348" s="1040"/>
      <c r="H348" s="699"/>
      <c r="I348" s="1041"/>
      <c r="J348" s="699"/>
      <c r="K348" s="699" t="s">
        <v>874</v>
      </c>
      <c r="L348" s="709">
        <f>O345</f>
        <v>0</v>
      </c>
      <c r="M348" s="699" t="s">
        <v>192</v>
      </c>
      <c r="N348" s="705"/>
      <c r="O348" s="699"/>
      <c r="P348" s="705"/>
      <c r="Q348" s="705"/>
      <c r="R348" s="706"/>
      <c r="U348" s="1052"/>
      <c r="V348" s="1052"/>
      <c r="W348" s="1052"/>
      <c r="X348" s="1052"/>
      <c r="Y348" s="1052"/>
    </row>
    <row r="349" spans="4:25" s="700" customFormat="1" ht="17" customHeight="1" thickBot="1" x14ac:dyDescent="0.2">
      <c r="D349" s="713"/>
      <c r="E349" s="1057" t="s">
        <v>241</v>
      </c>
      <c r="F349" s="715" t="s">
        <v>1073</v>
      </c>
      <c r="G349" s="1058"/>
      <c r="H349" s="716"/>
      <c r="I349" s="1059"/>
      <c r="J349" s="716"/>
      <c r="K349" s="716" t="s">
        <v>874</v>
      </c>
      <c r="L349" s="718">
        <f>2*(F333+H333)*J334*J335*1.2</f>
        <v>0</v>
      </c>
      <c r="M349" s="716" t="s">
        <v>184</v>
      </c>
      <c r="N349" s="719"/>
      <c r="O349" s="716"/>
      <c r="P349" s="719"/>
      <c r="Q349" s="719"/>
      <c r="R349" s="1060"/>
      <c r="U349" s="1052"/>
      <c r="V349" s="1052"/>
      <c r="W349" s="1052"/>
      <c r="X349" s="1052"/>
      <c r="Y349" s="1052"/>
    </row>
    <row r="350" spans="4:25" ht="15" thickBot="1" x14ac:dyDescent="0.2">
      <c r="U350" s="1021" t="s">
        <v>1213</v>
      </c>
      <c r="V350" s="1021" t="s">
        <v>1214</v>
      </c>
      <c r="W350" s="1021" t="s">
        <v>891</v>
      </c>
      <c r="X350" s="1021" t="s">
        <v>888</v>
      </c>
      <c r="Y350" s="1021" t="s">
        <v>1056</v>
      </c>
    </row>
    <row r="351" spans="4:25" s="700" customFormat="1" ht="17" customHeight="1" x14ac:dyDescent="0.2">
      <c r="D351" s="1022">
        <f>D333+1</f>
        <v>7</v>
      </c>
      <c r="E351" s="1063" t="s">
        <v>1236</v>
      </c>
      <c r="F351" s="1024">
        <v>0.15</v>
      </c>
      <c r="G351" s="1025" t="s">
        <v>873</v>
      </c>
      <c r="H351" s="1024">
        <v>0.3</v>
      </c>
      <c r="I351" s="1025" t="s">
        <v>185</v>
      </c>
      <c r="J351" s="1027"/>
      <c r="K351" s="1027"/>
      <c r="L351" s="1027"/>
      <c r="M351" s="1027"/>
      <c r="N351" s="1028"/>
      <c r="O351" s="1028"/>
      <c r="P351" s="1028"/>
      <c r="Q351" s="1027"/>
      <c r="R351" s="1029"/>
      <c r="U351" s="1030" t="str">
        <f>L356&amp;" "&amp;"D"&amp;" "&amp;N356&amp;" "&amp;O356</f>
        <v>6 D 13 mm</v>
      </c>
      <c r="V351" s="1030" t="str">
        <f>IF(L357&gt;0,(L357&amp;" "&amp;"D"&amp;" "&amp;N357&amp;" "&amp;O357),0)</f>
        <v>2 D 13 mm</v>
      </c>
      <c r="W351" s="1030" t="str">
        <f>"Ø"&amp;" "&amp;N358&amp;" "&amp;O358</f>
        <v>Ø 8 mm</v>
      </c>
      <c r="X351" s="1030" t="str">
        <f>IF(J354=0.125,"10/15 cm",IF(J354=0.15,"15 cm",IF(J354=0.175,"15/20 cm",IF(J354=0.2,"20 cm","Check!!"))))</f>
        <v>15/20 cm</v>
      </c>
      <c r="Y351" s="1030" t="str">
        <f>IF(V351=0,("SNI"&amp;" "&amp;U351&amp;","&amp;" "&amp;W351&amp;" "&amp;"-"&amp;" "&amp;X351),("SNI"&amp;" "&amp;U351&amp;" "&amp;"+"&amp;" "&amp;V351&amp;","&amp;" "&amp;W351&amp;" "&amp;"-"&amp;" "&amp;X351))</f>
        <v>SNI 6 D 13 mm + 2 D 13 mm, Ø 8 mm - 15/20 cm</v>
      </c>
    </row>
    <row r="352" spans="4:25" s="735" customFormat="1" ht="17" customHeight="1" x14ac:dyDescent="0.15">
      <c r="D352" s="728"/>
      <c r="E352" s="1031" t="s">
        <v>241</v>
      </c>
      <c r="F352" s="729" t="s">
        <v>896</v>
      </c>
      <c r="G352" s="1032"/>
      <c r="H352" s="731"/>
      <c r="I352" s="1033" t="s">
        <v>874</v>
      </c>
      <c r="J352" s="704">
        <v>0</v>
      </c>
      <c r="K352" s="731" t="s">
        <v>185</v>
      </c>
      <c r="L352" s="731"/>
      <c r="M352" s="731"/>
      <c r="N352" s="1034"/>
      <c r="O352" s="1034"/>
      <c r="P352" s="1034"/>
      <c r="Q352" s="731"/>
      <c r="R352" s="1035"/>
      <c r="U352" s="1036" t="s">
        <v>1072</v>
      </c>
      <c r="V352" s="1036" t="s">
        <v>1072</v>
      </c>
      <c r="W352" s="1052"/>
      <c r="X352" s="1052"/>
      <c r="Y352" s="1052"/>
    </row>
    <row r="353" spans="4:25" s="735" customFormat="1" ht="17" customHeight="1" x14ac:dyDescent="0.15">
      <c r="D353" s="728"/>
      <c r="E353" s="1031" t="s">
        <v>241</v>
      </c>
      <c r="F353" s="729" t="s">
        <v>897</v>
      </c>
      <c r="G353" s="1037"/>
      <c r="H353" s="731"/>
      <c r="I353" s="1033" t="s">
        <v>874</v>
      </c>
      <c r="J353" s="704">
        <v>0</v>
      </c>
      <c r="K353" s="731" t="s">
        <v>188</v>
      </c>
      <c r="L353" s="731"/>
      <c r="M353" s="731"/>
      <c r="N353" s="1034"/>
      <c r="O353" s="1034"/>
      <c r="P353" s="1034"/>
      <c r="Q353" s="731"/>
      <c r="R353" s="1035"/>
      <c r="U353" s="1052"/>
      <c r="V353" s="1052"/>
      <c r="W353" s="1052"/>
      <c r="X353" s="1052"/>
      <c r="Y353" s="1052"/>
    </row>
    <row r="354" spans="4:25" s="735" customFormat="1" ht="17" customHeight="1" x14ac:dyDescent="0.2">
      <c r="D354" s="728"/>
      <c r="E354" s="1031" t="s">
        <v>241</v>
      </c>
      <c r="F354" s="729" t="s">
        <v>888</v>
      </c>
      <c r="G354" s="1037"/>
      <c r="H354" s="731"/>
      <c r="I354" s="1038" t="s">
        <v>874</v>
      </c>
      <c r="J354" s="704">
        <f>(0.15+0.2)/2</f>
        <v>0.17499999999999999</v>
      </c>
      <c r="K354" s="731" t="s">
        <v>185</v>
      </c>
      <c r="L354" s="731"/>
      <c r="M354" s="731"/>
      <c r="N354" s="1034"/>
      <c r="O354" s="1034"/>
      <c r="P354" s="1034"/>
      <c r="Q354" s="731"/>
      <c r="R354" s="1035"/>
      <c r="U354" s="700"/>
      <c r="V354" s="700"/>
      <c r="W354" s="700"/>
      <c r="X354" s="700"/>
      <c r="Y354" s="700"/>
    </row>
    <row r="355" spans="4:25" s="735" customFormat="1" ht="17" customHeight="1" x14ac:dyDescent="0.2">
      <c r="D355" s="728"/>
      <c r="E355" s="1031"/>
      <c r="F355" s="729"/>
      <c r="G355" s="1037"/>
      <c r="H355" s="731"/>
      <c r="I355" s="1038"/>
      <c r="J355" s="704"/>
      <c r="K355" s="731"/>
      <c r="L355" s="731"/>
      <c r="M355" s="731"/>
      <c r="N355" s="1034"/>
      <c r="O355" s="1034"/>
      <c r="P355" s="1034"/>
      <c r="Q355" s="731"/>
      <c r="R355" s="1035"/>
      <c r="U355" s="700"/>
      <c r="V355" s="700"/>
      <c r="W355" s="700"/>
      <c r="X355" s="700"/>
      <c r="Y355" s="700"/>
    </row>
    <row r="356" spans="4:25" s="735" customFormat="1" ht="17" customHeight="1" x14ac:dyDescent="0.15">
      <c r="D356" s="728"/>
      <c r="E356" s="1031" t="s">
        <v>241</v>
      </c>
      <c r="F356" s="729" t="s">
        <v>889</v>
      </c>
      <c r="G356" s="1037"/>
      <c r="H356" s="731"/>
      <c r="I356" s="1033"/>
      <c r="J356" s="731"/>
      <c r="K356" s="731" t="s">
        <v>874</v>
      </c>
      <c r="L356" s="704">
        <v>6</v>
      </c>
      <c r="M356" s="731" t="s">
        <v>266</v>
      </c>
      <c r="N356" s="732">
        <v>13</v>
      </c>
      <c r="O356" s="1034" t="s">
        <v>879</v>
      </c>
      <c r="P356" s="1034" t="s">
        <v>880</v>
      </c>
      <c r="Q356" s="731">
        <f>((3.14*(N356/1000)^2)/4)*12*7850</f>
        <v>12.497042999999998</v>
      </c>
      <c r="R356" s="1035" t="s">
        <v>898</v>
      </c>
      <c r="U356" s="1052"/>
      <c r="V356" s="1052"/>
      <c r="W356" s="1052"/>
      <c r="X356" s="1052"/>
      <c r="Y356" s="1052"/>
    </row>
    <row r="357" spans="4:25" s="735" customFormat="1" ht="17" customHeight="1" x14ac:dyDescent="0.15">
      <c r="D357" s="728"/>
      <c r="E357" s="1031" t="s">
        <v>241</v>
      </c>
      <c r="F357" s="729" t="s">
        <v>890</v>
      </c>
      <c r="G357" s="1037"/>
      <c r="H357" s="731"/>
      <c r="I357" s="1033"/>
      <c r="J357" s="731"/>
      <c r="K357" s="731" t="s">
        <v>874</v>
      </c>
      <c r="L357" s="704">
        <v>2</v>
      </c>
      <c r="M357" s="731" t="s">
        <v>266</v>
      </c>
      <c r="N357" s="732">
        <v>13</v>
      </c>
      <c r="O357" s="1034" t="s">
        <v>879</v>
      </c>
      <c r="P357" s="1034" t="s">
        <v>880</v>
      </c>
      <c r="Q357" s="731">
        <f t="shared" ref="Q357:Q358" si="10">((3.14*(N357/1000)^2)/4)*12*7850</f>
        <v>12.497042999999998</v>
      </c>
      <c r="R357" s="1035" t="s">
        <v>898</v>
      </c>
      <c r="U357" s="1052"/>
      <c r="V357" s="1052"/>
      <c r="W357" s="1052"/>
      <c r="X357" s="1052"/>
      <c r="Y357" s="1052"/>
    </row>
    <row r="358" spans="4:25" s="735" customFormat="1" ht="17" customHeight="1" x14ac:dyDescent="0.15">
      <c r="D358" s="728"/>
      <c r="E358" s="1031" t="s">
        <v>241</v>
      </c>
      <c r="F358" s="729" t="s">
        <v>891</v>
      </c>
      <c r="G358" s="1037"/>
      <c r="H358" s="731"/>
      <c r="I358" s="1033"/>
      <c r="J358" s="731"/>
      <c r="K358" s="731" t="s">
        <v>874</v>
      </c>
      <c r="L358" s="704">
        <v>1</v>
      </c>
      <c r="M358" s="731" t="s">
        <v>266</v>
      </c>
      <c r="N358" s="732">
        <v>8</v>
      </c>
      <c r="O358" s="1034" t="s">
        <v>879</v>
      </c>
      <c r="P358" s="1034" t="s">
        <v>880</v>
      </c>
      <c r="Q358" s="731">
        <f t="shared" si="10"/>
        <v>4.7326079999999999</v>
      </c>
      <c r="R358" s="1035" t="s">
        <v>898</v>
      </c>
      <c r="U358" s="1052"/>
      <c r="V358" s="1052"/>
      <c r="W358" s="1052"/>
      <c r="X358" s="1052"/>
      <c r="Y358" s="1052"/>
    </row>
    <row r="359" spans="4:25" s="700" customFormat="1" ht="17" customHeight="1" x14ac:dyDescent="0.15">
      <c r="D359" s="701"/>
      <c r="E359" s="1039" t="s">
        <v>1216</v>
      </c>
      <c r="F359" s="703" t="s">
        <v>882</v>
      </c>
      <c r="G359" s="1040"/>
      <c r="H359" s="699"/>
      <c r="I359" s="1041"/>
      <c r="J359" s="699"/>
      <c r="K359" s="699"/>
      <c r="L359" s="699"/>
      <c r="M359" s="699"/>
      <c r="N359" s="699"/>
      <c r="O359" s="699"/>
      <c r="P359" s="705"/>
      <c r="Q359" s="705"/>
      <c r="R359" s="706"/>
      <c r="U359" s="1052"/>
      <c r="V359" s="1052"/>
      <c r="W359" s="1052"/>
      <c r="X359" s="1052"/>
      <c r="Y359" s="1052"/>
    </row>
    <row r="360" spans="4:25" s="700" customFormat="1" ht="17" customHeight="1" x14ac:dyDescent="0.15">
      <c r="D360" s="701"/>
      <c r="E360" s="1042"/>
      <c r="F360" s="729" t="s">
        <v>892</v>
      </c>
      <c r="G360" s="1037"/>
      <c r="H360" s="1034"/>
      <c r="I360" s="1041"/>
      <c r="J360" s="699"/>
      <c r="K360" s="731" t="s">
        <v>874</v>
      </c>
      <c r="L360" s="1043">
        <f>((J352*J353*L356)+(J352*0.3*L356))/12</f>
        <v>0</v>
      </c>
      <c r="M360" s="731" t="s">
        <v>589</v>
      </c>
      <c r="N360" s="1034" t="s">
        <v>880</v>
      </c>
      <c r="O360" s="1044">
        <f>L360*Q356</f>
        <v>0</v>
      </c>
      <c r="P360" s="1034" t="s">
        <v>192</v>
      </c>
      <c r="Q360" s="699"/>
      <c r="R360" s="706"/>
      <c r="U360" s="1052"/>
      <c r="V360" s="1052"/>
      <c r="W360" s="1052"/>
      <c r="X360" s="1052"/>
      <c r="Y360" s="1052"/>
    </row>
    <row r="361" spans="4:25" s="700" customFormat="1" ht="17" customHeight="1" x14ac:dyDescent="0.15">
      <c r="D361" s="701"/>
      <c r="E361" s="1042"/>
      <c r="F361" s="729" t="s">
        <v>893</v>
      </c>
      <c r="G361" s="1037"/>
      <c r="H361" s="1034"/>
      <c r="I361" s="1041"/>
      <c r="J361" s="699"/>
      <c r="K361" s="731" t="s">
        <v>874</v>
      </c>
      <c r="L361" s="1043">
        <f>((J352*J353*L357)+(J352*0.3*L358))/12</f>
        <v>0</v>
      </c>
      <c r="M361" s="731" t="s">
        <v>589</v>
      </c>
      <c r="N361" s="1034" t="s">
        <v>880</v>
      </c>
      <c r="O361" s="1044">
        <f>L361*Q357</f>
        <v>0</v>
      </c>
      <c r="P361" s="731" t="s">
        <v>192</v>
      </c>
      <c r="Q361" s="699"/>
      <c r="R361" s="706"/>
      <c r="U361" s="1052"/>
      <c r="V361" s="1052"/>
      <c r="W361" s="1052"/>
      <c r="X361" s="1052"/>
      <c r="Y361" s="1052"/>
    </row>
    <row r="362" spans="4:25" s="700" customFormat="1" ht="17" customHeight="1" x14ac:dyDescent="0.15">
      <c r="D362" s="701"/>
      <c r="E362" s="1042"/>
      <c r="F362" s="745" t="s">
        <v>894</v>
      </c>
      <c r="G362" s="1045"/>
      <c r="H362" s="1046"/>
      <c r="I362" s="1047"/>
      <c r="J362" s="747"/>
      <c r="K362" s="1048" t="s">
        <v>874</v>
      </c>
      <c r="L362" s="1048">
        <f>(((((2*(F351+H351))*(J352/J354)*J353)/12)*1.2))</f>
        <v>0</v>
      </c>
      <c r="M362" s="1048" t="s">
        <v>589</v>
      </c>
      <c r="N362" s="1046" t="s">
        <v>880</v>
      </c>
      <c r="O362" s="1049">
        <f>L362*Q358</f>
        <v>0</v>
      </c>
      <c r="P362" s="1046" t="s">
        <v>192</v>
      </c>
      <c r="Q362" s="699"/>
      <c r="R362" s="706"/>
      <c r="U362" s="1052"/>
      <c r="V362" s="1052"/>
      <c r="W362" s="1052"/>
      <c r="X362" s="1052"/>
      <c r="Y362" s="1052"/>
    </row>
    <row r="363" spans="4:25" s="735" customFormat="1" ht="17.25" customHeight="1" x14ac:dyDescent="0.15">
      <c r="D363" s="728"/>
      <c r="E363" s="1050"/>
      <c r="F363" s="730"/>
      <c r="G363" s="1037"/>
      <c r="H363" s="731"/>
      <c r="I363" s="1033"/>
      <c r="J363" s="731"/>
      <c r="K363" s="731"/>
      <c r="L363" s="731"/>
      <c r="M363" s="731"/>
      <c r="N363" s="708" t="s">
        <v>883</v>
      </c>
      <c r="O363" s="709">
        <f>SUM(O360:O362)</f>
        <v>0</v>
      </c>
      <c r="P363" s="705" t="s">
        <v>192</v>
      </c>
      <c r="Q363" s="731"/>
      <c r="R363" s="1051"/>
      <c r="U363" s="1052"/>
      <c r="V363" s="1052"/>
      <c r="W363" s="1052"/>
      <c r="X363" s="1052"/>
      <c r="Y363" s="1052"/>
    </row>
    <row r="364" spans="4:25" s="1052" customFormat="1" ht="16" x14ac:dyDescent="0.2">
      <c r="D364" s="1053"/>
      <c r="E364" s="1054" t="s">
        <v>306</v>
      </c>
      <c r="G364" s="1055"/>
      <c r="I364" s="1020"/>
      <c r="J364" s="688"/>
      <c r="R364" s="1056"/>
    </row>
    <row r="365" spans="4:25" s="700" customFormat="1" ht="17" customHeight="1" x14ac:dyDescent="0.15">
      <c r="D365" s="701"/>
      <c r="E365" s="1039" t="s">
        <v>241</v>
      </c>
      <c r="F365" s="703" t="s">
        <v>884</v>
      </c>
      <c r="G365" s="1041"/>
      <c r="H365" s="699"/>
      <c r="I365" s="1041"/>
      <c r="J365" s="699"/>
      <c r="K365" s="699" t="s">
        <v>874</v>
      </c>
      <c r="L365" s="709">
        <f>(F351*H351*J352*J353)</f>
        <v>0</v>
      </c>
      <c r="M365" s="699" t="s">
        <v>189</v>
      </c>
      <c r="N365" s="705"/>
      <c r="O365" s="699"/>
      <c r="P365" s="705"/>
      <c r="Q365" s="705"/>
      <c r="R365" s="706"/>
      <c r="U365" s="1052"/>
      <c r="V365" s="1052"/>
      <c r="W365" s="1052"/>
      <c r="X365" s="1052"/>
      <c r="Y365" s="1052"/>
    </row>
    <row r="366" spans="4:25" s="700" customFormat="1" ht="17" customHeight="1" x14ac:dyDescent="0.15">
      <c r="D366" s="701"/>
      <c r="E366" s="1031" t="s">
        <v>241</v>
      </c>
      <c r="F366" s="703" t="s">
        <v>882</v>
      </c>
      <c r="G366" s="1040"/>
      <c r="H366" s="699"/>
      <c r="I366" s="1041"/>
      <c r="J366" s="699"/>
      <c r="K366" s="699" t="s">
        <v>874</v>
      </c>
      <c r="L366" s="709">
        <f>O363</f>
        <v>0</v>
      </c>
      <c r="M366" s="699" t="s">
        <v>192</v>
      </c>
      <c r="N366" s="705"/>
      <c r="O366" s="699"/>
      <c r="P366" s="705"/>
      <c r="Q366" s="705"/>
      <c r="R366" s="706"/>
      <c r="U366" s="1052"/>
      <c r="V366" s="1052"/>
      <c r="W366" s="1052"/>
      <c r="X366" s="1052"/>
      <c r="Y366" s="1052"/>
    </row>
    <row r="367" spans="4:25" s="700" customFormat="1" ht="17" customHeight="1" thickBot="1" x14ac:dyDescent="0.2">
      <c r="D367" s="713"/>
      <c r="E367" s="1057" t="s">
        <v>241</v>
      </c>
      <c r="F367" s="715" t="s">
        <v>1073</v>
      </c>
      <c r="G367" s="1058"/>
      <c r="H367" s="716"/>
      <c r="I367" s="1059"/>
      <c r="J367" s="716"/>
      <c r="K367" s="716" t="s">
        <v>874</v>
      </c>
      <c r="L367" s="718">
        <f>2*(F351+H351)*J352*J353*1.2</f>
        <v>0</v>
      </c>
      <c r="M367" s="716" t="s">
        <v>184</v>
      </c>
      <c r="N367" s="719"/>
      <c r="O367" s="716"/>
      <c r="P367" s="719"/>
      <c r="Q367" s="719"/>
      <c r="R367" s="1060"/>
      <c r="U367" s="1052"/>
      <c r="V367" s="1052"/>
      <c r="W367" s="1052"/>
      <c r="X367" s="1052"/>
      <c r="Y367" s="1052"/>
    </row>
    <row r="368" spans="4:25" ht="15" thickBot="1" x14ac:dyDescent="0.2">
      <c r="U368" s="1021" t="s">
        <v>1213</v>
      </c>
      <c r="V368" s="1021" t="s">
        <v>1214</v>
      </c>
      <c r="W368" s="1021" t="s">
        <v>891</v>
      </c>
      <c r="X368" s="1021" t="s">
        <v>888</v>
      </c>
      <c r="Y368" s="1021" t="s">
        <v>1056</v>
      </c>
    </row>
    <row r="369" spans="4:25" s="700" customFormat="1" ht="17" customHeight="1" x14ac:dyDescent="0.2">
      <c r="D369" s="1022">
        <f>D351+1</f>
        <v>8</v>
      </c>
      <c r="E369" s="1063" t="s">
        <v>1237</v>
      </c>
      <c r="F369" s="1024">
        <v>0.15</v>
      </c>
      <c r="G369" s="1025" t="s">
        <v>873</v>
      </c>
      <c r="H369" s="1024">
        <v>0.25</v>
      </c>
      <c r="I369" s="1025" t="s">
        <v>185</v>
      </c>
      <c r="J369" s="1027"/>
      <c r="K369" s="1027"/>
      <c r="L369" s="1027"/>
      <c r="M369" s="1027"/>
      <c r="N369" s="1028"/>
      <c r="O369" s="1028"/>
      <c r="P369" s="1028"/>
      <c r="Q369" s="1027"/>
      <c r="R369" s="1029"/>
      <c r="U369" s="1030" t="str">
        <f>L374&amp;" "&amp;"D"&amp;" "&amp;N374&amp;" "&amp;O374</f>
        <v>4 D 13 mm</v>
      </c>
      <c r="V369" s="1030" t="str">
        <f>IF(L375&gt;0,(L375&amp;" "&amp;"D"&amp;" "&amp;N375&amp;" "&amp;O375),0)</f>
        <v>2 D 13 mm</v>
      </c>
      <c r="W369" s="1030" t="str">
        <f>"Ø"&amp;" "&amp;N376&amp;" "&amp;O376</f>
        <v>Ø 8 mm</v>
      </c>
      <c r="X369" s="1030" t="str">
        <f>IF(J372=0.125,"10/15 cm",IF(J372=0.15,"15 cm",IF(J372=0.175,"15/20 cm",IF(J372=0.2,"20 cm","Check!!"))))</f>
        <v>15/20 cm</v>
      </c>
      <c r="Y369" s="1030" t="str">
        <f>IF(V369=0,("SNI"&amp;" "&amp;U369&amp;","&amp;" "&amp;W369&amp;" "&amp;"-"&amp;" "&amp;X369),("SNI"&amp;" "&amp;U369&amp;" "&amp;"+"&amp;" "&amp;V369&amp;","&amp;" "&amp;W369&amp;" "&amp;"-"&amp;" "&amp;X369))</f>
        <v>SNI 4 D 13 mm + 2 D 13 mm, Ø 8 mm - 15/20 cm</v>
      </c>
    </row>
    <row r="370" spans="4:25" s="735" customFormat="1" ht="17" customHeight="1" x14ac:dyDescent="0.15">
      <c r="D370" s="728"/>
      <c r="E370" s="1031" t="s">
        <v>241</v>
      </c>
      <c r="F370" s="729" t="s">
        <v>896</v>
      </c>
      <c r="G370" s="1032"/>
      <c r="H370" s="731"/>
      <c r="I370" s="1033" t="s">
        <v>874</v>
      </c>
      <c r="J370" s="704">
        <v>0</v>
      </c>
      <c r="K370" s="731" t="s">
        <v>185</v>
      </c>
      <c r="L370" s="731"/>
      <c r="M370" s="731"/>
      <c r="N370" s="1034"/>
      <c r="O370" s="1034"/>
      <c r="P370" s="1034"/>
      <c r="Q370" s="731"/>
      <c r="R370" s="1035"/>
      <c r="U370" s="1036" t="s">
        <v>1072</v>
      </c>
      <c r="V370" s="1036" t="s">
        <v>1072</v>
      </c>
      <c r="W370" s="1052"/>
      <c r="X370" s="1052"/>
      <c r="Y370" s="1052"/>
    </row>
    <row r="371" spans="4:25" s="735" customFormat="1" ht="17" customHeight="1" x14ac:dyDescent="0.15">
      <c r="D371" s="728"/>
      <c r="E371" s="1031" t="s">
        <v>241</v>
      </c>
      <c r="F371" s="729" t="s">
        <v>897</v>
      </c>
      <c r="G371" s="1037"/>
      <c r="H371" s="731"/>
      <c r="I371" s="1033" t="s">
        <v>874</v>
      </c>
      <c r="J371" s="704">
        <v>0</v>
      </c>
      <c r="K371" s="731" t="s">
        <v>188</v>
      </c>
      <c r="L371" s="731"/>
      <c r="M371" s="731"/>
      <c r="N371" s="1034"/>
      <c r="O371" s="1034"/>
      <c r="P371" s="1034"/>
      <c r="Q371" s="731"/>
      <c r="R371" s="1035"/>
      <c r="U371" s="1052"/>
      <c r="V371" s="1052"/>
      <c r="W371" s="1052"/>
      <c r="X371" s="1052"/>
      <c r="Y371" s="1052"/>
    </row>
    <row r="372" spans="4:25" s="735" customFormat="1" ht="17" customHeight="1" x14ac:dyDescent="0.2">
      <c r="D372" s="728"/>
      <c r="E372" s="1031" t="s">
        <v>241</v>
      </c>
      <c r="F372" s="729" t="s">
        <v>888</v>
      </c>
      <c r="G372" s="1037"/>
      <c r="H372" s="731"/>
      <c r="I372" s="1038" t="s">
        <v>874</v>
      </c>
      <c r="J372" s="704">
        <f>(0.15+0.2)/2</f>
        <v>0.17499999999999999</v>
      </c>
      <c r="K372" s="731" t="s">
        <v>185</v>
      </c>
      <c r="L372" s="731"/>
      <c r="M372" s="731"/>
      <c r="N372" s="1034"/>
      <c r="O372" s="1034"/>
      <c r="P372" s="1034"/>
      <c r="Q372" s="731"/>
      <c r="R372" s="1035"/>
      <c r="U372" s="700"/>
      <c r="V372" s="700"/>
      <c r="W372" s="700"/>
      <c r="X372" s="700"/>
      <c r="Y372" s="700"/>
    </row>
    <row r="373" spans="4:25" s="735" customFormat="1" ht="17" customHeight="1" x14ac:dyDescent="0.2">
      <c r="D373" s="728"/>
      <c r="E373" s="1031"/>
      <c r="F373" s="729"/>
      <c r="G373" s="1037"/>
      <c r="H373" s="731"/>
      <c r="I373" s="1038"/>
      <c r="J373" s="704"/>
      <c r="K373" s="731"/>
      <c r="L373" s="731"/>
      <c r="M373" s="731"/>
      <c r="N373" s="1034"/>
      <c r="O373" s="1034"/>
      <c r="P373" s="1034"/>
      <c r="Q373" s="731"/>
      <c r="R373" s="1035"/>
      <c r="U373" s="700"/>
      <c r="V373" s="700"/>
      <c r="W373" s="700"/>
      <c r="X373" s="700"/>
      <c r="Y373" s="700"/>
    </row>
    <row r="374" spans="4:25" s="735" customFormat="1" ht="17" customHeight="1" x14ac:dyDescent="0.15">
      <c r="D374" s="728"/>
      <c r="E374" s="1031" t="s">
        <v>241</v>
      </c>
      <c r="F374" s="729" t="s">
        <v>889</v>
      </c>
      <c r="G374" s="1037"/>
      <c r="H374" s="731"/>
      <c r="I374" s="1033"/>
      <c r="J374" s="731"/>
      <c r="K374" s="731" t="s">
        <v>874</v>
      </c>
      <c r="L374" s="704">
        <v>4</v>
      </c>
      <c r="M374" s="731" t="s">
        <v>266</v>
      </c>
      <c r="N374" s="732">
        <v>13</v>
      </c>
      <c r="O374" s="1034" t="s">
        <v>879</v>
      </c>
      <c r="P374" s="1034" t="s">
        <v>880</v>
      </c>
      <c r="Q374" s="731">
        <f>((3.14*(N374/1000)^2)/4)*12*7850</f>
        <v>12.497042999999998</v>
      </c>
      <c r="R374" s="1035" t="s">
        <v>898</v>
      </c>
      <c r="U374" s="1052"/>
      <c r="V374" s="1052"/>
      <c r="W374" s="1052"/>
      <c r="X374" s="1052"/>
      <c r="Y374" s="1052"/>
    </row>
    <row r="375" spans="4:25" s="735" customFormat="1" ht="17" customHeight="1" x14ac:dyDescent="0.15">
      <c r="D375" s="728"/>
      <c r="E375" s="1031" t="s">
        <v>241</v>
      </c>
      <c r="F375" s="729" t="s">
        <v>890</v>
      </c>
      <c r="G375" s="1037"/>
      <c r="H375" s="731"/>
      <c r="I375" s="1033"/>
      <c r="J375" s="731"/>
      <c r="K375" s="731" t="s">
        <v>874</v>
      </c>
      <c r="L375" s="704">
        <v>2</v>
      </c>
      <c r="M375" s="731" t="s">
        <v>266</v>
      </c>
      <c r="N375" s="732">
        <v>13</v>
      </c>
      <c r="O375" s="1034" t="s">
        <v>879</v>
      </c>
      <c r="P375" s="1034" t="s">
        <v>880</v>
      </c>
      <c r="Q375" s="731">
        <f t="shared" ref="Q375:Q376" si="11">((3.14*(N375/1000)^2)/4)*12*7850</f>
        <v>12.497042999999998</v>
      </c>
      <c r="R375" s="1035" t="s">
        <v>898</v>
      </c>
      <c r="U375" s="1052"/>
      <c r="V375" s="1052"/>
      <c r="W375" s="1052"/>
      <c r="X375" s="1052"/>
      <c r="Y375" s="1052"/>
    </row>
    <row r="376" spans="4:25" s="735" customFormat="1" ht="17" customHeight="1" x14ac:dyDescent="0.15">
      <c r="D376" s="728"/>
      <c r="E376" s="1031" t="s">
        <v>241</v>
      </c>
      <c r="F376" s="729" t="s">
        <v>891</v>
      </c>
      <c r="G376" s="1037"/>
      <c r="H376" s="731"/>
      <c r="I376" s="1033"/>
      <c r="J376" s="731"/>
      <c r="K376" s="731" t="s">
        <v>874</v>
      </c>
      <c r="L376" s="704">
        <v>1</v>
      </c>
      <c r="M376" s="731" t="s">
        <v>266</v>
      </c>
      <c r="N376" s="732">
        <v>8</v>
      </c>
      <c r="O376" s="1034" t="s">
        <v>879</v>
      </c>
      <c r="P376" s="1034" t="s">
        <v>880</v>
      </c>
      <c r="Q376" s="731">
        <f t="shared" si="11"/>
        <v>4.7326079999999999</v>
      </c>
      <c r="R376" s="1035" t="s">
        <v>898</v>
      </c>
      <c r="U376" s="1052"/>
      <c r="V376" s="1052"/>
      <c r="W376" s="1052"/>
      <c r="X376" s="1052"/>
      <c r="Y376" s="1052"/>
    </row>
    <row r="377" spans="4:25" s="700" customFormat="1" ht="17" customHeight="1" x14ac:dyDescent="0.15">
      <c r="D377" s="701"/>
      <c r="E377" s="1039" t="s">
        <v>1216</v>
      </c>
      <c r="F377" s="703" t="s">
        <v>882</v>
      </c>
      <c r="G377" s="1040"/>
      <c r="H377" s="699"/>
      <c r="I377" s="1041"/>
      <c r="J377" s="699"/>
      <c r="K377" s="699"/>
      <c r="L377" s="699"/>
      <c r="M377" s="699"/>
      <c r="N377" s="699"/>
      <c r="O377" s="699"/>
      <c r="P377" s="705"/>
      <c r="Q377" s="705"/>
      <c r="R377" s="706"/>
      <c r="U377" s="1052"/>
      <c r="V377" s="1052"/>
      <c r="W377" s="1052"/>
      <c r="X377" s="1052"/>
      <c r="Y377" s="1052"/>
    </row>
    <row r="378" spans="4:25" s="700" customFormat="1" ht="17" customHeight="1" x14ac:dyDescent="0.15">
      <c r="D378" s="701"/>
      <c r="E378" s="1042"/>
      <c r="F378" s="729" t="s">
        <v>892</v>
      </c>
      <c r="G378" s="1037"/>
      <c r="H378" s="1034"/>
      <c r="I378" s="1041"/>
      <c r="J378" s="699"/>
      <c r="K378" s="731" t="s">
        <v>874</v>
      </c>
      <c r="L378" s="1043">
        <f>((J370*J371*L374)+(J370*0.3*L374))/12</f>
        <v>0</v>
      </c>
      <c r="M378" s="731" t="s">
        <v>589</v>
      </c>
      <c r="N378" s="1034" t="s">
        <v>880</v>
      </c>
      <c r="O378" s="1044">
        <f>L378*Q374</f>
        <v>0</v>
      </c>
      <c r="P378" s="1034" t="s">
        <v>192</v>
      </c>
      <c r="Q378" s="699"/>
      <c r="R378" s="706"/>
      <c r="U378" s="1052"/>
      <c r="V378" s="1052"/>
      <c r="W378" s="1052"/>
      <c r="X378" s="1052"/>
      <c r="Y378" s="1052"/>
    </row>
    <row r="379" spans="4:25" s="700" customFormat="1" ht="17" customHeight="1" x14ac:dyDescent="0.15">
      <c r="D379" s="701"/>
      <c r="E379" s="1042"/>
      <c r="F379" s="729" t="s">
        <v>893</v>
      </c>
      <c r="G379" s="1037"/>
      <c r="H379" s="1034"/>
      <c r="I379" s="1041"/>
      <c r="J379" s="699"/>
      <c r="K379" s="731" t="s">
        <v>874</v>
      </c>
      <c r="L379" s="1043">
        <f>((J370*J371*L375)+(J370*0.3*L376))/12</f>
        <v>0</v>
      </c>
      <c r="M379" s="731" t="s">
        <v>589</v>
      </c>
      <c r="N379" s="1034" t="s">
        <v>880</v>
      </c>
      <c r="O379" s="1044">
        <f>L379*Q375</f>
        <v>0</v>
      </c>
      <c r="P379" s="731" t="s">
        <v>192</v>
      </c>
      <c r="Q379" s="699"/>
      <c r="R379" s="706"/>
      <c r="U379" s="1052"/>
      <c r="V379" s="1052"/>
      <c r="W379" s="1052"/>
      <c r="X379" s="1052"/>
      <c r="Y379" s="1052"/>
    </row>
    <row r="380" spans="4:25" s="700" customFormat="1" ht="17" customHeight="1" x14ac:dyDescent="0.15">
      <c r="D380" s="701"/>
      <c r="E380" s="1042"/>
      <c r="F380" s="745" t="s">
        <v>894</v>
      </c>
      <c r="G380" s="1045"/>
      <c r="H380" s="1046"/>
      <c r="I380" s="1047"/>
      <c r="J380" s="747"/>
      <c r="K380" s="1048" t="s">
        <v>874</v>
      </c>
      <c r="L380" s="1048">
        <f>(((((2*(F369+H369))*(J370/J372)*J371)/12)*1.2))</f>
        <v>0</v>
      </c>
      <c r="M380" s="1048" t="s">
        <v>589</v>
      </c>
      <c r="N380" s="1046" t="s">
        <v>880</v>
      </c>
      <c r="O380" s="1049">
        <f>L380*Q376</f>
        <v>0</v>
      </c>
      <c r="P380" s="1046" t="s">
        <v>192</v>
      </c>
      <c r="Q380" s="699"/>
      <c r="R380" s="706"/>
      <c r="U380" s="1052"/>
      <c r="V380" s="1052"/>
      <c r="W380" s="1052"/>
      <c r="X380" s="1052"/>
      <c r="Y380" s="1052"/>
    </row>
    <row r="381" spans="4:25" s="735" customFormat="1" ht="17.25" customHeight="1" x14ac:dyDescent="0.15">
      <c r="D381" s="728"/>
      <c r="E381" s="1050"/>
      <c r="F381" s="730"/>
      <c r="G381" s="1037"/>
      <c r="H381" s="731"/>
      <c r="I381" s="1033"/>
      <c r="J381" s="731"/>
      <c r="K381" s="731"/>
      <c r="L381" s="731"/>
      <c r="M381" s="731"/>
      <c r="N381" s="708" t="s">
        <v>883</v>
      </c>
      <c r="O381" s="709">
        <f>SUM(O378:O380)</f>
        <v>0</v>
      </c>
      <c r="P381" s="705" t="s">
        <v>192</v>
      </c>
      <c r="Q381" s="731"/>
      <c r="R381" s="1051"/>
      <c r="U381" s="1052"/>
      <c r="V381" s="1052"/>
      <c r="W381" s="1052"/>
      <c r="X381" s="1052"/>
      <c r="Y381" s="1052"/>
    </row>
    <row r="382" spans="4:25" s="1052" customFormat="1" ht="16" x14ac:dyDescent="0.2">
      <c r="D382" s="1053"/>
      <c r="E382" s="1054" t="s">
        <v>306</v>
      </c>
      <c r="G382" s="1055"/>
      <c r="I382" s="1020"/>
      <c r="J382" s="688"/>
      <c r="R382" s="1056"/>
    </row>
    <row r="383" spans="4:25" s="700" customFormat="1" ht="17" customHeight="1" x14ac:dyDescent="0.15">
      <c r="D383" s="701"/>
      <c r="E383" s="1039" t="s">
        <v>241</v>
      </c>
      <c r="F383" s="703" t="s">
        <v>884</v>
      </c>
      <c r="G383" s="1041"/>
      <c r="H383" s="699"/>
      <c r="I383" s="1041"/>
      <c r="J383" s="699"/>
      <c r="K383" s="699" t="s">
        <v>874</v>
      </c>
      <c r="L383" s="709">
        <f>(F369*H369*J370*J371)</f>
        <v>0</v>
      </c>
      <c r="M383" s="699" t="s">
        <v>189</v>
      </c>
      <c r="N383" s="705"/>
      <c r="O383" s="699"/>
      <c r="P383" s="705"/>
      <c r="Q383" s="705"/>
      <c r="R383" s="706"/>
      <c r="U383" s="1052"/>
      <c r="V383" s="1052"/>
      <c r="W383" s="1052"/>
      <c r="X383" s="1052"/>
      <c r="Y383" s="1052"/>
    </row>
    <row r="384" spans="4:25" s="700" customFormat="1" ht="17" customHeight="1" x14ac:dyDescent="0.15">
      <c r="D384" s="701"/>
      <c r="E384" s="1031" t="s">
        <v>241</v>
      </c>
      <c r="F384" s="703" t="s">
        <v>882</v>
      </c>
      <c r="G384" s="1040"/>
      <c r="H384" s="699"/>
      <c r="I384" s="1041"/>
      <c r="J384" s="699"/>
      <c r="K384" s="699" t="s">
        <v>874</v>
      </c>
      <c r="L384" s="709">
        <f>O381</f>
        <v>0</v>
      </c>
      <c r="M384" s="699" t="s">
        <v>192</v>
      </c>
      <c r="N384" s="705"/>
      <c r="O384" s="699"/>
      <c r="P384" s="705"/>
      <c r="Q384" s="705"/>
      <c r="R384" s="706"/>
      <c r="U384" s="1052"/>
      <c r="V384" s="1052"/>
      <c r="W384" s="1052"/>
      <c r="X384" s="1052"/>
      <c r="Y384" s="1052"/>
    </row>
    <row r="385" spans="4:25" s="700" customFormat="1" ht="17" customHeight="1" thickBot="1" x14ac:dyDescent="0.2">
      <c r="D385" s="713"/>
      <c r="E385" s="1057" t="s">
        <v>241</v>
      </c>
      <c r="F385" s="715" t="s">
        <v>1073</v>
      </c>
      <c r="G385" s="1058"/>
      <c r="H385" s="716"/>
      <c r="I385" s="1059"/>
      <c r="J385" s="716"/>
      <c r="K385" s="716" t="s">
        <v>874</v>
      </c>
      <c r="L385" s="718">
        <f>2*(F369+H369)*J370*J371*1.2</f>
        <v>0</v>
      </c>
      <c r="M385" s="716" t="s">
        <v>184</v>
      </c>
      <c r="N385" s="719"/>
      <c r="O385" s="716"/>
      <c r="P385" s="719"/>
      <c r="Q385" s="719"/>
      <c r="R385" s="1060"/>
      <c r="U385" s="1052"/>
      <c r="V385" s="1052"/>
      <c r="W385" s="1052"/>
      <c r="X385" s="1052"/>
      <c r="Y385" s="1052"/>
    </row>
    <row r="386" spans="4:25" ht="15" thickBot="1" x14ac:dyDescent="0.2">
      <c r="U386" s="1021" t="s">
        <v>1213</v>
      </c>
      <c r="V386" s="1021" t="s">
        <v>1214</v>
      </c>
      <c r="W386" s="1021" t="s">
        <v>891</v>
      </c>
      <c r="X386" s="1021" t="s">
        <v>888</v>
      </c>
      <c r="Y386" s="1021" t="s">
        <v>1056</v>
      </c>
    </row>
    <row r="387" spans="4:25" s="700" customFormat="1" ht="17" customHeight="1" x14ac:dyDescent="0.2">
      <c r="D387" s="1022">
        <f>D369+1</f>
        <v>9</v>
      </c>
      <c r="E387" s="1063" t="s">
        <v>1238</v>
      </c>
      <c r="F387" s="1024">
        <v>0.2</v>
      </c>
      <c r="G387" s="1025" t="s">
        <v>873</v>
      </c>
      <c r="H387" s="1024">
        <v>0.2</v>
      </c>
      <c r="I387" s="1025" t="s">
        <v>185</v>
      </c>
      <c r="J387" s="1027"/>
      <c r="K387" s="1027"/>
      <c r="L387" s="1027"/>
      <c r="M387" s="1027"/>
      <c r="N387" s="1028"/>
      <c r="O387" s="1028"/>
      <c r="P387" s="1028"/>
      <c r="Q387" s="1027"/>
      <c r="R387" s="1029"/>
      <c r="U387" s="1030" t="str">
        <f>L392&amp;" "&amp;"Ø"&amp;" "&amp;N392&amp;" "&amp;O392</f>
        <v>4 Ø 12 mm</v>
      </c>
      <c r="V387" s="1030">
        <f>IF(L393&gt;0,(L393&amp;" "&amp;"Ø"&amp;" "&amp;N393&amp;" "&amp;O393),0)</f>
        <v>0</v>
      </c>
      <c r="W387" s="1030" t="str">
        <f>"Ø"&amp;" "&amp;N394&amp;" "&amp;O394</f>
        <v>Ø 8 mm</v>
      </c>
      <c r="X387" s="1030" t="str">
        <f>IF(J390=0.125,"10/15 cm",IF(J390=0.15,"15 cm",IF(J390=0.175,"15/20 cm",IF(J390=0.2,"20 cm","Check!!"))))</f>
        <v>15/20 cm</v>
      </c>
      <c r="Y387" s="1030" t="str">
        <f>IF(V387=0,("SNI"&amp;" "&amp;U387&amp;","&amp;" "&amp;W387&amp;" "&amp;"-"&amp;" "&amp;X387),("SNI"&amp;" "&amp;U387&amp;" "&amp;"+"&amp;" "&amp;V387&amp;","&amp;" "&amp;W387&amp;" "&amp;"-"&amp;" "&amp;X387))</f>
        <v>SNI 4 Ø 12 mm, Ø 8 mm - 15/20 cm</v>
      </c>
    </row>
    <row r="388" spans="4:25" s="735" customFormat="1" ht="17" customHeight="1" x14ac:dyDescent="0.15">
      <c r="D388" s="728"/>
      <c r="E388" s="1031" t="s">
        <v>241</v>
      </c>
      <c r="F388" s="729" t="s">
        <v>896</v>
      </c>
      <c r="G388" s="1032"/>
      <c r="H388" s="731"/>
      <c r="I388" s="1033" t="s">
        <v>874</v>
      </c>
      <c r="J388" s="704"/>
      <c r="K388" s="731" t="s">
        <v>185</v>
      </c>
      <c r="L388" s="731"/>
      <c r="M388" s="731"/>
      <c r="N388" s="1034"/>
      <c r="O388" s="1034"/>
      <c r="P388" s="1034"/>
      <c r="Q388" s="731"/>
      <c r="R388" s="1035"/>
      <c r="U388" s="1036" t="s">
        <v>190</v>
      </c>
      <c r="V388" s="1052"/>
      <c r="W388" s="1052"/>
      <c r="X388" s="1052"/>
      <c r="Y388" s="1052"/>
    </row>
    <row r="389" spans="4:25" s="735" customFormat="1" ht="17" customHeight="1" x14ac:dyDescent="0.15">
      <c r="D389" s="728"/>
      <c r="E389" s="1031" t="s">
        <v>241</v>
      </c>
      <c r="F389" s="729" t="s">
        <v>897</v>
      </c>
      <c r="G389" s="1037"/>
      <c r="H389" s="731"/>
      <c r="I389" s="1033" t="s">
        <v>874</v>
      </c>
      <c r="J389" s="704"/>
      <c r="K389" s="731" t="s">
        <v>188</v>
      </c>
      <c r="L389" s="731"/>
      <c r="M389" s="731"/>
      <c r="N389" s="1034"/>
      <c r="O389" s="1034"/>
      <c r="P389" s="1034"/>
      <c r="Q389" s="731"/>
      <c r="R389" s="1035"/>
      <c r="U389" s="1052"/>
      <c r="V389" s="1052"/>
      <c r="W389" s="1052"/>
      <c r="X389" s="1052"/>
      <c r="Y389" s="1052"/>
    </row>
    <row r="390" spans="4:25" s="735" customFormat="1" ht="17" customHeight="1" x14ac:dyDescent="0.2">
      <c r="D390" s="728"/>
      <c r="E390" s="1031" t="s">
        <v>241</v>
      </c>
      <c r="F390" s="729" t="s">
        <v>888</v>
      </c>
      <c r="G390" s="1037"/>
      <c r="H390" s="731"/>
      <c r="I390" s="1038" t="s">
        <v>874</v>
      </c>
      <c r="J390" s="704">
        <f>(0.15+0.2)/2</f>
        <v>0.17499999999999999</v>
      </c>
      <c r="K390" s="731" t="s">
        <v>185</v>
      </c>
      <c r="L390" s="731"/>
      <c r="M390" s="731"/>
      <c r="N390" s="1034"/>
      <c r="O390" s="1034"/>
      <c r="P390" s="1034"/>
      <c r="Q390" s="731"/>
      <c r="R390" s="1035"/>
      <c r="U390" s="700"/>
      <c r="V390" s="700"/>
      <c r="W390" s="700"/>
      <c r="X390" s="700"/>
      <c r="Y390" s="700"/>
    </row>
    <row r="391" spans="4:25" s="735" customFormat="1" ht="17" customHeight="1" x14ac:dyDescent="0.2">
      <c r="D391" s="728"/>
      <c r="E391" s="1031"/>
      <c r="F391" s="729"/>
      <c r="G391" s="1037"/>
      <c r="H391" s="731"/>
      <c r="I391" s="1038"/>
      <c r="J391" s="704"/>
      <c r="K391" s="731"/>
      <c r="L391" s="731"/>
      <c r="M391" s="731"/>
      <c r="N391" s="1034"/>
      <c r="O391" s="1034"/>
      <c r="P391" s="1034"/>
      <c r="Q391" s="731"/>
      <c r="R391" s="1035"/>
      <c r="U391" s="700"/>
      <c r="V391" s="700"/>
      <c r="W391" s="700"/>
      <c r="X391" s="700"/>
      <c r="Y391" s="700"/>
    </row>
    <row r="392" spans="4:25" s="735" customFormat="1" ht="17" customHeight="1" x14ac:dyDescent="0.15">
      <c r="D392" s="728"/>
      <c r="E392" s="1031" t="s">
        <v>241</v>
      </c>
      <c r="F392" s="729" t="s">
        <v>889</v>
      </c>
      <c r="G392" s="1037"/>
      <c r="H392" s="731"/>
      <c r="I392" s="1033"/>
      <c r="J392" s="731"/>
      <c r="K392" s="731" t="s">
        <v>874</v>
      </c>
      <c r="L392" s="704">
        <v>4</v>
      </c>
      <c r="M392" s="731" t="s">
        <v>266</v>
      </c>
      <c r="N392" s="732">
        <v>12</v>
      </c>
      <c r="O392" s="1034" t="s">
        <v>879</v>
      </c>
      <c r="P392" s="1034" t="s">
        <v>880</v>
      </c>
      <c r="Q392" s="731">
        <f>((PI()*(N392/1000)^2)/4)*12*7850</f>
        <v>10.653769006853707</v>
      </c>
      <c r="R392" s="1035" t="s">
        <v>898</v>
      </c>
      <c r="U392" s="1052"/>
      <c r="V392" s="1052"/>
      <c r="W392" s="1052"/>
      <c r="X392" s="1052"/>
      <c r="Y392" s="1052"/>
    </row>
    <row r="393" spans="4:25" s="735" customFormat="1" ht="17" customHeight="1" x14ac:dyDescent="0.15">
      <c r="D393" s="728"/>
      <c r="E393" s="1031" t="s">
        <v>241</v>
      </c>
      <c r="F393" s="729" t="s">
        <v>890</v>
      </c>
      <c r="G393" s="1037"/>
      <c r="H393" s="731"/>
      <c r="I393" s="1033"/>
      <c r="J393" s="731"/>
      <c r="K393" s="731" t="s">
        <v>874</v>
      </c>
      <c r="L393" s="704">
        <v>0</v>
      </c>
      <c r="M393" s="731" t="s">
        <v>266</v>
      </c>
      <c r="N393" s="732">
        <v>0</v>
      </c>
      <c r="O393" s="1034" t="s">
        <v>879</v>
      </c>
      <c r="P393" s="1034" t="s">
        <v>880</v>
      </c>
      <c r="Q393" s="731">
        <f>((PI()*(N393/1000)^2)/4)*12*7850</f>
        <v>0</v>
      </c>
      <c r="R393" s="1035" t="s">
        <v>898</v>
      </c>
      <c r="U393" s="1052"/>
      <c r="V393" s="1052"/>
      <c r="W393" s="1052"/>
      <c r="X393" s="1052"/>
      <c r="Y393" s="1052"/>
    </row>
    <row r="394" spans="4:25" s="735" customFormat="1" ht="17" customHeight="1" x14ac:dyDescent="0.15">
      <c r="D394" s="728"/>
      <c r="E394" s="1031" t="s">
        <v>241</v>
      </c>
      <c r="F394" s="729" t="s">
        <v>891</v>
      </c>
      <c r="G394" s="1037"/>
      <c r="H394" s="731"/>
      <c r="I394" s="1033"/>
      <c r="J394" s="731"/>
      <c r="K394" s="731" t="s">
        <v>874</v>
      </c>
      <c r="L394" s="704">
        <v>1</v>
      </c>
      <c r="M394" s="731" t="s">
        <v>266</v>
      </c>
      <c r="N394" s="732">
        <v>8</v>
      </c>
      <c r="O394" s="1034" t="s">
        <v>879</v>
      </c>
      <c r="P394" s="1034" t="s">
        <v>880</v>
      </c>
      <c r="Q394" s="731">
        <f>((PI()*(N394/1000)^2)/4)*12*7850</f>
        <v>4.7350084474905358</v>
      </c>
      <c r="R394" s="1035" t="s">
        <v>898</v>
      </c>
      <c r="U394" s="1052"/>
      <c r="V394" s="1052"/>
      <c r="W394" s="1052"/>
      <c r="X394" s="1052"/>
      <c r="Y394" s="1052"/>
    </row>
    <row r="395" spans="4:25" s="700" customFormat="1" ht="17" customHeight="1" x14ac:dyDescent="0.15">
      <c r="D395" s="701"/>
      <c r="E395" s="1039" t="s">
        <v>1216</v>
      </c>
      <c r="F395" s="703" t="s">
        <v>882</v>
      </c>
      <c r="G395" s="1040"/>
      <c r="H395" s="699"/>
      <c r="I395" s="1041"/>
      <c r="J395" s="699"/>
      <c r="K395" s="699"/>
      <c r="L395" s="699"/>
      <c r="M395" s="699"/>
      <c r="N395" s="699"/>
      <c r="O395" s="699"/>
      <c r="P395" s="705"/>
      <c r="Q395" s="705"/>
      <c r="R395" s="706"/>
      <c r="U395" s="1052"/>
      <c r="V395" s="1052"/>
      <c r="W395" s="1052"/>
      <c r="X395" s="1052"/>
      <c r="Y395" s="1052"/>
    </row>
    <row r="396" spans="4:25" s="700" customFormat="1" ht="17" customHeight="1" x14ac:dyDescent="0.15">
      <c r="D396" s="701"/>
      <c r="E396" s="1042"/>
      <c r="F396" s="729" t="s">
        <v>892</v>
      </c>
      <c r="G396" s="1037"/>
      <c r="H396" s="1034"/>
      <c r="I396" s="1041"/>
      <c r="J396" s="699"/>
      <c r="K396" s="731" t="s">
        <v>874</v>
      </c>
      <c r="L396" s="1043">
        <f>((J388*J389*L392)+(J388*0.3*L392))/12</f>
        <v>0</v>
      </c>
      <c r="M396" s="731" t="s">
        <v>589</v>
      </c>
      <c r="N396" s="1034" t="s">
        <v>880</v>
      </c>
      <c r="O396" s="1044">
        <f>L396*Q392</f>
        <v>0</v>
      </c>
      <c r="P396" s="1034" t="s">
        <v>192</v>
      </c>
      <c r="Q396" s="699"/>
      <c r="R396" s="706"/>
      <c r="U396" s="1052"/>
      <c r="V396" s="1052"/>
      <c r="W396" s="1052"/>
      <c r="X396" s="1052"/>
      <c r="Y396" s="1052"/>
    </row>
    <row r="397" spans="4:25" s="700" customFormat="1" ht="17" customHeight="1" x14ac:dyDescent="0.15">
      <c r="D397" s="701"/>
      <c r="E397" s="1042"/>
      <c r="F397" s="729" t="s">
        <v>893</v>
      </c>
      <c r="G397" s="1037"/>
      <c r="H397" s="1034"/>
      <c r="I397" s="1041"/>
      <c r="J397" s="699"/>
      <c r="K397" s="731" t="s">
        <v>874</v>
      </c>
      <c r="L397" s="1043">
        <f>((J388*J389*L393)+(J388*0.3*L394))/12</f>
        <v>0</v>
      </c>
      <c r="M397" s="731" t="s">
        <v>589</v>
      </c>
      <c r="N397" s="1034" t="s">
        <v>880</v>
      </c>
      <c r="O397" s="1044">
        <f>L397*Q393</f>
        <v>0</v>
      </c>
      <c r="P397" s="731" t="s">
        <v>192</v>
      </c>
      <c r="Q397" s="699"/>
      <c r="R397" s="706"/>
      <c r="U397" s="1052"/>
      <c r="V397" s="1052"/>
      <c r="W397" s="1052"/>
      <c r="X397" s="1052"/>
      <c r="Y397" s="1052"/>
    </row>
    <row r="398" spans="4:25" s="700" customFormat="1" ht="17" customHeight="1" x14ac:dyDescent="0.15">
      <c r="D398" s="701"/>
      <c r="E398" s="1042"/>
      <c r="F398" s="745" t="s">
        <v>894</v>
      </c>
      <c r="G398" s="1045"/>
      <c r="H398" s="1046"/>
      <c r="I398" s="1047"/>
      <c r="J398" s="747"/>
      <c r="K398" s="1048" t="s">
        <v>874</v>
      </c>
      <c r="L398" s="1048">
        <f>(((((2*(F387+H387))*(J388/J390)*J389)/12)*1.2))</f>
        <v>0</v>
      </c>
      <c r="M398" s="1048" t="s">
        <v>589</v>
      </c>
      <c r="N398" s="1046" t="s">
        <v>880</v>
      </c>
      <c r="O398" s="1049">
        <f>L398*Q394</f>
        <v>0</v>
      </c>
      <c r="P398" s="1046" t="s">
        <v>192</v>
      </c>
      <c r="Q398" s="699"/>
      <c r="R398" s="706"/>
      <c r="U398" s="1052"/>
      <c r="V398" s="1052"/>
      <c r="W398" s="1052"/>
      <c r="X398" s="1052"/>
      <c r="Y398" s="1052"/>
    </row>
    <row r="399" spans="4:25" s="735" customFormat="1" ht="17.25" customHeight="1" x14ac:dyDescent="0.15">
      <c r="D399" s="728"/>
      <c r="E399" s="1050"/>
      <c r="F399" s="730"/>
      <c r="G399" s="1037"/>
      <c r="H399" s="731"/>
      <c r="I399" s="1033"/>
      <c r="J399" s="731"/>
      <c r="K399" s="731"/>
      <c r="L399" s="731"/>
      <c r="M399" s="731"/>
      <c r="N399" s="708" t="s">
        <v>883</v>
      </c>
      <c r="O399" s="709">
        <f>SUM(O396:O398)</f>
        <v>0</v>
      </c>
      <c r="P399" s="705" t="s">
        <v>192</v>
      </c>
      <c r="Q399" s="731"/>
      <c r="R399" s="1051"/>
      <c r="U399" s="1052"/>
      <c r="V399" s="1052"/>
      <c r="W399" s="1052"/>
      <c r="X399" s="1052"/>
      <c r="Y399" s="1052"/>
    </row>
    <row r="400" spans="4:25" s="1052" customFormat="1" ht="16" x14ac:dyDescent="0.2">
      <c r="D400" s="1053"/>
      <c r="E400" s="1054" t="s">
        <v>306</v>
      </c>
      <c r="G400" s="1055"/>
      <c r="I400" s="1020"/>
      <c r="J400" s="688"/>
      <c r="R400" s="1056"/>
    </row>
    <row r="401" spans="4:25" s="700" customFormat="1" ht="17" customHeight="1" x14ac:dyDescent="0.15">
      <c r="D401" s="701"/>
      <c r="E401" s="1039" t="s">
        <v>241</v>
      </c>
      <c r="F401" s="703" t="s">
        <v>884</v>
      </c>
      <c r="G401" s="1041"/>
      <c r="H401" s="699"/>
      <c r="I401" s="1041"/>
      <c r="J401" s="699"/>
      <c r="K401" s="699" t="s">
        <v>874</v>
      </c>
      <c r="L401" s="709">
        <f>(F387*H387*J388*J389)</f>
        <v>0</v>
      </c>
      <c r="M401" s="699" t="s">
        <v>189</v>
      </c>
      <c r="N401" s="705"/>
      <c r="O401" s="699"/>
      <c r="P401" s="705"/>
      <c r="Q401" s="705"/>
      <c r="R401" s="706"/>
      <c r="U401" s="1052"/>
      <c r="V401" s="1052"/>
      <c r="W401" s="1052"/>
      <c r="X401" s="1052"/>
      <c r="Y401" s="1052"/>
    </row>
    <row r="402" spans="4:25" s="700" customFormat="1" ht="17" customHeight="1" x14ac:dyDescent="0.15">
      <c r="D402" s="701"/>
      <c r="E402" s="1031" t="s">
        <v>241</v>
      </c>
      <c r="F402" s="703" t="s">
        <v>882</v>
      </c>
      <c r="G402" s="1040"/>
      <c r="H402" s="699"/>
      <c r="I402" s="1041"/>
      <c r="J402" s="699"/>
      <c r="K402" s="699" t="s">
        <v>874</v>
      </c>
      <c r="L402" s="709">
        <f>O399</f>
        <v>0</v>
      </c>
      <c r="M402" s="699" t="s">
        <v>192</v>
      </c>
      <c r="N402" s="705"/>
      <c r="O402" s="699"/>
      <c r="P402" s="705"/>
      <c r="Q402" s="705"/>
      <c r="R402" s="706"/>
      <c r="U402" s="1052"/>
      <c r="V402" s="1052"/>
      <c r="W402" s="1052"/>
      <c r="X402" s="1052"/>
      <c r="Y402" s="1052"/>
    </row>
    <row r="403" spans="4:25" s="700" customFormat="1" ht="17" customHeight="1" thickBot="1" x14ac:dyDescent="0.2">
      <c r="D403" s="713"/>
      <c r="E403" s="1057" t="s">
        <v>241</v>
      </c>
      <c r="F403" s="715" t="s">
        <v>1073</v>
      </c>
      <c r="G403" s="1058"/>
      <c r="H403" s="716"/>
      <c r="I403" s="1059"/>
      <c r="J403" s="716"/>
      <c r="K403" s="716" t="s">
        <v>874</v>
      </c>
      <c r="L403" s="718">
        <f>2*(F387+H387)*J388*J389*1.2</f>
        <v>0</v>
      </c>
      <c r="M403" s="716" t="s">
        <v>184</v>
      </c>
      <c r="N403" s="719"/>
      <c r="O403" s="716"/>
      <c r="P403" s="719"/>
      <c r="Q403" s="719"/>
      <c r="R403" s="1060"/>
      <c r="U403" s="1052"/>
      <c r="V403" s="1052"/>
      <c r="W403" s="1052"/>
      <c r="X403" s="1052"/>
      <c r="Y403" s="1052"/>
    </row>
    <row r="404" spans="4:25" ht="15" thickBot="1" x14ac:dyDescent="0.2">
      <c r="U404" s="1021" t="s">
        <v>1213</v>
      </c>
      <c r="V404" s="1021" t="s">
        <v>1214</v>
      </c>
      <c r="W404" s="1021" t="s">
        <v>891</v>
      </c>
      <c r="X404" s="1021" t="s">
        <v>888</v>
      </c>
      <c r="Y404" s="1021" t="s">
        <v>1056</v>
      </c>
    </row>
    <row r="405" spans="4:25" s="700" customFormat="1" ht="17" customHeight="1" x14ac:dyDescent="0.2">
      <c r="D405" s="1022">
        <f>D387+1</f>
        <v>10</v>
      </c>
      <c r="E405" s="1063" t="s">
        <v>1239</v>
      </c>
      <c r="F405" s="1024">
        <v>0.15</v>
      </c>
      <c r="G405" s="1025" t="s">
        <v>873</v>
      </c>
      <c r="H405" s="1024">
        <v>0.2</v>
      </c>
      <c r="I405" s="1025" t="s">
        <v>185</v>
      </c>
      <c r="J405" s="1027"/>
      <c r="K405" s="1027"/>
      <c r="L405" s="1027"/>
      <c r="M405" s="1027"/>
      <c r="N405" s="1028"/>
      <c r="O405" s="1028"/>
      <c r="P405" s="1028"/>
      <c r="Q405" s="1027"/>
      <c r="R405" s="1029"/>
      <c r="U405" s="1030" t="str">
        <f>L410&amp;" "&amp;"Ø"&amp;" "&amp;N410&amp;" "&amp;O410</f>
        <v>4 Ø 12 mm</v>
      </c>
      <c r="V405" s="1030">
        <f>IF(L411&gt;0,(L411&amp;" "&amp;"Ø"&amp;" "&amp;N411&amp;" "&amp;O411),0)</f>
        <v>0</v>
      </c>
      <c r="W405" s="1030" t="str">
        <f>"Ø"&amp;" "&amp;N412&amp;" "&amp;O412</f>
        <v>Ø 8 mm</v>
      </c>
      <c r="X405" s="1030" t="str">
        <f>IF(J408=0.125,"10/15 cm",IF(J408=0.15,"15 cm",IF(J408=0.175,"15/20 cm",IF(J408=0.2,"20 cm","Check!!"))))</f>
        <v>15/20 cm</v>
      </c>
      <c r="Y405" s="1030" t="str">
        <f>IF(V405=0,("SNI"&amp;" "&amp;U405&amp;","&amp;" "&amp;W405&amp;" "&amp;"-"&amp;" "&amp;X405),("SNI"&amp;" "&amp;U405&amp;" "&amp;"+"&amp;" "&amp;V405&amp;","&amp;" "&amp;W405&amp;" "&amp;"-"&amp;" "&amp;X405))</f>
        <v>SNI 4 Ø 12 mm, Ø 8 mm - 15/20 cm</v>
      </c>
    </row>
    <row r="406" spans="4:25" s="735" customFormat="1" ht="17" customHeight="1" x14ac:dyDescent="0.15">
      <c r="D406" s="728"/>
      <c r="E406" s="1031" t="s">
        <v>241</v>
      </c>
      <c r="F406" s="729" t="s">
        <v>896</v>
      </c>
      <c r="G406" s="1032"/>
      <c r="H406" s="731"/>
      <c r="I406" s="1033" t="s">
        <v>874</v>
      </c>
      <c r="J406" s="704"/>
      <c r="K406" s="731" t="s">
        <v>185</v>
      </c>
      <c r="L406" s="731"/>
      <c r="M406" s="731"/>
      <c r="N406" s="1034"/>
      <c r="O406" s="1034"/>
      <c r="P406" s="1034"/>
      <c r="Q406" s="731"/>
      <c r="R406" s="1035"/>
      <c r="U406" s="1036" t="s">
        <v>190</v>
      </c>
      <c r="V406" s="1052"/>
      <c r="W406" s="1052"/>
      <c r="X406" s="1052"/>
      <c r="Y406" s="1052"/>
    </row>
    <row r="407" spans="4:25" s="735" customFormat="1" ht="17" customHeight="1" x14ac:dyDescent="0.15">
      <c r="D407" s="728"/>
      <c r="E407" s="1031" t="s">
        <v>241</v>
      </c>
      <c r="F407" s="729" t="s">
        <v>897</v>
      </c>
      <c r="G407" s="1037"/>
      <c r="H407" s="731"/>
      <c r="I407" s="1033" t="s">
        <v>874</v>
      </c>
      <c r="J407" s="704"/>
      <c r="K407" s="731" t="s">
        <v>188</v>
      </c>
      <c r="L407" s="731"/>
      <c r="M407" s="731"/>
      <c r="N407" s="1034"/>
      <c r="O407" s="1034"/>
      <c r="P407" s="1034"/>
      <c r="Q407" s="731"/>
      <c r="R407" s="1035"/>
      <c r="U407" s="1052"/>
      <c r="V407" s="1052"/>
      <c r="W407" s="1052"/>
      <c r="X407" s="1052"/>
      <c r="Y407" s="1052"/>
    </row>
    <row r="408" spans="4:25" s="735" customFormat="1" ht="17" customHeight="1" x14ac:dyDescent="0.2">
      <c r="D408" s="728"/>
      <c r="E408" s="1031" t="s">
        <v>241</v>
      </c>
      <c r="F408" s="729" t="s">
        <v>888</v>
      </c>
      <c r="G408" s="1037"/>
      <c r="H408" s="731"/>
      <c r="I408" s="1038" t="s">
        <v>874</v>
      </c>
      <c r="J408" s="704">
        <f>(0.15+0.2)/2</f>
        <v>0.17499999999999999</v>
      </c>
      <c r="K408" s="731" t="s">
        <v>185</v>
      </c>
      <c r="L408" s="731"/>
      <c r="M408" s="731"/>
      <c r="N408" s="1034"/>
      <c r="O408" s="1034"/>
      <c r="P408" s="1034"/>
      <c r="Q408" s="731"/>
      <c r="R408" s="1035"/>
      <c r="U408" s="700"/>
      <c r="V408" s="700"/>
      <c r="W408" s="700"/>
      <c r="X408" s="700"/>
      <c r="Y408" s="700"/>
    </row>
    <row r="409" spans="4:25" s="735" customFormat="1" ht="17" customHeight="1" x14ac:dyDescent="0.2">
      <c r="D409" s="728"/>
      <c r="E409" s="1031"/>
      <c r="F409" s="729"/>
      <c r="G409" s="1037"/>
      <c r="H409" s="731"/>
      <c r="I409" s="1038"/>
      <c r="J409" s="704"/>
      <c r="K409" s="731"/>
      <c r="L409" s="731"/>
      <c r="M409" s="731"/>
      <c r="N409" s="1034"/>
      <c r="O409" s="1034"/>
      <c r="P409" s="1034"/>
      <c r="Q409" s="731"/>
      <c r="R409" s="1035"/>
      <c r="U409" s="700"/>
      <c r="V409" s="700"/>
      <c r="W409" s="700"/>
      <c r="X409" s="700"/>
      <c r="Y409" s="700"/>
    </row>
    <row r="410" spans="4:25" s="735" customFormat="1" ht="17" customHeight="1" x14ac:dyDescent="0.15">
      <c r="D410" s="728"/>
      <c r="E410" s="1031" t="s">
        <v>241</v>
      </c>
      <c r="F410" s="729" t="s">
        <v>889</v>
      </c>
      <c r="G410" s="1037"/>
      <c r="H410" s="731"/>
      <c r="I410" s="1033"/>
      <c r="J410" s="731"/>
      <c r="K410" s="731" t="s">
        <v>874</v>
      </c>
      <c r="L410" s="704">
        <v>4</v>
      </c>
      <c r="M410" s="731" t="s">
        <v>266</v>
      </c>
      <c r="N410" s="732">
        <v>12</v>
      </c>
      <c r="O410" s="1034" t="s">
        <v>879</v>
      </c>
      <c r="P410" s="1034" t="s">
        <v>880</v>
      </c>
      <c r="Q410" s="731">
        <f>((PI()*(N410/1000)^2)/4)*12*7850</f>
        <v>10.653769006853707</v>
      </c>
      <c r="R410" s="1035" t="s">
        <v>898</v>
      </c>
      <c r="U410" s="1052"/>
      <c r="V410" s="1052"/>
      <c r="W410" s="1052"/>
      <c r="X410" s="1052"/>
      <c r="Y410" s="1052"/>
    </row>
    <row r="411" spans="4:25" s="735" customFormat="1" ht="17" customHeight="1" x14ac:dyDescent="0.15">
      <c r="D411" s="728"/>
      <c r="E411" s="1031" t="s">
        <v>241</v>
      </c>
      <c r="F411" s="729" t="s">
        <v>890</v>
      </c>
      <c r="G411" s="1037"/>
      <c r="H411" s="731"/>
      <c r="I411" s="1033"/>
      <c r="J411" s="731"/>
      <c r="K411" s="731" t="s">
        <v>874</v>
      </c>
      <c r="L411" s="704">
        <v>0</v>
      </c>
      <c r="M411" s="731" t="s">
        <v>266</v>
      </c>
      <c r="N411" s="732">
        <v>0</v>
      </c>
      <c r="O411" s="1034" t="s">
        <v>879</v>
      </c>
      <c r="P411" s="1034" t="s">
        <v>880</v>
      </c>
      <c r="Q411" s="731">
        <f>((PI()*(N411/1000)^2)/4)*12*7850</f>
        <v>0</v>
      </c>
      <c r="R411" s="1035" t="s">
        <v>898</v>
      </c>
      <c r="U411" s="1052"/>
      <c r="V411" s="1052"/>
      <c r="W411" s="1052"/>
      <c r="X411" s="1052"/>
      <c r="Y411" s="1052"/>
    </row>
    <row r="412" spans="4:25" s="735" customFormat="1" ht="17" customHeight="1" x14ac:dyDescent="0.15">
      <c r="D412" s="728"/>
      <c r="E412" s="1031" t="s">
        <v>241</v>
      </c>
      <c r="F412" s="729" t="s">
        <v>891</v>
      </c>
      <c r="G412" s="1037"/>
      <c r="H412" s="731"/>
      <c r="I412" s="1033"/>
      <c r="J412" s="731"/>
      <c r="K412" s="731" t="s">
        <v>874</v>
      </c>
      <c r="L412" s="704">
        <v>1</v>
      </c>
      <c r="M412" s="731" t="s">
        <v>266</v>
      </c>
      <c r="N412" s="732">
        <v>8</v>
      </c>
      <c r="O412" s="1034" t="s">
        <v>879</v>
      </c>
      <c r="P412" s="1034" t="s">
        <v>880</v>
      </c>
      <c r="Q412" s="731">
        <f>((PI()*(N412/1000)^2)/4)*12*7850</f>
        <v>4.7350084474905358</v>
      </c>
      <c r="R412" s="1035" t="s">
        <v>898</v>
      </c>
      <c r="U412" s="1052"/>
      <c r="V412" s="1052"/>
      <c r="W412" s="1052"/>
      <c r="X412" s="1052"/>
      <c r="Y412" s="1052"/>
    </row>
    <row r="413" spans="4:25" s="700" customFormat="1" ht="17" customHeight="1" x14ac:dyDescent="0.15">
      <c r="D413" s="701"/>
      <c r="E413" s="1039" t="s">
        <v>1216</v>
      </c>
      <c r="F413" s="703" t="s">
        <v>882</v>
      </c>
      <c r="G413" s="1040"/>
      <c r="H413" s="699"/>
      <c r="I413" s="1041"/>
      <c r="J413" s="699"/>
      <c r="K413" s="699"/>
      <c r="L413" s="699"/>
      <c r="M413" s="699"/>
      <c r="N413" s="699"/>
      <c r="O413" s="699"/>
      <c r="P413" s="705"/>
      <c r="Q413" s="705"/>
      <c r="R413" s="706"/>
      <c r="U413" s="1052"/>
      <c r="V413" s="1052"/>
      <c r="W413" s="1052"/>
      <c r="X413" s="1052"/>
      <c r="Y413" s="1052"/>
    </row>
    <row r="414" spans="4:25" s="700" customFormat="1" ht="17" customHeight="1" x14ac:dyDescent="0.15">
      <c r="D414" s="701"/>
      <c r="E414" s="1042"/>
      <c r="F414" s="729" t="s">
        <v>892</v>
      </c>
      <c r="G414" s="1037"/>
      <c r="H414" s="1034"/>
      <c r="I414" s="1041"/>
      <c r="J414" s="699"/>
      <c r="K414" s="731" t="s">
        <v>874</v>
      </c>
      <c r="L414" s="1043">
        <f>((J406*J407*L410)+(J406*0.3*L410))/12</f>
        <v>0</v>
      </c>
      <c r="M414" s="731" t="s">
        <v>589</v>
      </c>
      <c r="N414" s="1034" t="s">
        <v>880</v>
      </c>
      <c r="O414" s="1044">
        <f>L414*Q410</f>
        <v>0</v>
      </c>
      <c r="P414" s="1034" t="s">
        <v>192</v>
      </c>
      <c r="Q414" s="699"/>
      <c r="R414" s="706"/>
      <c r="U414" s="1052"/>
      <c r="V414" s="1052"/>
      <c r="W414" s="1052"/>
      <c r="X414" s="1052"/>
      <c r="Y414" s="1052"/>
    </row>
    <row r="415" spans="4:25" s="700" customFormat="1" ht="17" customHeight="1" x14ac:dyDescent="0.15">
      <c r="D415" s="701"/>
      <c r="E415" s="1042"/>
      <c r="F415" s="729" t="s">
        <v>893</v>
      </c>
      <c r="G415" s="1037"/>
      <c r="H415" s="1034"/>
      <c r="I415" s="1041"/>
      <c r="J415" s="699"/>
      <c r="K415" s="731" t="s">
        <v>874</v>
      </c>
      <c r="L415" s="1043">
        <f>((J406*J407*L411)+(J406*0.3*L412))/12</f>
        <v>0</v>
      </c>
      <c r="M415" s="731" t="s">
        <v>589</v>
      </c>
      <c r="N415" s="1034" t="s">
        <v>880</v>
      </c>
      <c r="O415" s="1044">
        <f>L415*Q411</f>
        <v>0</v>
      </c>
      <c r="P415" s="731" t="s">
        <v>192</v>
      </c>
      <c r="Q415" s="699"/>
      <c r="R415" s="706"/>
      <c r="U415" s="1052"/>
      <c r="V415" s="1052"/>
      <c r="W415" s="1052"/>
      <c r="X415" s="1052"/>
      <c r="Y415" s="1052"/>
    </row>
    <row r="416" spans="4:25" s="700" customFormat="1" ht="17" customHeight="1" x14ac:dyDescent="0.15">
      <c r="D416" s="701"/>
      <c r="E416" s="1042"/>
      <c r="F416" s="745" t="s">
        <v>894</v>
      </c>
      <c r="G416" s="1045"/>
      <c r="H416" s="1046"/>
      <c r="I416" s="1047"/>
      <c r="J416" s="747"/>
      <c r="K416" s="1048" t="s">
        <v>874</v>
      </c>
      <c r="L416" s="1048">
        <f>(((((2*(F405+H405))*(J406/J408)*J407)/12)*1.2))</f>
        <v>0</v>
      </c>
      <c r="M416" s="1048" t="s">
        <v>589</v>
      </c>
      <c r="N416" s="1046" t="s">
        <v>880</v>
      </c>
      <c r="O416" s="1049">
        <f>L416*Q412</f>
        <v>0</v>
      </c>
      <c r="P416" s="1046" t="s">
        <v>192</v>
      </c>
      <c r="Q416" s="699"/>
      <c r="R416" s="706"/>
      <c r="U416" s="1052"/>
      <c r="V416" s="1052"/>
      <c r="W416" s="1052"/>
      <c r="X416" s="1052"/>
      <c r="Y416" s="1052"/>
    </row>
    <row r="417" spans="4:25" s="735" customFormat="1" ht="17.25" customHeight="1" x14ac:dyDescent="0.15">
      <c r="D417" s="728"/>
      <c r="E417" s="1050"/>
      <c r="F417" s="730"/>
      <c r="G417" s="1037"/>
      <c r="H417" s="731"/>
      <c r="I417" s="1033"/>
      <c r="J417" s="731"/>
      <c r="K417" s="731"/>
      <c r="L417" s="731"/>
      <c r="M417" s="731"/>
      <c r="N417" s="708" t="s">
        <v>883</v>
      </c>
      <c r="O417" s="709">
        <f>SUM(O414:O416)</f>
        <v>0</v>
      </c>
      <c r="P417" s="705" t="s">
        <v>192</v>
      </c>
      <c r="Q417" s="731"/>
      <c r="R417" s="1051"/>
      <c r="U417" s="1052"/>
      <c r="V417" s="1052"/>
      <c r="W417" s="1052"/>
      <c r="X417" s="1052"/>
      <c r="Y417" s="1052"/>
    </row>
    <row r="418" spans="4:25" s="1052" customFormat="1" ht="16" x14ac:dyDescent="0.2">
      <c r="D418" s="1053"/>
      <c r="E418" s="1054" t="s">
        <v>306</v>
      </c>
      <c r="G418" s="1055"/>
      <c r="I418" s="1020"/>
      <c r="J418" s="688"/>
      <c r="R418" s="1056"/>
    </row>
    <row r="419" spans="4:25" s="700" customFormat="1" ht="17" customHeight="1" x14ac:dyDescent="0.15">
      <c r="D419" s="701"/>
      <c r="E419" s="1039" t="s">
        <v>241</v>
      </c>
      <c r="F419" s="703" t="s">
        <v>884</v>
      </c>
      <c r="G419" s="1041"/>
      <c r="H419" s="699"/>
      <c r="I419" s="1041"/>
      <c r="J419" s="699"/>
      <c r="K419" s="699" t="s">
        <v>874</v>
      </c>
      <c r="L419" s="709">
        <f>(F405*H405*J406*J407)</f>
        <v>0</v>
      </c>
      <c r="M419" s="699" t="s">
        <v>189</v>
      </c>
      <c r="N419" s="705"/>
      <c r="O419" s="699"/>
      <c r="P419" s="705"/>
      <c r="Q419" s="705"/>
      <c r="R419" s="706"/>
      <c r="U419" s="1052"/>
      <c r="V419" s="1052"/>
      <c r="W419" s="1052"/>
      <c r="X419" s="1052"/>
      <c r="Y419" s="1052"/>
    </row>
    <row r="420" spans="4:25" s="700" customFormat="1" ht="17" customHeight="1" x14ac:dyDescent="0.15">
      <c r="D420" s="701"/>
      <c r="E420" s="1031" t="s">
        <v>241</v>
      </c>
      <c r="F420" s="703" t="s">
        <v>882</v>
      </c>
      <c r="G420" s="1040"/>
      <c r="H420" s="699"/>
      <c r="I420" s="1041"/>
      <c r="J420" s="699"/>
      <c r="K420" s="699" t="s">
        <v>874</v>
      </c>
      <c r="L420" s="709">
        <f>O417</f>
        <v>0</v>
      </c>
      <c r="M420" s="699" t="s">
        <v>192</v>
      </c>
      <c r="N420" s="705"/>
      <c r="O420" s="699"/>
      <c r="P420" s="705"/>
      <c r="Q420" s="705"/>
      <c r="R420" s="706"/>
      <c r="U420" s="1052"/>
      <c r="V420" s="1052"/>
      <c r="W420" s="1052"/>
      <c r="X420" s="1052"/>
      <c r="Y420" s="1052"/>
    </row>
    <row r="421" spans="4:25" s="700" customFormat="1" ht="17" customHeight="1" thickBot="1" x14ac:dyDescent="0.2">
      <c r="D421" s="713"/>
      <c r="E421" s="1057" t="s">
        <v>241</v>
      </c>
      <c r="F421" s="715" t="s">
        <v>1073</v>
      </c>
      <c r="G421" s="1058"/>
      <c r="H421" s="716"/>
      <c r="I421" s="1059"/>
      <c r="J421" s="716"/>
      <c r="K421" s="716" t="s">
        <v>874</v>
      </c>
      <c r="L421" s="718">
        <f>2*(F405+H405)*J406*J407*1.2</f>
        <v>0</v>
      </c>
      <c r="M421" s="716" t="s">
        <v>184</v>
      </c>
      <c r="N421" s="719"/>
      <c r="O421" s="716"/>
      <c r="P421" s="719"/>
      <c r="Q421" s="719"/>
      <c r="R421" s="1060"/>
      <c r="U421" s="1052"/>
      <c r="V421" s="1052"/>
      <c r="W421" s="1052"/>
      <c r="X421" s="1052"/>
      <c r="Y421" s="1052"/>
    </row>
    <row r="422" spans="4:25" ht="15" thickBot="1" x14ac:dyDescent="0.2">
      <c r="U422" s="1021" t="s">
        <v>1213</v>
      </c>
      <c r="V422" s="1021" t="s">
        <v>1214</v>
      </c>
      <c r="W422" s="1021" t="s">
        <v>891</v>
      </c>
      <c r="X422" s="1021" t="s">
        <v>888</v>
      </c>
      <c r="Y422" s="1021" t="s">
        <v>1056</v>
      </c>
    </row>
    <row r="423" spans="4:25" s="700" customFormat="1" ht="17" customHeight="1" x14ac:dyDescent="0.2">
      <c r="D423" s="1022">
        <f>D405+1</f>
        <v>11</v>
      </c>
      <c r="E423" s="1063" t="s">
        <v>1240</v>
      </c>
      <c r="F423" s="1024">
        <v>0.15</v>
      </c>
      <c r="G423" s="1025" t="s">
        <v>873</v>
      </c>
      <c r="H423" s="1024">
        <v>0.15</v>
      </c>
      <c r="I423" s="1025" t="s">
        <v>185</v>
      </c>
      <c r="J423" s="1027"/>
      <c r="K423" s="1027"/>
      <c r="L423" s="1027"/>
      <c r="M423" s="1027"/>
      <c r="N423" s="1028"/>
      <c r="O423" s="1028"/>
      <c r="P423" s="1028"/>
      <c r="Q423" s="1027"/>
      <c r="R423" s="1029"/>
      <c r="U423" s="1030" t="str">
        <f>L428&amp;" "&amp;"Ø"&amp;" "&amp;N428&amp;" "&amp;O428</f>
        <v>4 Ø 10 mm</v>
      </c>
      <c r="V423" s="1030">
        <f>IF(L429&gt;0,(L429&amp;" "&amp;"Ø"&amp;" "&amp;N429&amp;" "&amp;O429),0)</f>
        <v>0</v>
      </c>
      <c r="W423" s="1030" t="str">
        <f>"Ø"&amp;" "&amp;N430&amp;" "&amp;O430</f>
        <v>Ø 8 mm</v>
      </c>
      <c r="X423" s="1030" t="str">
        <f>IF(J426=0.125,"10/15 cm",IF(J426=0.15,"15 cm",IF(J426=0.175,"15/20 cm",IF(J426=0.2,"20 cm","Check!!"))))</f>
        <v>15/20 cm</v>
      </c>
      <c r="Y423" s="1030" t="str">
        <f>IF(V423=0,("SNI"&amp;" "&amp;U423&amp;","&amp;" "&amp;W423&amp;" "&amp;"-"&amp;" "&amp;X423),("SNI"&amp;" "&amp;U423&amp;" "&amp;"+"&amp;" "&amp;V423&amp;","&amp;" "&amp;W423&amp;" "&amp;"-"&amp;" "&amp;X423))</f>
        <v>SNI 4 Ø 10 mm, Ø 8 mm - 15/20 cm</v>
      </c>
    </row>
    <row r="424" spans="4:25" s="735" customFormat="1" ht="17" customHeight="1" x14ac:dyDescent="0.15">
      <c r="D424" s="728"/>
      <c r="E424" s="1031" t="s">
        <v>241</v>
      </c>
      <c r="F424" s="729" t="s">
        <v>896</v>
      </c>
      <c r="G424" s="1032"/>
      <c r="H424" s="731"/>
      <c r="I424" s="1033" t="s">
        <v>874</v>
      </c>
      <c r="J424" s="704"/>
      <c r="K424" s="731" t="s">
        <v>185</v>
      </c>
      <c r="L424" s="731"/>
      <c r="M424" s="731"/>
      <c r="N424" s="1034"/>
      <c r="O424" s="1034"/>
      <c r="P424" s="1034"/>
      <c r="Q424" s="731"/>
      <c r="R424" s="1035"/>
      <c r="U424" s="700" t="s">
        <v>190</v>
      </c>
      <c r="V424" s="1052"/>
      <c r="W424" s="1052"/>
      <c r="X424" s="1052"/>
      <c r="Y424" s="1052"/>
    </row>
    <row r="425" spans="4:25" s="735" customFormat="1" ht="17" customHeight="1" x14ac:dyDescent="0.15">
      <c r="D425" s="728"/>
      <c r="E425" s="1031" t="s">
        <v>241</v>
      </c>
      <c r="F425" s="729" t="s">
        <v>897</v>
      </c>
      <c r="G425" s="1037"/>
      <c r="H425" s="731"/>
      <c r="I425" s="1033" t="s">
        <v>874</v>
      </c>
      <c r="J425" s="704"/>
      <c r="K425" s="731" t="s">
        <v>188</v>
      </c>
      <c r="L425" s="731"/>
      <c r="M425" s="731"/>
      <c r="N425" s="1034"/>
      <c r="O425" s="1034"/>
      <c r="P425" s="1034"/>
      <c r="Q425" s="731"/>
      <c r="R425" s="1035"/>
      <c r="U425" s="1052"/>
      <c r="V425" s="1052"/>
      <c r="W425" s="1052"/>
      <c r="X425" s="1052"/>
      <c r="Y425" s="1052"/>
    </row>
    <row r="426" spans="4:25" s="735" customFormat="1" ht="17" customHeight="1" x14ac:dyDescent="0.2">
      <c r="D426" s="728"/>
      <c r="E426" s="1031" t="s">
        <v>241</v>
      </c>
      <c r="F426" s="729" t="s">
        <v>888</v>
      </c>
      <c r="G426" s="1037"/>
      <c r="H426" s="731"/>
      <c r="I426" s="1038" t="s">
        <v>874</v>
      </c>
      <c r="J426" s="704">
        <f>(0.15+0.2)/2</f>
        <v>0.17499999999999999</v>
      </c>
      <c r="K426" s="731" t="s">
        <v>185</v>
      </c>
      <c r="L426" s="731"/>
      <c r="M426" s="731"/>
      <c r="N426" s="1034"/>
      <c r="O426" s="1034"/>
      <c r="P426" s="1034"/>
      <c r="Q426" s="731"/>
      <c r="R426" s="1035"/>
      <c r="U426" s="700"/>
      <c r="V426" s="700"/>
      <c r="W426" s="700"/>
      <c r="X426" s="700"/>
      <c r="Y426" s="700"/>
    </row>
    <row r="427" spans="4:25" s="735" customFormat="1" ht="17" customHeight="1" x14ac:dyDescent="0.2">
      <c r="D427" s="728"/>
      <c r="E427" s="1031"/>
      <c r="F427" s="729"/>
      <c r="G427" s="1037"/>
      <c r="H427" s="731"/>
      <c r="I427" s="1038"/>
      <c r="J427" s="704"/>
      <c r="K427" s="731"/>
      <c r="L427" s="731"/>
      <c r="M427" s="731"/>
      <c r="N427" s="1034"/>
      <c r="O427" s="1034"/>
      <c r="P427" s="1034"/>
      <c r="Q427" s="731"/>
      <c r="R427" s="1035"/>
      <c r="U427" s="700"/>
      <c r="V427" s="700"/>
      <c r="W427" s="700"/>
      <c r="X427" s="700"/>
      <c r="Y427" s="700"/>
    </row>
    <row r="428" spans="4:25" s="735" customFormat="1" ht="17" customHeight="1" x14ac:dyDescent="0.15">
      <c r="D428" s="728"/>
      <c r="E428" s="1031" t="s">
        <v>241</v>
      </c>
      <c r="F428" s="729" t="s">
        <v>889</v>
      </c>
      <c r="G428" s="1037"/>
      <c r="H428" s="731"/>
      <c r="I428" s="1033"/>
      <c r="J428" s="731"/>
      <c r="K428" s="731" t="s">
        <v>874</v>
      </c>
      <c r="L428" s="704">
        <v>4</v>
      </c>
      <c r="M428" s="731" t="s">
        <v>266</v>
      </c>
      <c r="N428" s="732">
        <v>10</v>
      </c>
      <c r="O428" s="1034" t="s">
        <v>879</v>
      </c>
      <c r="P428" s="1034" t="s">
        <v>880</v>
      </c>
      <c r="Q428" s="731">
        <f>((PI()*(N428/1000)^2)/4)*12*7850</f>
        <v>7.3984506992039627</v>
      </c>
      <c r="R428" s="1035" t="s">
        <v>898</v>
      </c>
      <c r="U428" s="1052"/>
      <c r="V428" s="1052"/>
      <c r="W428" s="1052"/>
      <c r="X428" s="1052"/>
      <c r="Y428" s="1052"/>
    </row>
    <row r="429" spans="4:25" s="735" customFormat="1" ht="17" customHeight="1" x14ac:dyDescent="0.15">
      <c r="D429" s="728"/>
      <c r="E429" s="1031" t="s">
        <v>241</v>
      </c>
      <c r="F429" s="729" t="s">
        <v>890</v>
      </c>
      <c r="G429" s="1037"/>
      <c r="H429" s="731"/>
      <c r="I429" s="1033"/>
      <c r="J429" s="731"/>
      <c r="K429" s="731" t="s">
        <v>874</v>
      </c>
      <c r="L429" s="704"/>
      <c r="M429" s="731" t="s">
        <v>266</v>
      </c>
      <c r="N429" s="732"/>
      <c r="O429" s="1034" t="s">
        <v>879</v>
      </c>
      <c r="P429" s="1034" t="s">
        <v>880</v>
      </c>
      <c r="Q429" s="731">
        <f>((PI()*(N429/1000)^2)/4)*12*7850</f>
        <v>0</v>
      </c>
      <c r="R429" s="1035" t="s">
        <v>898</v>
      </c>
      <c r="U429" s="1052"/>
      <c r="V429" s="1052"/>
      <c r="W429" s="1052"/>
      <c r="X429" s="1052"/>
      <c r="Y429" s="1052"/>
    </row>
    <row r="430" spans="4:25" s="735" customFormat="1" ht="17" customHeight="1" x14ac:dyDescent="0.15">
      <c r="D430" s="728"/>
      <c r="E430" s="1031" t="s">
        <v>241</v>
      </c>
      <c r="F430" s="729" t="s">
        <v>891</v>
      </c>
      <c r="G430" s="1037"/>
      <c r="H430" s="731"/>
      <c r="I430" s="1033"/>
      <c r="J430" s="731"/>
      <c r="K430" s="731" t="s">
        <v>874</v>
      </c>
      <c r="L430" s="704">
        <v>1</v>
      </c>
      <c r="M430" s="731" t="s">
        <v>266</v>
      </c>
      <c r="N430" s="732">
        <v>8</v>
      </c>
      <c r="O430" s="1034" t="s">
        <v>879</v>
      </c>
      <c r="P430" s="1034" t="s">
        <v>880</v>
      </c>
      <c r="Q430" s="731">
        <f>((PI()*(N430/1000)^2)/4)*12*7850</f>
        <v>4.7350084474905358</v>
      </c>
      <c r="R430" s="1035" t="s">
        <v>898</v>
      </c>
      <c r="U430" s="1052"/>
      <c r="V430" s="1052"/>
      <c r="W430" s="1052"/>
      <c r="X430" s="1052"/>
      <c r="Y430" s="1052"/>
    </row>
    <row r="431" spans="4:25" s="700" customFormat="1" ht="17" customHeight="1" x14ac:dyDescent="0.15">
      <c r="D431" s="701"/>
      <c r="E431" s="1039" t="s">
        <v>241</v>
      </c>
      <c r="F431" s="703" t="s">
        <v>882</v>
      </c>
      <c r="G431" s="1040"/>
      <c r="H431" s="699"/>
      <c r="I431" s="1041"/>
      <c r="J431" s="699"/>
      <c r="K431" s="699"/>
      <c r="L431" s="699"/>
      <c r="M431" s="699"/>
      <c r="N431" s="699"/>
      <c r="O431" s="699"/>
      <c r="P431" s="705"/>
      <c r="Q431" s="705"/>
      <c r="R431" s="706"/>
      <c r="U431" s="1052"/>
      <c r="V431" s="1052"/>
      <c r="W431" s="1052"/>
      <c r="X431" s="1052"/>
      <c r="Y431" s="1052"/>
    </row>
    <row r="432" spans="4:25" s="700" customFormat="1" ht="17" customHeight="1" x14ac:dyDescent="0.15">
      <c r="D432" s="701"/>
      <c r="E432" s="1042"/>
      <c r="F432" s="729" t="s">
        <v>892</v>
      </c>
      <c r="G432" s="1037"/>
      <c r="H432" s="1034"/>
      <c r="I432" s="1041"/>
      <c r="J432" s="699"/>
      <c r="K432" s="731" t="s">
        <v>874</v>
      </c>
      <c r="L432" s="1043">
        <f>((J424*J425*L428)+(J424*0.3*L428))/12</f>
        <v>0</v>
      </c>
      <c r="M432" s="731" t="s">
        <v>589</v>
      </c>
      <c r="N432" s="1034" t="s">
        <v>880</v>
      </c>
      <c r="O432" s="1044">
        <f>L432*Q428</f>
        <v>0</v>
      </c>
      <c r="P432" s="1034" t="s">
        <v>192</v>
      </c>
      <c r="Q432" s="699"/>
      <c r="R432" s="706"/>
      <c r="U432" s="1052"/>
      <c r="V432" s="1052"/>
      <c r="W432" s="1052"/>
      <c r="X432" s="1052"/>
      <c r="Y432" s="1052"/>
    </row>
    <row r="433" spans="4:25" s="700" customFormat="1" ht="17" customHeight="1" x14ac:dyDescent="0.15">
      <c r="D433" s="701"/>
      <c r="E433" s="1042"/>
      <c r="F433" s="729" t="s">
        <v>893</v>
      </c>
      <c r="G433" s="1037"/>
      <c r="H433" s="1034"/>
      <c r="I433" s="1041"/>
      <c r="J433" s="699"/>
      <c r="K433" s="731" t="s">
        <v>874</v>
      </c>
      <c r="L433" s="1043">
        <f>((J424*J425*L429)+(J424*0.3*L430))/12</f>
        <v>0</v>
      </c>
      <c r="M433" s="731" t="s">
        <v>589</v>
      </c>
      <c r="N433" s="1034" t="s">
        <v>880</v>
      </c>
      <c r="O433" s="1044">
        <f>L433*Q429</f>
        <v>0</v>
      </c>
      <c r="P433" s="731" t="s">
        <v>192</v>
      </c>
      <c r="Q433" s="699"/>
      <c r="R433" s="706"/>
      <c r="U433" s="1052"/>
      <c r="V433" s="1052"/>
      <c r="W433" s="1052"/>
      <c r="X433" s="1052"/>
      <c r="Y433" s="1052"/>
    </row>
    <row r="434" spans="4:25" s="700" customFormat="1" ht="17" customHeight="1" x14ac:dyDescent="0.15">
      <c r="D434" s="701"/>
      <c r="E434" s="1042"/>
      <c r="F434" s="745" t="s">
        <v>894</v>
      </c>
      <c r="G434" s="1045"/>
      <c r="H434" s="1046"/>
      <c r="I434" s="1047"/>
      <c r="J434" s="747"/>
      <c r="K434" s="1048" t="s">
        <v>874</v>
      </c>
      <c r="L434" s="1048">
        <f>(((((2*(F423+H423))*(J424/J426)*J425)/12)*1.2))</f>
        <v>0</v>
      </c>
      <c r="M434" s="1048" t="s">
        <v>589</v>
      </c>
      <c r="N434" s="1046" t="s">
        <v>880</v>
      </c>
      <c r="O434" s="1049">
        <f>L434*Q430</f>
        <v>0</v>
      </c>
      <c r="P434" s="1046" t="s">
        <v>192</v>
      </c>
      <c r="Q434" s="699"/>
      <c r="R434" s="706"/>
      <c r="U434" s="1052"/>
      <c r="V434" s="1052"/>
      <c r="W434" s="1052"/>
      <c r="X434" s="1052"/>
      <c r="Y434" s="1052"/>
    </row>
    <row r="435" spans="4:25" s="735" customFormat="1" ht="17.25" customHeight="1" x14ac:dyDescent="0.15">
      <c r="D435" s="728"/>
      <c r="E435" s="1050"/>
      <c r="F435" s="730"/>
      <c r="G435" s="1037"/>
      <c r="H435" s="731"/>
      <c r="I435" s="1033"/>
      <c r="J435" s="731"/>
      <c r="K435" s="731"/>
      <c r="L435" s="731"/>
      <c r="M435" s="731"/>
      <c r="N435" s="708" t="s">
        <v>883</v>
      </c>
      <c r="O435" s="709">
        <f>SUM(O432:O434)</f>
        <v>0</v>
      </c>
      <c r="P435" s="705" t="s">
        <v>192</v>
      </c>
      <c r="Q435" s="731"/>
      <c r="R435" s="1051"/>
      <c r="U435" s="1052"/>
      <c r="V435" s="1052"/>
      <c r="W435" s="1052"/>
      <c r="X435" s="1052"/>
      <c r="Y435" s="1052"/>
    </row>
    <row r="436" spans="4:25" s="1052" customFormat="1" ht="16" x14ac:dyDescent="0.2">
      <c r="D436" s="1053"/>
      <c r="E436" s="1054" t="s">
        <v>306</v>
      </c>
      <c r="G436" s="1055"/>
      <c r="I436" s="1020"/>
      <c r="J436" s="688"/>
      <c r="R436" s="1056"/>
    </row>
    <row r="437" spans="4:25" s="700" customFormat="1" ht="17" customHeight="1" x14ac:dyDescent="0.15">
      <c r="D437" s="701"/>
      <c r="E437" s="1039" t="s">
        <v>241</v>
      </c>
      <c r="F437" s="703" t="s">
        <v>884</v>
      </c>
      <c r="G437" s="1041"/>
      <c r="H437" s="699"/>
      <c r="I437" s="1041"/>
      <c r="J437" s="699"/>
      <c r="K437" s="699" t="s">
        <v>874</v>
      </c>
      <c r="L437" s="709">
        <f>(F423*H423*J424*J425)</f>
        <v>0</v>
      </c>
      <c r="M437" s="699" t="s">
        <v>189</v>
      </c>
      <c r="N437" s="705"/>
      <c r="O437" s="699"/>
      <c r="P437" s="705"/>
      <c r="Q437" s="705"/>
      <c r="R437" s="706"/>
      <c r="U437" s="1052"/>
      <c r="V437" s="1052"/>
      <c r="W437" s="1052"/>
      <c r="X437" s="1052"/>
      <c r="Y437" s="1052"/>
    </row>
    <row r="438" spans="4:25" s="700" customFormat="1" ht="17" customHeight="1" x14ac:dyDescent="0.15">
      <c r="D438" s="701"/>
      <c r="E438" s="1031" t="s">
        <v>241</v>
      </c>
      <c r="F438" s="703" t="s">
        <v>882</v>
      </c>
      <c r="G438" s="1040"/>
      <c r="H438" s="699"/>
      <c r="I438" s="1041"/>
      <c r="J438" s="699"/>
      <c r="K438" s="699" t="s">
        <v>874</v>
      </c>
      <c r="L438" s="709">
        <f>O435</f>
        <v>0</v>
      </c>
      <c r="M438" s="699" t="s">
        <v>192</v>
      </c>
      <c r="N438" s="705"/>
      <c r="O438" s="699"/>
      <c r="P438" s="705"/>
      <c r="Q438" s="705"/>
      <c r="R438" s="706"/>
      <c r="U438" s="1052"/>
      <c r="V438" s="1052"/>
      <c r="W438" s="1052"/>
      <c r="X438" s="1052"/>
      <c r="Y438" s="1052"/>
    </row>
    <row r="439" spans="4:25" s="700" customFormat="1" ht="17" customHeight="1" thickBot="1" x14ac:dyDescent="0.2">
      <c r="D439" s="713"/>
      <c r="E439" s="1057" t="s">
        <v>241</v>
      </c>
      <c r="F439" s="715" t="s">
        <v>1073</v>
      </c>
      <c r="G439" s="1058"/>
      <c r="H439" s="716"/>
      <c r="I439" s="1059"/>
      <c r="J439" s="716"/>
      <c r="K439" s="716" t="s">
        <v>874</v>
      </c>
      <c r="L439" s="718">
        <f>2*(F423+H423)*J424*J425*1.2</f>
        <v>0</v>
      </c>
      <c r="M439" s="716" t="s">
        <v>184</v>
      </c>
      <c r="N439" s="719"/>
      <c r="O439" s="716"/>
      <c r="P439" s="719"/>
      <c r="Q439" s="719"/>
      <c r="R439" s="1060"/>
      <c r="U439" s="1052"/>
      <c r="V439" s="1052"/>
      <c r="W439" s="1052"/>
      <c r="X439" s="1052"/>
      <c r="Y439" s="1052"/>
    </row>
    <row r="440" spans="4:25" ht="15" thickBot="1" x14ac:dyDescent="0.2">
      <c r="U440" s="1021" t="s">
        <v>1213</v>
      </c>
      <c r="V440" s="1021" t="s">
        <v>1214</v>
      </c>
      <c r="W440" s="1021" t="s">
        <v>891</v>
      </c>
      <c r="X440" s="1021" t="s">
        <v>888</v>
      </c>
      <c r="Y440" s="1021" t="s">
        <v>1056</v>
      </c>
    </row>
    <row r="441" spans="4:25" s="700" customFormat="1" ht="17" customHeight="1" x14ac:dyDescent="0.2">
      <c r="D441" s="1022">
        <f>D423+1</f>
        <v>12</v>
      </c>
      <c r="E441" s="1063" t="s">
        <v>1241</v>
      </c>
      <c r="F441" s="1024">
        <v>0.13</v>
      </c>
      <c r="G441" s="1025" t="s">
        <v>873</v>
      </c>
      <c r="H441" s="1024">
        <v>0.13</v>
      </c>
      <c r="I441" s="1025" t="s">
        <v>185</v>
      </c>
      <c r="J441" s="1027"/>
      <c r="K441" s="1027"/>
      <c r="L441" s="1027"/>
      <c r="M441" s="1027"/>
      <c r="N441" s="1028"/>
      <c r="O441" s="1028"/>
      <c r="P441" s="1028"/>
      <c r="Q441" s="1027"/>
      <c r="R441" s="1029"/>
      <c r="U441" s="1030" t="str">
        <f>L446&amp;" "&amp;"Ø"&amp;" "&amp;N446&amp;" "&amp;O446</f>
        <v>4 Ø 10 mm</v>
      </c>
      <c r="V441" s="1030">
        <f>IF(L447&gt;0,(L447&amp;" "&amp;"Ø"&amp;" "&amp;N447&amp;" "&amp;O447),0)</f>
        <v>0</v>
      </c>
      <c r="W441" s="1030" t="str">
        <f>"Ø"&amp;" "&amp;N448&amp;" "&amp;O448</f>
        <v>Ø 8 mm</v>
      </c>
      <c r="X441" s="1030" t="str">
        <f>IF(J444=0.125,"10/15 cm",IF(J444=0.15,"15 cm",IF(J444=0.175,"15/20 cm",IF(J444=0.2,"20 cm","Check!!"))))</f>
        <v>15/20 cm</v>
      </c>
      <c r="Y441" s="1030" t="str">
        <f>IF(V441=0,("SNI"&amp;" "&amp;U441&amp;","&amp;" "&amp;W441&amp;" "&amp;"-"&amp;" "&amp;X441),("SNI"&amp;" "&amp;U441&amp;" "&amp;"+"&amp;" "&amp;V441&amp;","&amp;" "&amp;W441&amp;" "&amp;"-"&amp;" "&amp;X441))</f>
        <v>SNI 4 Ø 10 mm, Ø 8 mm - 15/20 cm</v>
      </c>
    </row>
    <row r="442" spans="4:25" s="735" customFormat="1" ht="17" customHeight="1" x14ac:dyDescent="0.15">
      <c r="D442" s="728"/>
      <c r="E442" s="1031" t="s">
        <v>241</v>
      </c>
      <c r="F442" s="729" t="s">
        <v>896</v>
      </c>
      <c r="G442" s="1032"/>
      <c r="H442" s="731"/>
      <c r="I442" s="1033" t="s">
        <v>874</v>
      </c>
      <c r="J442" s="704"/>
      <c r="K442" s="731" t="s">
        <v>185</v>
      </c>
      <c r="L442" s="731"/>
      <c r="M442" s="731"/>
      <c r="N442" s="1034"/>
      <c r="O442" s="1034"/>
      <c r="P442" s="1034"/>
      <c r="Q442" s="731"/>
      <c r="R442" s="1035"/>
      <c r="U442" s="700" t="s">
        <v>190</v>
      </c>
      <c r="V442" s="1052"/>
      <c r="W442" s="1052"/>
      <c r="X442" s="1052"/>
      <c r="Y442" s="1052"/>
    </row>
    <row r="443" spans="4:25" s="735" customFormat="1" ht="17" customHeight="1" x14ac:dyDescent="0.15">
      <c r="D443" s="728"/>
      <c r="E443" s="1031" t="s">
        <v>241</v>
      </c>
      <c r="F443" s="729" t="s">
        <v>897</v>
      </c>
      <c r="G443" s="1037"/>
      <c r="H443" s="731"/>
      <c r="I443" s="1033" t="s">
        <v>874</v>
      </c>
      <c r="J443" s="704"/>
      <c r="K443" s="731" t="s">
        <v>188</v>
      </c>
      <c r="L443" s="731"/>
      <c r="M443" s="731"/>
      <c r="N443" s="1034"/>
      <c r="O443" s="1034"/>
      <c r="P443" s="1034"/>
      <c r="Q443" s="731"/>
      <c r="R443" s="1035"/>
      <c r="U443" s="1052"/>
      <c r="V443" s="1052"/>
      <c r="W443" s="1052"/>
      <c r="X443" s="1052"/>
      <c r="Y443" s="1052"/>
    </row>
    <row r="444" spans="4:25" s="735" customFormat="1" ht="17" customHeight="1" x14ac:dyDescent="0.2">
      <c r="D444" s="728"/>
      <c r="E444" s="1031" t="s">
        <v>241</v>
      </c>
      <c r="F444" s="729" t="s">
        <v>888</v>
      </c>
      <c r="G444" s="1037"/>
      <c r="H444" s="731"/>
      <c r="I444" s="1038" t="s">
        <v>874</v>
      </c>
      <c r="J444" s="704">
        <f>(0.15+0.2)/2</f>
        <v>0.17499999999999999</v>
      </c>
      <c r="K444" s="731" t="s">
        <v>185</v>
      </c>
      <c r="L444" s="731"/>
      <c r="M444" s="731"/>
      <c r="N444" s="1034"/>
      <c r="O444" s="1034"/>
      <c r="P444" s="1034"/>
      <c r="Q444" s="731"/>
      <c r="R444" s="1035"/>
      <c r="U444" s="700"/>
      <c r="V444" s="700"/>
      <c r="W444" s="700"/>
      <c r="X444" s="700"/>
      <c r="Y444" s="700"/>
    </row>
    <row r="445" spans="4:25" s="735" customFormat="1" ht="17" customHeight="1" x14ac:dyDescent="0.2">
      <c r="D445" s="728"/>
      <c r="E445" s="1031"/>
      <c r="F445" s="729"/>
      <c r="G445" s="1037"/>
      <c r="H445" s="731"/>
      <c r="I445" s="1038"/>
      <c r="J445" s="704"/>
      <c r="K445" s="731"/>
      <c r="L445" s="731"/>
      <c r="M445" s="731"/>
      <c r="N445" s="1034"/>
      <c r="O445" s="1034"/>
      <c r="P445" s="1034"/>
      <c r="Q445" s="731"/>
      <c r="R445" s="1035"/>
      <c r="U445" s="700"/>
      <c r="V445" s="700"/>
      <c r="W445" s="700"/>
      <c r="X445" s="700"/>
      <c r="Y445" s="700"/>
    </row>
    <row r="446" spans="4:25" s="735" customFormat="1" ht="17" customHeight="1" x14ac:dyDescent="0.15">
      <c r="D446" s="728"/>
      <c r="E446" s="1031" t="s">
        <v>241</v>
      </c>
      <c r="F446" s="729" t="s">
        <v>889</v>
      </c>
      <c r="G446" s="1037"/>
      <c r="H446" s="731"/>
      <c r="I446" s="1033"/>
      <c r="J446" s="731"/>
      <c r="K446" s="731" t="s">
        <v>874</v>
      </c>
      <c r="L446" s="704">
        <v>4</v>
      </c>
      <c r="M446" s="731" t="s">
        <v>266</v>
      </c>
      <c r="N446" s="732">
        <v>10</v>
      </c>
      <c r="O446" s="1034" t="s">
        <v>879</v>
      </c>
      <c r="P446" s="1034" t="s">
        <v>880</v>
      </c>
      <c r="Q446" s="731">
        <f>((PI()*(N446/1000)^2)/4)*12*7850</f>
        <v>7.3984506992039627</v>
      </c>
      <c r="R446" s="1035" t="s">
        <v>898</v>
      </c>
      <c r="U446" s="1052"/>
      <c r="V446" s="1052"/>
      <c r="W446" s="1052"/>
      <c r="X446" s="1052"/>
      <c r="Y446" s="1052"/>
    </row>
    <row r="447" spans="4:25" s="735" customFormat="1" ht="17" customHeight="1" x14ac:dyDescent="0.15">
      <c r="D447" s="728"/>
      <c r="E447" s="1031" t="s">
        <v>241</v>
      </c>
      <c r="F447" s="729" t="s">
        <v>890</v>
      </c>
      <c r="G447" s="1037"/>
      <c r="H447" s="731"/>
      <c r="I447" s="1033"/>
      <c r="J447" s="731"/>
      <c r="K447" s="731" t="s">
        <v>874</v>
      </c>
      <c r="L447" s="704"/>
      <c r="M447" s="731" t="s">
        <v>266</v>
      </c>
      <c r="N447" s="732"/>
      <c r="O447" s="1034" t="s">
        <v>879</v>
      </c>
      <c r="P447" s="1034" t="s">
        <v>880</v>
      </c>
      <c r="Q447" s="731">
        <f>((PI()*(N447/1000)^2)/4)*12*7850</f>
        <v>0</v>
      </c>
      <c r="R447" s="1035" t="s">
        <v>898</v>
      </c>
      <c r="U447" s="1052"/>
      <c r="V447" s="1052"/>
      <c r="W447" s="1052"/>
      <c r="X447" s="1052"/>
      <c r="Y447" s="1052"/>
    </row>
    <row r="448" spans="4:25" s="735" customFormat="1" ht="17" customHeight="1" x14ac:dyDescent="0.15">
      <c r="D448" s="728"/>
      <c r="E448" s="1031" t="s">
        <v>241</v>
      </c>
      <c r="F448" s="729" t="s">
        <v>891</v>
      </c>
      <c r="G448" s="1037"/>
      <c r="H448" s="731"/>
      <c r="I448" s="1033"/>
      <c r="J448" s="731"/>
      <c r="K448" s="731" t="s">
        <v>874</v>
      </c>
      <c r="L448" s="704">
        <v>1</v>
      </c>
      <c r="M448" s="731" t="s">
        <v>266</v>
      </c>
      <c r="N448" s="732">
        <v>8</v>
      </c>
      <c r="O448" s="1034" t="s">
        <v>879</v>
      </c>
      <c r="P448" s="1034" t="s">
        <v>880</v>
      </c>
      <c r="Q448" s="731">
        <f>((PI()*(N448/1000)^2)/4)*12*7850</f>
        <v>4.7350084474905358</v>
      </c>
      <c r="R448" s="1035" t="s">
        <v>898</v>
      </c>
      <c r="U448" s="1052"/>
      <c r="V448" s="1052"/>
      <c r="W448" s="1052"/>
      <c r="X448" s="1052"/>
      <c r="Y448" s="1052"/>
    </row>
    <row r="449" spans="4:25" s="700" customFormat="1" ht="17" customHeight="1" x14ac:dyDescent="0.15">
      <c r="D449" s="701"/>
      <c r="E449" s="1039" t="s">
        <v>241</v>
      </c>
      <c r="F449" s="703" t="s">
        <v>882</v>
      </c>
      <c r="G449" s="1040"/>
      <c r="H449" s="699"/>
      <c r="I449" s="1041"/>
      <c r="J449" s="699"/>
      <c r="K449" s="699"/>
      <c r="L449" s="699"/>
      <c r="M449" s="699"/>
      <c r="N449" s="699"/>
      <c r="O449" s="699"/>
      <c r="P449" s="705"/>
      <c r="Q449" s="705"/>
      <c r="R449" s="706"/>
      <c r="U449" s="1052"/>
      <c r="V449" s="1052"/>
      <c r="W449" s="1052"/>
      <c r="X449" s="1052"/>
      <c r="Y449" s="1052"/>
    </row>
    <row r="450" spans="4:25" s="700" customFormat="1" ht="17" customHeight="1" x14ac:dyDescent="0.15">
      <c r="D450" s="701"/>
      <c r="E450" s="1042"/>
      <c r="F450" s="729" t="s">
        <v>892</v>
      </c>
      <c r="G450" s="1037"/>
      <c r="H450" s="1034"/>
      <c r="I450" s="1041"/>
      <c r="J450" s="699"/>
      <c r="K450" s="731" t="s">
        <v>874</v>
      </c>
      <c r="L450" s="1043">
        <f>((J442*J443*L446)+(J442*0.3*L446))/12</f>
        <v>0</v>
      </c>
      <c r="M450" s="731" t="s">
        <v>589</v>
      </c>
      <c r="N450" s="1034" t="s">
        <v>880</v>
      </c>
      <c r="O450" s="1044">
        <f>L450*Q446</f>
        <v>0</v>
      </c>
      <c r="P450" s="1034" t="s">
        <v>192</v>
      </c>
      <c r="Q450" s="699"/>
      <c r="R450" s="706"/>
      <c r="U450" s="1052"/>
      <c r="V450" s="1052"/>
      <c r="W450" s="1052"/>
      <c r="X450" s="1052"/>
      <c r="Y450" s="1052"/>
    </row>
    <row r="451" spans="4:25" s="700" customFormat="1" ht="17" customHeight="1" x14ac:dyDescent="0.15">
      <c r="D451" s="701"/>
      <c r="E451" s="1042"/>
      <c r="F451" s="729" t="s">
        <v>893</v>
      </c>
      <c r="G451" s="1037"/>
      <c r="H451" s="1034"/>
      <c r="I451" s="1041"/>
      <c r="J451" s="699"/>
      <c r="K451" s="731" t="s">
        <v>874</v>
      </c>
      <c r="L451" s="1043">
        <f>((J442*J443*L447)+(J442*0.3*L448))/12</f>
        <v>0</v>
      </c>
      <c r="M451" s="731" t="s">
        <v>589</v>
      </c>
      <c r="N451" s="1034" t="s">
        <v>880</v>
      </c>
      <c r="O451" s="1044">
        <f>L451*Q447</f>
        <v>0</v>
      </c>
      <c r="P451" s="731" t="s">
        <v>192</v>
      </c>
      <c r="Q451" s="699"/>
      <c r="R451" s="706"/>
      <c r="U451" s="1052"/>
      <c r="V451" s="1052"/>
      <c r="W451" s="1052"/>
      <c r="X451" s="1052"/>
      <c r="Y451" s="1052"/>
    </row>
    <row r="452" spans="4:25" s="700" customFormat="1" ht="17" customHeight="1" x14ac:dyDescent="0.15">
      <c r="D452" s="701"/>
      <c r="E452" s="1042"/>
      <c r="F452" s="745" t="s">
        <v>894</v>
      </c>
      <c r="G452" s="1045"/>
      <c r="H452" s="1046"/>
      <c r="I452" s="1047"/>
      <c r="J452" s="747"/>
      <c r="K452" s="1048" t="s">
        <v>874</v>
      </c>
      <c r="L452" s="1048">
        <f>(((((2*(F441+H441))*(J442/J444)*J443)/12)*1.2))</f>
        <v>0</v>
      </c>
      <c r="M452" s="1048" t="s">
        <v>589</v>
      </c>
      <c r="N452" s="1046" t="s">
        <v>880</v>
      </c>
      <c r="O452" s="1049">
        <f>L452*Q448</f>
        <v>0</v>
      </c>
      <c r="P452" s="1046" t="s">
        <v>192</v>
      </c>
      <c r="Q452" s="699"/>
      <c r="R452" s="706"/>
      <c r="U452" s="1052"/>
      <c r="V452" s="1052"/>
      <c r="W452" s="1052"/>
      <c r="X452" s="1052"/>
      <c r="Y452" s="1052"/>
    </row>
    <row r="453" spans="4:25" s="735" customFormat="1" ht="17.25" customHeight="1" x14ac:dyDescent="0.15">
      <c r="D453" s="728"/>
      <c r="E453" s="1050"/>
      <c r="F453" s="730"/>
      <c r="G453" s="1037"/>
      <c r="H453" s="731"/>
      <c r="I453" s="1033"/>
      <c r="J453" s="731"/>
      <c r="K453" s="731"/>
      <c r="L453" s="731"/>
      <c r="M453" s="731"/>
      <c r="N453" s="708" t="s">
        <v>883</v>
      </c>
      <c r="O453" s="709">
        <f>SUM(O450:O452)</f>
        <v>0</v>
      </c>
      <c r="P453" s="705" t="s">
        <v>192</v>
      </c>
      <c r="Q453" s="731"/>
      <c r="R453" s="1051"/>
      <c r="U453" s="1052"/>
      <c r="V453" s="1052"/>
      <c r="W453" s="1052"/>
      <c r="X453" s="1052"/>
      <c r="Y453" s="1052"/>
    </row>
    <row r="454" spans="4:25" s="1052" customFormat="1" ht="16" x14ac:dyDescent="0.2">
      <c r="D454" s="1053"/>
      <c r="E454" s="1054" t="s">
        <v>306</v>
      </c>
      <c r="G454" s="1055"/>
      <c r="I454" s="1020"/>
      <c r="J454" s="688"/>
      <c r="R454" s="1056"/>
    </row>
    <row r="455" spans="4:25" s="700" customFormat="1" ht="17" customHeight="1" x14ac:dyDescent="0.15">
      <c r="D455" s="701"/>
      <c r="E455" s="1039" t="s">
        <v>241</v>
      </c>
      <c r="F455" s="703" t="s">
        <v>884</v>
      </c>
      <c r="G455" s="1041"/>
      <c r="H455" s="699"/>
      <c r="I455" s="1041"/>
      <c r="J455" s="699"/>
      <c r="K455" s="699" t="s">
        <v>874</v>
      </c>
      <c r="L455" s="709">
        <f>(F441*H441*J442*J443)</f>
        <v>0</v>
      </c>
      <c r="M455" s="699" t="s">
        <v>189</v>
      </c>
      <c r="N455" s="705"/>
      <c r="O455" s="699"/>
      <c r="P455" s="705"/>
      <c r="Q455" s="705"/>
      <c r="R455" s="706"/>
      <c r="U455" s="1052"/>
      <c r="V455" s="1052"/>
      <c r="W455" s="1052"/>
      <c r="X455" s="1052"/>
      <c r="Y455" s="1052"/>
    </row>
    <row r="456" spans="4:25" s="700" customFormat="1" ht="17" customHeight="1" x14ac:dyDescent="0.15">
      <c r="D456" s="701"/>
      <c r="E456" s="1031" t="s">
        <v>241</v>
      </c>
      <c r="F456" s="703" t="s">
        <v>882</v>
      </c>
      <c r="G456" s="1040"/>
      <c r="H456" s="699"/>
      <c r="I456" s="1041"/>
      <c r="J456" s="699"/>
      <c r="K456" s="699" t="s">
        <v>874</v>
      </c>
      <c r="L456" s="709">
        <f>O453</f>
        <v>0</v>
      </c>
      <c r="M456" s="699" t="s">
        <v>192</v>
      </c>
      <c r="N456" s="705"/>
      <c r="O456" s="699"/>
      <c r="P456" s="705"/>
      <c r="Q456" s="705"/>
      <c r="R456" s="706"/>
      <c r="U456" s="1052"/>
      <c r="V456" s="1052"/>
      <c r="W456" s="1052"/>
      <c r="X456" s="1052"/>
      <c r="Y456" s="1052"/>
    </row>
    <row r="457" spans="4:25" s="700" customFormat="1" ht="17" customHeight="1" thickBot="1" x14ac:dyDescent="0.2">
      <c r="D457" s="713"/>
      <c r="E457" s="1057" t="s">
        <v>241</v>
      </c>
      <c r="F457" s="715" t="s">
        <v>1073</v>
      </c>
      <c r="G457" s="1058"/>
      <c r="H457" s="716"/>
      <c r="I457" s="1059"/>
      <c r="J457" s="716"/>
      <c r="K457" s="716" t="s">
        <v>874</v>
      </c>
      <c r="L457" s="718">
        <f>2*(F441+H441)*J442*J443*1.2</f>
        <v>0</v>
      </c>
      <c r="M457" s="716" t="s">
        <v>184</v>
      </c>
      <c r="N457" s="719"/>
      <c r="O457" s="716"/>
      <c r="P457" s="719"/>
      <c r="Q457" s="719"/>
      <c r="R457" s="1060"/>
      <c r="U457" s="1052"/>
      <c r="V457" s="1052"/>
      <c r="W457" s="1052"/>
      <c r="X457" s="1052"/>
      <c r="Y457" s="1052"/>
    </row>
    <row r="458" spans="4:25" ht="15" thickBot="1" x14ac:dyDescent="0.2">
      <c r="U458" s="1021" t="s">
        <v>1213</v>
      </c>
      <c r="V458" s="1021" t="s">
        <v>1214</v>
      </c>
      <c r="W458" s="1021" t="s">
        <v>891</v>
      </c>
      <c r="X458" s="1021" t="s">
        <v>888</v>
      </c>
      <c r="Y458" s="1021" t="s">
        <v>1056</v>
      </c>
    </row>
    <row r="459" spans="4:25" s="700" customFormat="1" ht="17" customHeight="1" x14ac:dyDescent="0.2">
      <c r="D459" s="1022">
        <f>D441+1</f>
        <v>13</v>
      </c>
      <c r="E459" s="1063" t="s">
        <v>1242</v>
      </c>
      <c r="F459" s="1024">
        <v>0.1</v>
      </c>
      <c r="G459" s="1025" t="s">
        <v>873</v>
      </c>
      <c r="H459" s="1024">
        <v>0.1</v>
      </c>
      <c r="I459" s="1025" t="s">
        <v>185</v>
      </c>
      <c r="J459" s="1027"/>
      <c r="K459" s="1027"/>
      <c r="L459" s="1027"/>
      <c r="M459" s="1027"/>
      <c r="N459" s="1028"/>
      <c r="O459" s="1028"/>
      <c r="P459" s="1028"/>
      <c r="Q459" s="1027"/>
      <c r="R459" s="1029"/>
      <c r="U459" s="1030" t="str">
        <f>L464&amp;" "&amp;"Ø"&amp;" "&amp;N464&amp;" "&amp;O464</f>
        <v>4 Ø 8 mm</v>
      </c>
      <c r="V459" s="1030">
        <f>IF(L465&gt;0,(L465&amp;" "&amp;"Ø"&amp;" "&amp;N465&amp;" "&amp;O465),0)</f>
        <v>0</v>
      </c>
      <c r="W459" s="1030" t="str">
        <f>"Ø"&amp;" "&amp;N466&amp;" "&amp;O466</f>
        <v>Ø 8 mm</v>
      </c>
      <c r="X459" s="1030" t="str">
        <f>IF(J462=0.125,"10/15 cm",IF(J462=0.15,"15 cm",IF(J462=0.175,"15/20 cm",IF(J462=0.2,"20 cm","Check!!"))))</f>
        <v>20 cm</v>
      </c>
      <c r="Y459" s="1030" t="str">
        <f>IF(V459=0,("SNI"&amp;" "&amp;U459&amp;","&amp;" "&amp;W459&amp;" "&amp;"-"&amp;" "&amp;X459),("SNI"&amp;" "&amp;U459&amp;" "&amp;"+"&amp;" "&amp;V459&amp;","&amp;" "&amp;W459&amp;" "&amp;"-"&amp;" "&amp;X459))</f>
        <v>SNI 4 Ø 8 mm, Ø 8 mm - 20 cm</v>
      </c>
    </row>
    <row r="460" spans="4:25" s="735" customFormat="1" ht="17" customHeight="1" x14ac:dyDescent="0.15">
      <c r="D460" s="728"/>
      <c r="E460" s="1031" t="s">
        <v>241</v>
      </c>
      <c r="F460" s="729" t="s">
        <v>896</v>
      </c>
      <c r="G460" s="1032"/>
      <c r="H460" s="731"/>
      <c r="I460" s="1033" t="s">
        <v>874</v>
      </c>
      <c r="J460" s="704"/>
      <c r="K460" s="731" t="s">
        <v>185</v>
      </c>
      <c r="L460" s="731"/>
      <c r="M460" s="731"/>
      <c r="N460" s="1034"/>
      <c r="O460" s="1034"/>
      <c r="P460" s="1034"/>
      <c r="Q460" s="731"/>
      <c r="R460" s="1035"/>
      <c r="U460" s="1036" t="s">
        <v>190</v>
      </c>
      <c r="V460" s="1052"/>
      <c r="W460" s="1052"/>
      <c r="X460" s="1052"/>
      <c r="Y460" s="1052"/>
    </row>
    <row r="461" spans="4:25" s="735" customFormat="1" ht="17" customHeight="1" x14ac:dyDescent="0.15">
      <c r="D461" s="728"/>
      <c r="E461" s="1031" t="s">
        <v>241</v>
      </c>
      <c r="F461" s="729" t="s">
        <v>897</v>
      </c>
      <c r="G461" s="1037"/>
      <c r="H461" s="731"/>
      <c r="I461" s="1033" t="s">
        <v>874</v>
      </c>
      <c r="J461" s="704"/>
      <c r="K461" s="731" t="s">
        <v>188</v>
      </c>
      <c r="L461" s="731"/>
      <c r="M461" s="731"/>
      <c r="N461" s="1034"/>
      <c r="O461" s="1034"/>
      <c r="P461" s="1034"/>
      <c r="Q461" s="731"/>
      <c r="R461" s="1035"/>
      <c r="U461" s="1052"/>
      <c r="V461" s="1052"/>
      <c r="W461" s="1052"/>
      <c r="X461" s="1052"/>
      <c r="Y461" s="1052"/>
    </row>
    <row r="462" spans="4:25" s="735" customFormat="1" ht="17" customHeight="1" x14ac:dyDescent="0.2">
      <c r="D462" s="728"/>
      <c r="E462" s="1031" t="s">
        <v>241</v>
      </c>
      <c r="F462" s="729" t="s">
        <v>888</v>
      </c>
      <c r="G462" s="1037"/>
      <c r="H462" s="731"/>
      <c r="I462" s="1038" t="s">
        <v>874</v>
      </c>
      <c r="J462" s="704">
        <v>0.2</v>
      </c>
      <c r="K462" s="731" t="s">
        <v>185</v>
      </c>
      <c r="L462" s="731"/>
      <c r="M462" s="731"/>
      <c r="N462" s="1034"/>
      <c r="O462" s="1034"/>
      <c r="P462" s="1034"/>
      <c r="Q462" s="731"/>
      <c r="R462" s="1035"/>
      <c r="U462" s="700"/>
      <c r="V462" s="700"/>
      <c r="W462" s="700"/>
      <c r="X462" s="700"/>
      <c r="Y462" s="700"/>
    </row>
    <row r="463" spans="4:25" s="735" customFormat="1" ht="17" customHeight="1" x14ac:dyDescent="0.2">
      <c r="D463" s="728"/>
      <c r="E463" s="1031"/>
      <c r="F463" s="729"/>
      <c r="G463" s="1037"/>
      <c r="H463" s="731"/>
      <c r="I463" s="1038"/>
      <c r="J463" s="704"/>
      <c r="K463" s="731"/>
      <c r="L463" s="731"/>
      <c r="M463" s="731"/>
      <c r="N463" s="1034"/>
      <c r="O463" s="1034"/>
      <c r="P463" s="1034"/>
      <c r="Q463" s="731"/>
      <c r="R463" s="1035"/>
      <c r="U463" s="700"/>
      <c r="V463" s="700"/>
      <c r="W463" s="700"/>
      <c r="X463" s="700"/>
      <c r="Y463" s="700"/>
    </row>
    <row r="464" spans="4:25" s="735" customFormat="1" ht="17" customHeight="1" x14ac:dyDescent="0.15">
      <c r="D464" s="728"/>
      <c r="E464" s="1031" t="s">
        <v>241</v>
      </c>
      <c r="F464" s="729" t="s">
        <v>889</v>
      </c>
      <c r="G464" s="1037"/>
      <c r="H464" s="731"/>
      <c r="I464" s="1033"/>
      <c r="J464" s="731"/>
      <c r="K464" s="731" t="s">
        <v>874</v>
      </c>
      <c r="L464" s="704">
        <v>4</v>
      </c>
      <c r="M464" s="731" t="s">
        <v>266</v>
      </c>
      <c r="N464" s="732">
        <v>8</v>
      </c>
      <c r="O464" s="1034" t="s">
        <v>879</v>
      </c>
      <c r="P464" s="1034" t="s">
        <v>880</v>
      </c>
      <c r="Q464" s="731">
        <f>((PI()*(N464/1000)^2)/4)*12*7850</f>
        <v>4.7350084474905358</v>
      </c>
      <c r="R464" s="1035" t="s">
        <v>898</v>
      </c>
      <c r="U464" s="1052"/>
      <c r="V464" s="1052"/>
      <c r="W464" s="1052"/>
      <c r="X464" s="1052"/>
      <c r="Y464" s="1052"/>
    </row>
    <row r="465" spans="4:25" s="735" customFormat="1" ht="17" customHeight="1" x14ac:dyDescent="0.15">
      <c r="D465" s="728"/>
      <c r="E465" s="1031" t="s">
        <v>241</v>
      </c>
      <c r="F465" s="729" t="s">
        <v>890</v>
      </c>
      <c r="G465" s="1037"/>
      <c r="H465" s="731"/>
      <c r="I465" s="1033"/>
      <c r="J465" s="731"/>
      <c r="K465" s="731" t="s">
        <v>874</v>
      </c>
      <c r="L465" s="704"/>
      <c r="M465" s="731" t="s">
        <v>266</v>
      </c>
      <c r="N465" s="732"/>
      <c r="O465" s="1034" t="s">
        <v>879</v>
      </c>
      <c r="P465" s="1034" t="s">
        <v>880</v>
      </c>
      <c r="Q465" s="731">
        <f>((PI()*(N465/1000)^2)/4)*12*7850</f>
        <v>0</v>
      </c>
      <c r="R465" s="1035" t="s">
        <v>898</v>
      </c>
      <c r="U465" s="1052"/>
      <c r="V465" s="1052"/>
      <c r="W465" s="1052"/>
      <c r="X465" s="1052"/>
      <c r="Y465" s="1052"/>
    </row>
    <row r="466" spans="4:25" s="735" customFormat="1" ht="17" customHeight="1" x14ac:dyDescent="0.15">
      <c r="D466" s="728"/>
      <c r="E466" s="1031" t="s">
        <v>241</v>
      </c>
      <c r="F466" s="729" t="s">
        <v>891</v>
      </c>
      <c r="G466" s="1037"/>
      <c r="H466" s="731"/>
      <c r="I466" s="1033"/>
      <c r="J466" s="731"/>
      <c r="K466" s="731" t="s">
        <v>874</v>
      </c>
      <c r="L466" s="704">
        <v>1</v>
      </c>
      <c r="M466" s="731" t="s">
        <v>266</v>
      </c>
      <c r="N466" s="732">
        <v>8</v>
      </c>
      <c r="O466" s="1034" t="s">
        <v>879</v>
      </c>
      <c r="P466" s="1034" t="s">
        <v>880</v>
      </c>
      <c r="Q466" s="731">
        <f>((PI()*(N466/1000)^2)/4)*12*7850</f>
        <v>4.7350084474905358</v>
      </c>
      <c r="R466" s="1035" t="s">
        <v>898</v>
      </c>
      <c r="U466" s="1052"/>
      <c r="V466" s="1052"/>
      <c r="W466" s="1052"/>
      <c r="X466" s="1052"/>
      <c r="Y466" s="1052"/>
    </row>
    <row r="467" spans="4:25" s="700" customFormat="1" ht="17" customHeight="1" x14ac:dyDescent="0.15">
      <c r="D467" s="701"/>
      <c r="E467" s="1039" t="s">
        <v>241</v>
      </c>
      <c r="F467" s="703" t="s">
        <v>882</v>
      </c>
      <c r="G467" s="1040"/>
      <c r="H467" s="699"/>
      <c r="I467" s="1041"/>
      <c r="J467" s="699"/>
      <c r="K467" s="699"/>
      <c r="L467" s="699"/>
      <c r="M467" s="699"/>
      <c r="N467" s="699"/>
      <c r="O467" s="699"/>
      <c r="P467" s="705"/>
      <c r="Q467" s="705"/>
      <c r="R467" s="706"/>
      <c r="U467" s="1052"/>
      <c r="V467" s="1052"/>
      <c r="W467" s="1052"/>
      <c r="X467" s="1052"/>
      <c r="Y467" s="1052"/>
    </row>
    <row r="468" spans="4:25" s="700" customFormat="1" ht="17" customHeight="1" x14ac:dyDescent="0.15">
      <c r="D468" s="701"/>
      <c r="E468" s="1042"/>
      <c r="F468" s="729" t="s">
        <v>892</v>
      </c>
      <c r="G468" s="1037"/>
      <c r="H468" s="1034"/>
      <c r="I468" s="1041"/>
      <c r="J468" s="699"/>
      <c r="K468" s="731" t="s">
        <v>874</v>
      </c>
      <c r="L468" s="1043">
        <f>((J460*J461*L464)+(J460*0.3*L464))/12</f>
        <v>0</v>
      </c>
      <c r="M468" s="731" t="s">
        <v>589</v>
      </c>
      <c r="N468" s="1034" t="s">
        <v>880</v>
      </c>
      <c r="O468" s="1044">
        <f>L468*Q464</f>
        <v>0</v>
      </c>
      <c r="P468" s="1034" t="s">
        <v>192</v>
      </c>
      <c r="Q468" s="699"/>
      <c r="R468" s="706"/>
      <c r="U468" s="1052"/>
      <c r="V468" s="1052"/>
      <c r="W468" s="1052"/>
      <c r="X468" s="1052"/>
      <c r="Y468" s="1052"/>
    </row>
    <row r="469" spans="4:25" s="700" customFormat="1" ht="17" customHeight="1" x14ac:dyDescent="0.15">
      <c r="D469" s="701"/>
      <c r="E469" s="1042"/>
      <c r="F469" s="729" t="s">
        <v>893</v>
      </c>
      <c r="G469" s="1037"/>
      <c r="H469" s="1034"/>
      <c r="I469" s="1041"/>
      <c r="J469" s="699"/>
      <c r="K469" s="731" t="s">
        <v>874</v>
      </c>
      <c r="L469" s="1043">
        <f>((J460*J461*L465)+(J460*0.3*L466))/12</f>
        <v>0</v>
      </c>
      <c r="M469" s="731" t="s">
        <v>589</v>
      </c>
      <c r="N469" s="1034" t="s">
        <v>880</v>
      </c>
      <c r="O469" s="1044">
        <f>L469*Q465</f>
        <v>0</v>
      </c>
      <c r="P469" s="731" t="s">
        <v>192</v>
      </c>
      <c r="Q469" s="699"/>
      <c r="R469" s="706"/>
      <c r="U469" s="1052"/>
      <c r="V469" s="1052"/>
      <c r="W469" s="1052"/>
      <c r="X469" s="1052"/>
      <c r="Y469" s="1052"/>
    </row>
    <row r="470" spans="4:25" s="700" customFormat="1" ht="17" customHeight="1" x14ac:dyDescent="0.15">
      <c r="D470" s="701"/>
      <c r="E470" s="1042"/>
      <c r="F470" s="745" t="s">
        <v>894</v>
      </c>
      <c r="G470" s="1045"/>
      <c r="H470" s="1046"/>
      <c r="I470" s="1047"/>
      <c r="J470" s="747"/>
      <c r="K470" s="1048" t="s">
        <v>874</v>
      </c>
      <c r="L470" s="1048">
        <f>(((((2*(F459+H459))*(J460/J462)*J461)/12)*1.2))</f>
        <v>0</v>
      </c>
      <c r="M470" s="1048" t="s">
        <v>589</v>
      </c>
      <c r="N470" s="1046" t="s">
        <v>880</v>
      </c>
      <c r="O470" s="1049">
        <f>L470*Q466</f>
        <v>0</v>
      </c>
      <c r="P470" s="1046" t="s">
        <v>192</v>
      </c>
      <c r="Q470" s="699"/>
      <c r="R470" s="706"/>
      <c r="U470" s="1052"/>
      <c r="V470" s="1052"/>
      <c r="W470" s="1052"/>
      <c r="X470" s="1052"/>
      <c r="Y470" s="1052"/>
    </row>
    <row r="471" spans="4:25" s="735" customFormat="1" ht="17.25" customHeight="1" x14ac:dyDescent="0.15">
      <c r="D471" s="728"/>
      <c r="E471" s="1050"/>
      <c r="F471" s="730"/>
      <c r="G471" s="1037"/>
      <c r="H471" s="731"/>
      <c r="I471" s="1033"/>
      <c r="J471" s="731"/>
      <c r="K471" s="731"/>
      <c r="L471" s="731"/>
      <c r="M471" s="731"/>
      <c r="N471" s="708" t="s">
        <v>883</v>
      </c>
      <c r="O471" s="709">
        <f>SUM(O468:O470)</f>
        <v>0</v>
      </c>
      <c r="P471" s="705" t="s">
        <v>192</v>
      </c>
      <c r="Q471" s="731"/>
      <c r="R471" s="1051"/>
      <c r="U471" s="1052"/>
      <c r="V471" s="1052"/>
      <c r="W471" s="1052"/>
      <c r="X471" s="1052"/>
      <c r="Y471" s="1052"/>
    </row>
    <row r="472" spans="4:25" s="1052" customFormat="1" ht="16" x14ac:dyDescent="0.2">
      <c r="D472" s="1053"/>
      <c r="E472" s="1054" t="s">
        <v>306</v>
      </c>
      <c r="G472" s="1055"/>
      <c r="I472" s="1020"/>
      <c r="J472" s="688"/>
      <c r="R472" s="1056"/>
    </row>
    <row r="473" spans="4:25" s="700" customFormat="1" ht="17" customHeight="1" x14ac:dyDescent="0.15">
      <c r="D473" s="701"/>
      <c r="E473" s="1039" t="s">
        <v>241</v>
      </c>
      <c r="F473" s="703" t="s">
        <v>884</v>
      </c>
      <c r="G473" s="1041"/>
      <c r="H473" s="699"/>
      <c r="I473" s="1041"/>
      <c r="J473" s="699"/>
      <c r="K473" s="699" t="s">
        <v>874</v>
      </c>
      <c r="L473" s="709">
        <f>(F459*H459*J460*J461)</f>
        <v>0</v>
      </c>
      <c r="M473" s="699" t="s">
        <v>189</v>
      </c>
      <c r="N473" s="705"/>
      <c r="O473" s="699"/>
      <c r="P473" s="705"/>
      <c r="Q473" s="705"/>
      <c r="R473" s="706"/>
      <c r="U473" s="1052"/>
      <c r="V473" s="1052"/>
      <c r="W473" s="1052"/>
      <c r="X473" s="1052"/>
      <c r="Y473" s="1052"/>
    </row>
    <row r="474" spans="4:25" s="700" customFormat="1" ht="17" customHeight="1" x14ac:dyDescent="0.15">
      <c r="D474" s="701"/>
      <c r="E474" s="1031" t="s">
        <v>241</v>
      </c>
      <c r="F474" s="703" t="s">
        <v>882</v>
      </c>
      <c r="G474" s="1040"/>
      <c r="H474" s="699"/>
      <c r="I474" s="1041"/>
      <c r="J474" s="699"/>
      <c r="K474" s="699" t="s">
        <v>874</v>
      </c>
      <c r="L474" s="709">
        <f>O471</f>
        <v>0</v>
      </c>
      <c r="M474" s="699" t="s">
        <v>192</v>
      </c>
      <c r="N474" s="705"/>
      <c r="O474" s="699"/>
      <c r="P474" s="705"/>
      <c r="Q474" s="705"/>
      <c r="R474" s="706"/>
      <c r="U474" s="1052"/>
      <c r="V474" s="1052"/>
      <c r="W474" s="1052"/>
      <c r="X474" s="1052"/>
      <c r="Y474" s="1052"/>
    </row>
    <row r="475" spans="4:25" s="700" customFormat="1" ht="17" customHeight="1" thickBot="1" x14ac:dyDescent="0.2">
      <c r="D475" s="713"/>
      <c r="E475" s="1057" t="s">
        <v>241</v>
      </c>
      <c r="F475" s="715" t="s">
        <v>1073</v>
      </c>
      <c r="G475" s="1058"/>
      <c r="H475" s="716"/>
      <c r="I475" s="1059"/>
      <c r="J475" s="716"/>
      <c r="K475" s="716" t="s">
        <v>874</v>
      </c>
      <c r="L475" s="718">
        <f>2*(F459+H459)*J460*J461*1.2</f>
        <v>0</v>
      </c>
      <c r="M475" s="716" t="s">
        <v>184</v>
      </c>
      <c r="N475" s="719"/>
      <c r="O475" s="716"/>
      <c r="P475" s="719"/>
      <c r="Q475" s="719"/>
      <c r="R475" s="1060"/>
      <c r="U475" s="1052"/>
      <c r="V475" s="1052"/>
      <c r="W475" s="1052"/>
      <c r="X475" s="1052"/>
      <c r="Y475" s="1052"/>
    </row>
    <row r="476" spans="4:25" s="700" customFormat="1" ht="17" customHeight="1" x14ac:dyDescent="0.15">
      <c r="D476" s="751"/>
      <c r="E476" s="1064"/>
      <c r="F476" s="753"/>
      <c r="G476" s="1065"/>
      <c r="I476" s="1066"/>
      <c r="L476" s="754"/>
      <c r="N476" s="755"/>
      <c r="P476" s="755"/>
      <c r="Q476" s="755"/>
      <c r="R476" s="755"/>
      <c r="U476" s="1052"/>
      <c r="V476" s="1052"/>
      <c r="W476" s="1052"/>
      <c r="X476" s="1052"/>
      <c r="Y476" s="1052"/>
    </row>
    <row r="477" spans="4:25" s="692" customFormat="1" ht="16" x14ac:dyDescent="0.15">
      <c r="D477" s="1018" t="s">
        <v>1243</v>
      </c>
      <c r="E477" s="1067"/>
      <c r="F477" s="1018"/>
      <c r="G477" s="1019"/>
      <c r="H477" s="1018"/>
      <c r="I477" s="1019"/>
      <c r="J477" s="1018"/>
      <c r="K477" s="1018"/>
      <c r="L477" s="1018"/>
      <c r="M477" s="1018"/>
      <c r="N477" s="1018"/>
      <c r="O477" s="1018"/>
      <c r="P477" s="1018"/>
      <c r="Q477" s="1018"/>
      <c r="R477" s="1018"/>
      <c r="U477" s="1068"/>
      <c r="V477" s="1068"/>
      <c r="W477" s="1068"/>
      <c r="X477" s="1068"/>
      <c r="Y477" s="1068"/>
    </row>
    <row r="478" spans="4:25" ht="15" thickBot="1" x14ac:dyDescent="0.2">
      <c r="U478" s="1021" t="s">
        <v>1213</v>
      </c>
      <c r="V478" s="1021" t="s">
        <v>1214</v>
      </c>
      <c r="W478" s="1021" t="s">
        <v>891</v>
      </c>
      <c r="X478" s="1021" t="s">
        <v>888</v>
      </c>
      <c r="Y478" s="1021" t="s">
        <v>1056</v>
      </c>
    </row>
    <row r="479" spans="4:25" s="700" customFormat="1" ht="17" customHeight="1" x14ac:dyDescent="0.2">
      <c r="D479" s="1022">
        <v>1</v>
      </c>
      <c r="E479" s="1023" t="s">
        <v>1244</v>
      </c>
      <c r="F479" s="1024">
        <v>0.15</v>
      </c>
      <c r="G479" s="1025" t="s">
        <v>873</v>
      </c>
      <c r="H479" s="1024">
        <v>0.15</v>
      </c>
      <c r="I479" s="1025" t="s">
        <v>185</v>
      </c>
      <c r="J479" s="1027"/>
      <c r="K479" s="1027"/>
      <c r="L479" s="1027"/>
      <c r="M479" s="1027"/>
      <c r="N479" s="1028"/>
      <c r="O479" s="1028"/>
      <c r="P479" s="1028"/>
      <c r="Q479" s="1027"/>
      <c r="R479" s="1029"/>
      <c r="U479" s="1030" t="str">
        <f>L484&amp;" "&amp;"Ø"&amp;" "&amp;N484&amp;" "&amp;O484</f>
        <v>4 Ø 10 mm</v>
      </c>
      <c r="V479" s="1030">
        <f>IF(L485&gt;0,(L485&amp;" "&amp;"Ø"&amp;" "&amp;N485&amp;" "&amp;O485),0)</f>
        <v>0</v>
      </c>
      <c r="W479" s="1030" t="str">
        <f>"Ø"&amp;" "&amp;N486&amp;" "&amp;O486</f>
        <v>Ø 8 mm</v>
      </c>
      <c r="X479" s="1030" t="str">
        <f>IF(J482=0.125,"10/15 cm",IF(J482=0.15,"15 cm",IF(J482=0.175,"15/20 cm",IF(J482=0.2,"20 cm","Check!!"))))</f>
        <v>15/20 cm</v>
      </c>
      <c r="Y479" s="1030" t="str">
        <f>IF(V479=0,("SNI"&amp;" "&amp;U479&amp;","&amp;" "&amp;W479&amp;" "&amp;"-"&amp;" "&amp;X479),("SNI"&amp;" "&amp;U479&amp;" "&amp;"+"&amp;" "&amp;V479&amp;","&amp;" "&amp;W479&amp;" "&amp;"-"&amp;" "&amp;X479))</f>
        <v>SNI 4 Ø 10 mm, Ø 8 mm - 15/20 cm</v>
      </c>
    </row>
    <row r="480" spans="4:25" s="735" customFormat="1" ht="17" customHeight="1" x14ac:dyDescent="0.15">
      <c r="D480" s="728"/>
      <c r="E480" s="1031" t="s">
        <v>241</v>
      </c>
      <c r="F480" s="729" t="s">
        <v>896</v>
      </c>
      <c r="G480" s="1032"/>
      <c r="H480" s="731"/>
      <c r="I480" s="1033" t="s">
        <v>874</v>
      </c>
      <c r="J480" s="704">
        <v>0</v>
      </c>
      <c r="K480" s="731" t="s">
        <v>185</v>
      </c>
      <c r="L480" s="731"/>
      <c r="M480" s="731"/>
      <c r="N480" s="1034"/>
      <c r="O480" s="1034"/>
      <c r="P480" s="1034"/>
      <c r="Q480" s="731"/>
      <c r="R480" s="1035"/>
      <c r="U480" s="1036" t="s">
        <v>190</v>
      </c>
      <c r="V480" s="1069"/>
      <c r="W480" s="1069"/>
      <c r="X480" s="1069"/>
      <c r="Y480" s="1069"/>
    </row>
    <row r="481" spans="4:25" s="735" customFormat="1" ht="17" customHeight="1" x14ac:dyDescent="0.15">
      <c r="D481" s="728"/>
      <c r="E481" s="1031" t="s">
        <v>241</v>
      </c>
      <c r="F481" s="729" t="s">
        <v>897</v>
      </c>
      <c r="G481" s="1037"/>
      <c r="H481" s="731"/>
      <c r="I481" s="1033" t="s">
        <v>874</v>
      </c>
      <c r="J481" s="704">
        <v>0</v>
      </c>
      <c r="K481" s="731" t="s">
        <v>188</v>
      </c>
      <c r="L481" s="731"/>
      <c r="M481" s="731"/>
      <c r="N481" s="1034"/>
      <c r="O481" s="1034"/>
      <c r="P481" s="1034"/>
      <c r="Q481" s="731"/>
      <c r="R481" s="1035"/>
      <c r="U481" s="1036"/>
      <c r="V481" s="1052"/>
      <c r="W481" s="1052"/>
      <c r="X481" s="1052"/>
      <c r="Y481" s="1052"/>
    </row>
    <row r="482" spans="4:25" s="735" customFormat="1" ht="17" customHeight="1" x14ac:dyDescent="0.15">
      <c r="D482" s="728"/>
      <c r="E482" s="1031" t="s">
        <v>241</v>
      </c>
      <c r="F482" s="729" t="s">
        <v>888</v>
      </c>
      <c r="G482" s="1037"/>
      <c r="H482" s="731"/>
      <c r="I482" s="1038" t="s">
        <v>874</v>
      </c>
      <c r="J482" s="704">
        <f>(0.15+0.2)/2</f>
        <v>0.17499999999999999</v>
      </c>
      <c r="K482" s="731" t="s">
        <v>185</v>
      </c>
      <c r="L482" s="731"/>
      <c r="M482" s="731"/>
      <c r="N482" s="1034"/>
      <c r="O482" s="1034"/>
      <c r="P482" s="1034"/>
      <c r="Q482" s="731"/>
      <c r="R482" s="1035"/>
      <c r="U482" s="1052"/>
      <c r="V482" s="1052"/>
      <c r="W482" s="1052"/>
      <c r="X482" s="1052"/>
      <c r="Y482" s="1052"/>
    </row>
    <row r="483" spans="4:25" s="735" customFormat="1" ht="17" customHeight="1" x14ac:dyDescent="0.15">
      <c r="D483" s="728"/>
      <c r="E483" s="1031"/>
      <c r="F483" s="729"/>
      <c r="G483" s="1037"/>
      <c r="H483" s="731"/>
      <c r="I483" s="1038"/>
      <c r="J483" s="704"/>
      <c r="K483" s="731"/>
      <c r="L483" s="731"/>
      <c r="M483" s="731"/>
      <c r="N483" s="1034"/>
      <c r="O483" s="1034"/>
      <c r="P483" s="1034"/>
      <c r="Q483" s="731"/>
      <c r="R483" s="1035"/>
      <c r="U483" s="1052"/>
      <c r="V483" s="1052"/>
      <c r="W483" s="1052"/>
      <c r="X483" s="1052"/>
      <c r="Y483" s="1052"/>
    </row>
    <row r="484" spans="4:25" s="735" customFormat="1" ht="17" customHeight="1" x14ac:dyDescent="0.15">
      <c r="D484" s="728"/>
      <c r="E484" s="1031" t="s">
        <v>241</v>
      </c>
      <c r="F484" s="729" t="s">
        <v>889</v>
      </c>
      <c r="G484" s="1037"/>
      <c r="H484" s="731"/>
      <c r="I484" s="1033"/>
      <c r="J484" s="731"/>
      <c r="K484" s="731" t="s">
        <v>874</v>
      </c>
      <c r="L484" s="704">
        <v>4</v>
      </c>
      <c r="M484" s="731" t="s">
        <v>266</v>
      </c>
      <c r="N484" s="732">
        <v>10</v>
      </c>
      <c r="O484" s="1034" t="s">
        <v>879</v>
      </c>
      <c r="P484" s="1034" t="s">
        <v>880</v>
      </c>
      <c r="Q484" s="731">
        <f>((3.14*(N484/1000)^2)/4)*12*7850</f>
        <v>7.3947000000000012</v>
      </c>
      <c r="R484" s="1035" t="s">
        <v>898</v>
      </c>
      <c r="U484" s="1052"/>
      <c r="V484" s="1052"/>
      <c r="W484" s="1052"/>
      <c r="X484" s="1052"/>
      <c r="Y484" s="1052"/>
    </row>
    <row r="485" spans="4:25" s="735" customFormat="1" ht="17" customHeight="1" x14ac:dyDescent="0.15">
      <c r="D485" s="728"/>
      <c r="E485" s="1031" t="s">
        <v>241</v>
      </c>
      <c r="F485" s="729" t="s">
        <v>890</v>
      </c>
      <c r="G485" s="1037"/>
      <c r="H485" s="731"/>
      <c r="I485" s="1033"/>
      <c r="J485" s="731"/>
      <c r="K485" s="731" t="s">
        <v>874</v>
      </c>
      <c r="L485" s="704"/>
      <c r="M485" s="731" t="s">
        <v>266</v>
      </c>
      <c r="N485" s="732"/>
      <c r="O485" s="1034" t="s">
        <v>879</v>
      </c>
      <c r="P485" s="1034" t="s">
        <v>880</v>
      </c>
      <c r="Q485" s="731">
        <f t="shared" ref="Q485:Q486" si="12">((3.14*(N485/1000)^2)/4)*12*7850</f>
        <v>0</v>
      </c>
      <c r="R485" s="1035" t="s">
        <v>898</v>
      </c>
      <c r="U485" s="1052"/>
      <c r="V485" s="1052"/>
      <c r="W485" s="1052"/>
      <c r="X485" s="1052"/>
      <c r="Y485" s="1052"/>
    </row>
    <row r="486" spans="4:25" s="735" customFormat="1" ht="17" customHeight="1" x14ac:dyDescent="0.15">
      <c r="D486" s="728"/>
      <c r="E486" s="1031" t="s">
        <v>241</v>
      </c>
      <c r="F486" s="729" t="s">
        <v>891</v>
      </c>
      <c r="G486" s="1037"/>
      <c r="H486" s="731"/>
      <c r="I486" s="1033"/>
      <c r="J486" s="731"/>
      <c r="K486" s="731" t="s">
        <v>874</v>
      </c>
      <c r="L486" s="704">
        <v>1</v>
      </c>
      <c r="M486" s="731" t="s">
        <v>266</v>
      </c>
      <c r="N486" s="732">
        <v>8</v>
      </c>
      <c r="O486" s="1034" t="s">
        <v>879</v>
      </c>
      <c r="P486" s="1034" t="s">
        <v>880</v>
      </c>
      <c r="Q486" s="731">
        <f t="shared" si="12"/>
        <v>4.7326079999999999</v>
      </c>
      <c r="R486" s="1035" t="s">
        <v>898</v>
      </c>
      <c r="U486" s="1052"/>
      <c r="V486" s="1052"/>
      <c r="W486" s="1052"/>
      <c r="X486" s="1052"/>
      <c r="Y486" s="1052"/>
    </row>
    <row r="487" spans="4:25" s="700" customFormat="1" ht="17" customHeight="1" x14ac:dyDescent="0.15">
      <c r="D487" s="701"/>
      <c r="E487" s="1039" t="s">
        <v>241</v>
      </c>
      <c r="F487" s="703" t="s">
        <v>882</v>
      </c>
      <c r="G487" s="1040"/>
      <c r="H487" s="699"/>
      <c r="I487" s="1041"/>
      <c r="J487" s="699"/>
      <c r="K487" s="699"/>
      <c r="L487" s="699"/>
      <c r="M487" s="699"/>
      <c r="N487" s="699"/>
      <c r="O487" s="699"/>
      <c r="P487" s="705"/>
      <c r="Q487" s="705"/>
      <c r="R487" s="706"/>
      <c r="U487" s="1052"/>
      <c r="V487" s="1052"/>
      <c r="W487" s="1052"/>
      <c r="X487" s="1052"/>
      <c r="Y487" s="1052"/>
    </row>
    <row r="488" spans="4:25" s="700" customFormat="1" ht="17" customHeight="1" x14ac:dyDescent="0.15">
      <c r="D488" s="701"/>
      <c r="E488" s="1042"/>
      <c r="F488" s="729" t="s">
        <v>892</v>
      </c>
      <c r="G488" s="1037"/>
      <c r="H488" s="1034"/>
      <c r="I488" s="1041"/>
      <c r="J488" s="699"/>
      <c r="K488" s="731" t="s">
        <v>874</v>
      </c>
      <c r="L488" s="1043">
        <f>((J480*J481*L484)+(J480*0.3*L484))/12</f>
        <v>0</v>
      </c>
      <c r="M488" s="731" t="s">
        <v>589</v>
      </c>
      <c r="N488" s="1034" t="s">
        <v>880</v>
      </c>
      <c r="O488" s="1044">
        <f>L488*Q484</f>
        <v>0</v>
      </c>
      <c r="P488" s="1034" t="s">
        <v>192</v>
      </c>
      <c r="Q488" s="699"/>
      <c r="R488" s="706"/>
      <c r="U488" s="1052"/>
      <c r="V488" s="1052"/>
      <c r="W488" s="1052"/>
      <c r="X488" s="1052"/>
      <c r="Y488" s="1052"/>
    </row>
    <row r="489" spans="4:25" s="700" customFormat="1" ht="17" customHeight="1" x14ac:dyDescent="0.15">
      <c r="D489" s="701"/>
      <c r="E489" s="1042"/>
      <c r="F489" s="729" t="s">
        <v>893</v>
      </c>
      <c r="G489" s="1037"/>
      <c r="H489" s="1034"/>
      <c r="I489" s="1041"/>
      <c r="J489" s="699"/>
      <c r="K489" s="731" t="s">
        <v>874</v>
      </c>
      <c r="L489" s="1043">
        <f>((J480*J481*L485)+(J480*0.3*L486))/12</f>
        <v>0</v>
      </c>
      <c r="M489" s="731" t="s">
        <v>589</v>
      </c>
      <c r="N489" s="1034" t="s">
        <v>880</v>
      </c>
      <c r="O489" s="1044">
        <f>L489*Q485</f>
        <v>0</v>
      </c>
      <c r="P489" s="731" t="s">
        <v>192</v>
      </c>
      <c r="Q489" s="699"/>
      <c r="R489" s="706"/>
      <c r="U489" s="1052"/>
      <c r="V489" s="1052"/>
      <c r="W489" s="1052"/>
      <c r="X489" s="1052"/>
      <c r="Y489" s="1052"/>
    </row>
    <row r="490" spans="4:25" s="700" customFormat="1" ht="17" customHeight="1" x14ac:dyDescent="0.15">
      <c r="D490" s="701"/>
      <c r="E490" s="1042"/>
      <c r="F490" s="745" t="s">
        <v>894</v>
      </c>
      <c r="G490" s="1045"/>
      <c r="H490" s="1046"/>
      <c r="I490" s="1047"/>
      <c r="J490" s="747"/>
      <c r="K490" s="1048" t="s">
        <v>874</v>
      </c>
      <c r="L490" s="1048">
        <f>(((((2*(F479+H479))*(J480/J482)*J481)/12)*1.2))</f>
        <v>0</v>
      </c>
      <c r="M490" s="1048" t="s">
        <v>589</v>
      </c>
      <c r="N490" s="1046" t="s">
        <v>880</v>
      </c>
      <c r="O490" s="1049">
        <f>L490*Q486</f>
        <v>0</v>
      </c>
      <c r="P490" s="1046" t="s">
        <v>192</v>
      </c>
      <c r="Q490" s="699"/>
      <c r="R490" s="706"/>
      <c r="U490" s="1052"/>
      <c r="V490" s="1052"/>
      <c r="W490" s="1052"/>
      <c r="X490" s="1052"/>
      <c r="Y490" s="1052"/>
    </row>
    <row r="491" spans="4:25" s="735" customFormat="1" ht="17.25" customHeight="1" x14ac:dyDescent="0.15">
      <c r="D491" s="728"/>
      <c r="E491" s="1050"/>
      <c r="F491" s="730"/>
      <c r="G491" s="1037"/>
      <c r="H491" s="731"/>
      <c r="I491" s="1033"/>
      <c r="J491" s="731"/>
      <c r="K491" s="731"/>
      <c r="L491" s="731"/>
      <c r="M491" s="731"/>
      <c r="N491" s="708" t="s">
        <v>883</v>
      </c>
      <c r="O491" s="709">
        <f>SUM(O488:O490)</f>
        <v>0</v>
      </c>
      <c r="P491" s="705" t="s">
        <v>192</v>
      </c>
      <c r="Q491" s="731"/>
      <c r="R491" s="1051"/>
      <c r="U491" s="1052"/>
      <c r="V491" s="1052"/>
      <c r="W491" s="1052"/>
      <c r="X491" s="1052"/>
      <c r="Y491" s="1052"/>
    </row>
    <row r="492" spans="4:25" s="1052" customFormat="1" ht="16" x14ac:dyDescent="0.2">
      <c r="D492" s="1053"/>
      <c r="E492" s="1054" t="s">
        <v>306</v>
      </c>
      <c r="G492" s="1055"/>
      <c r="I492" s="1020"/>
      <c r="J492" s="688"/>
      <c r="R492" s="1056"/>
    </row>
    <row r="493" spans="4:25" s="700" customFormat="1" ht="17" customHeight="1" x14ac:dyDescent="0.15">
      <c r="D493" s="701"/>
      <c r="E493" s="1039" t="s">
        <v>241</v>
      </c>
      <c r="F493" s="703" t="s">
        <v>884</v>
      </c>
      <c r="G493" s="1041"/>
      <c r="H493" s="699"/>
      <c r="I493" s="1041"/>
      <c r="J493" s="699"/>
      <c r="K493" s="699" t="s">
        <v>874</v>
      </c>
      <c r="L493" s="709">
        <f>(F479*H479*J480*J481)</f>
        <v>0</v>
      </c>
      <c r="M493" s="699" t="s">
        <v>189</v>
      </c>
      <c r="N493" s="705"/>
      <c r="O493" s="699"/>
      <c r="P493" s="705"/>
      <c r="Q493" s="705"/>
      <c r="R493" s="706"/>
      <c r="U493" s="1052"/>
      <c r="V493" s="1052"/>
      <c r="W493" s="1052"/>
      <c r="X493" s="1052"/>
      <c r="Y493" s="1052"/>
    </row>
    <row r="494" spans="4:25" s="700" customFormat="1" ht="17" customHeight="1" x14ac:dyDescent="0.15">
      <c r="D494" s="701"/>
      <c r="E494" s="1031" t="s">
        <v>241</v>
      </c>
      <c r="F494" s="703" t="s">
        <v>882</v>
      </c>
      <c r="G494" s="1040"/>
      <c r="H494" s="699"/>
      <c r="I494" s="1041"/>
      <c r="J494" s="699"/>
      <c r="K494" s="699" t="s">
        <v>874</v>
      </c>
      <c r="L494" s="709">
        <f>O491</f>
        <v>0</v>
      </c>
      <c r="M494" s="699" t="s">
        <v>192</v>
      </c>
      <c r="N494" s="705"/>
      <c r="O494" s="699"/>
      <c r="P494" s="705"/>
      <c r="Q494" s="705"/>
      <c r="R494" s="706"/>
      <c r="U494" s="1052"/>
      <c r="V494" s="1052"/>
      <c r="W494" s="1052"/>
      <c r="X494" s="1052"/>
      <c r="Y494" s="1052"/>
    </row>
    <row r="495" spans="4:25" s="700" customFormat="1" ht="17" customHeight="1" thickBot="1" x14ac:dyDescent="0.2">
      <c r="D495" s="713"/>
      <c r="E495" s="1057" t="s">
        <v>241</v>
      </c>
      <c r="F495" s="715" t="s">
        <v>1073</v>
      </c>
      <c r="G495" s="1058"/>
      <c r="H495" s="716"/>
      <c r="I495" s="1059"/>
      <c r="J495" s="716"/>
      <c r="K495" s="716" t="s">
        <v>874</v>
      </c>
      <c r="L495" s="718">
        <f>2*(F479+H479)*J480*J481*1.2</f>
        <v>0</v>
      </c>
      <c r="M495" s="716" t="s">
        <v>184</v>
      </c>
      <c r="N495" s="719"/>
      <c r="O495" s="716"/>
      <c r="P495" s="719"/>
      <c r="Q495" s="719"/>
      <c r="R495" s="1060"/>
      <c r="U495" s="1052"/>
      <c r="V495" s="1052"/>
      <c r="W495" s="1052"/>
      <c r="X495" s="1052"/>
      <c r="Y495" s="1052"/>
    </row>
    <row r="496" spans="4:25" ht="15" thickBot="1" x14ac:dyDescent="0.2">
      <c r="U496" s="1021" t="s">
        <v>1213</v>
      </c>
      <c r="V496" s="1021" t="s">
        <v>1214</v>
      </c>
      <c r="W496" s="1021" t="s">
        <v>891</v>
      </c>
      <c r="X496" s="1021" t="s">
        <v>888</v>
      </c>
      <c r="Y496" s="1021" t="s">
        <v>1056</v>
      </c>
    </row>
    <row r="497" spans="4:25" s="700" customFormat="1" ht="17" customHeight="1" x14ac:dyDescent="0.2">
      <c r="D497" s="1022">
        <f>D479+1</f>
        <v>2</v>
      </c>
      <c r="E497" s="1023" t="s">
        <v>1245</v>
      </c>
      <c r="F497" s="1024">
        <v>0.13</v>
      </c>
      <c r="G497" s="1025" t="s">
        <v>873</v>
      </c>
      <c r="H497" s="1024">
        <v>0.13</v>
      </c>
      <c r="I497" s="1025" t="s">
        <v>185</v>
      </c>
      <c r="J497" s="1027"/>
      <c r="K497" s="1027"/>
      <c r="L497" s="1027"/>
      <c r="M497" s="1027"/>
      <c r="N497" s="1028"/>
      <c r="O497" s="1028"/>
      <c r="P497" s="1028"/>
      <c r="Q497" s="1027"/>
      <c r="R497" s="1029"/>
      <c r="U497" s="1030" t="str">
        <f>L502&amp;" "&amp;"Ø"&amp;" "&amp;N502&amp;" "&amp;O502</f>
        <v>4 Ø 10 mm</v>
      </c>
      <c r="V497" s="1030">
        <f>IF(L503&gt;0,(L503&amp;" "&amp;"Ø"&amp;" "&amp;N503&amp;" "&amp;O503),0)</f>
        <v>0</v>
      </c>
      <c r="W497" s="1030" t="str">
        <f>"Ø"&amp;" "&amp;N504&amp;" "&amp;O504</f>
        <v>Ø 8 mm</v>
      </c>
      <c r="X497" s="1030" t="str">
        <f>IF(J500=0.125,"10/15 cm",IF(J500=0.15,"15 cm",IF(J500=0.175,"15/20 cm",IF(J500=0.2,"20 cm","Check!!"))))</f>
        <v>15/20 cm</v>
      </c>
      <c r="Y497" s="1030" t="str">
        <f>IF(V497=0,("SNI"&amp;" "&amp;U497&amp;","&amp;" "&amp;W497&amp;" "&amp;"-"&amp;" "&amp;X497),("SNI"&amp;" "&amp;U497&amp;" "&amp;"+"&amp;" "&amp;V497&amp;","&amp;" "&amp;W497&amp;" "&amp;"-"&amp;" "&amp;X497))</f>
        <v>SNI 4 Ø 10 mm, Ø 8 mm - 15/20 cm</v>
      </c>
    </row>
    <row r="498" spans="4:25" s="735" customFormat="1" ht="17" customHeight="1" x14ac:dyDescent="0.15">
      <c r="D498" s="728"/>
      <c r="F498" s="729" t="s">
        <v>896</v>
      </c>
      <c r="G498" s="1032"/>
      <c r="H498" s="731"/>
      <c r="I498" s="1033" t="s">
        <v>874</v>
      </c>
      <c r="J498" s="704"/>
      <c r="K498" s="731" t="s">
        <v>185</v>
      </c>
      <c r="L498" s="731"/>
      <c r="M498" s="731"/>
      <c r="N498" s="1034"/>
      <c r="O498" s="1034"/>
      <c r="P498" s="1034"/>
      <c r="Q498" s="731"/>
      <c r="R498" s="1035"/>
      <c r="U498" s="1036" t="s">
        <v>190</v>
      </c>
      <c r="V498" s="1052"/>
      <c r="W498" s="1052"/>
      <c r="X498" s="1052"/>
      <c r="Y498" s="1052"/>
    </row>
    <row r="499" spans="4:25" s="735" customFormat="1" ht="17" customHeight="1" x14ac:dyDescent="0.15">
      <c r="D499" s="728"/>
      <c r="E499" s="1031" t="s">
        <v>241</v>
      </c>
      <c r="F499" s="729" t="s">
        <v>897</v>
      </c>
      <c r="G499" s="1037"/>
      <c r="H499" s="731"/>
      <c r="I499" s="1033" t="s">
        <v>874</v>
      </c>
      <c r="J499" s="704"/>
      <c r="K499" s="731" t="s">
        <v>188</v>
      </c>
      <c r="L499" s="731"/>
      <c r="M499" s="731"/>
      <c r="N499" s="1034"/>
      <c r="O499" s="1034"/>
      <c r="P499" s="1034"/>
      <c r="Q499" s="731"/>
      <c r="R499" s="1035"/>
      <c r="U499" s="1052"/>
      <c r="V499" s="1052"/>
      <c r="W499" s="1052"/>
      <c r="X499" s="1052"/>
      <c r="Y499" s="1052"/>
    </row>
    <row r="500" spans="4:25" s="735" customFormat="1" ht="17" customHeight="1" x14ac:dyDescent="0.15">
      <c r="D500" s="728"/>
      <c r="E500" s="1031" t="s">
        <v>241</v>
      </c>
      <c r="F500" s="729" t="s">
        <v>888</v>
      </c>
      <c r="G500" s="1037"/>
      <c r="H500" s="731"/>
      <c r="I500" s="1038" t="s">
        <v>874</v>
      </c>
      <c r="J500" s="704">
        <f>(0.15+0.2)/2</f>
        <v>0.17499999999999999</v>
      </c>
      <c r="K500" s="731" t="s">
        <v>185</v>
      </c>
      <c r="L500" s="731"/>
      <c r="M500" s="731"/>
      <c r="N500" s="1034"/>
      <c r="O500" s="1034"/>
      <c r="P500" s="1034"/>
      <c r="Q500" s="731"/>
      <c r="R500" s="1035"/>
      <c r="U500" s="1052"/>
      <c r="V500" s="1052"/>
      <c r="W500" s="1052"/>
      <c r="X500" s="1052"/>
      <c r="Y500" s="1052"/>
    </row>
    <row r="501" spans="4:25" s="735" customFormat="1" ht="17" customHeight="1" x14ac:dyDescent="0.15">
      <c r="D501" s="728"/>
      <c r="E501" s="1031"/>
      <c r="F501" s="729"/>
      <c r="G501" s="1037"/>
      <c r="H501" s="731"/>
      <c r="I501" s="1038"/>
      <c r="J501" s="704"/>
      <c r="K501" s="731"/>
      <c r="L501" s="731"/>
      <c r="M501" s="731"/>
      <c r="N501" s="1034"/>
      <c r="O501" s="1034"/>
      <c r="P501" s="1034"/>
      <c r="Q501" s="731"/>
      <c r="R501" s="1035"/>
      <c r="U501" s="1052"/>
      <c r="V501" s="1052"/>
      <c r="W501" s="1052"/>
      <c r="X501" s="1052"/>
      <c r="Y501" s="1052"/>
    </row>
    <row r="502" spans="4:25" s="735" customFormat="1" ht="17" customHeight="1" x14ac:dyDescent="0.15">
      <c r="D502" s="728"/>
      <c r="E502" s="1031" t="s">
        <v>241</v>
      </c>
      <c r="F502" s="729" t="s">
        <v>889</v>
      </c>
      <c r="G502" s="1037"/>
      <c r="H502" s="731"/>
      <c r="I502" s="1033"/>
      <c r="J502" s="731"/>
      <c r="K502" s="731" t="s">
        <v>874</v>
      </c>
      <c r="L502" s="704">
        <v>4</v>
      </c>
      <c r="M502" s="731" t="s">
        <v>266</v>
      </c>
      <c r="N502" s="732">
        <v>10</v>
      </c>
      <c r="O502" s="1034" t="s">
        <v>879</v>
      </c>
      <c r="P502" s="1034" t="s">
        <v>880</v>
      </c>
      <c r="Q502" s="731">
        <f>((3.14*(N502/1000)^2)/4)*12*7850</f>
        <v>7.3947000000000012</v>
      </c>
      <c r="R502" s="1035" t="s">
        <v>898</v>
      </c>
      <c r="U502" s="1052"/>
      <c r="V502" s="1052"/>
      <c r="W502" s="1052"/>
      <c r="X502" s="1052"/>
      <c r="Y502" s="1052"/>
    </row>
    <row r="503" spans="4:25" s="735" customFormat="1" ht="17" customHeight="1" x14ac:dyDescent="0.15">
      <c r="D503" s="728"/>
      <c r="E503" s="1031" t="s">
        <v>241</v>
      </c>
      <c r="F503" s="729" t="s">
        <v>890</v>
      </c>
      <c r="G503" s="1037"/>
      <c r="H503" s="731"/>
      <c r="I503" s="1033"/>
      <c r="J503" s="731"/>
      <c r="K503" s="731" t="s">
        <v>874</v>
      </c>
      <c r="L503" s="704">
        <v>0</v>
      </c>
      <c r="M503" s="731" t="s">
        <v>266</v>
      </c>
      <c r="N503" s="732">
        <v>0</v>
      </c>
      <c r="O503" s="1034" t="s">
        <v>879</v>
      </c>
      <c r="P503" s="1034" t="s">
        <v>880</v>
      </c>
      <c r="Q503" s="731">
        <f t="shared" ref="Q503:Q504" si="13">((3.14*(N503/1000)^2)/4)*12*7850</f>
        <v>0</v>
      </c>
      <c r="R503" s="1035" t="s">
        <v>898</v>
      </c>
      <c r="U503" s="1052"/>
      <c r="V503" s="1052"/>
      <c r="W503" s="1052"/>
      <c r="X503" s="1052"/>
      <c r="Y503" s="1052"/>
    </row>
    <row r="504" spans="4:25" s="735" customFormat="1" ht="17" customHeight="1" x14ac:dyDescent="0.15">
      <c r="D504" s="728"/>
      <c r="E504" s="1031" t="s">
        <v>241</v>
      </c>
      <c r="F504" s="729" t="s">
        <v>891</v>
      </c>
      <c r="G504" s="1037"/>
      <c r="H504" s="731"/>
      <c r="I504" s="1033"/>
      <c r="J504" s="731"/>
      <c r="K504" s="731" t="s">
        <v>874</v>
      </c>
      <c r="L504" s="704">
        <v>1</v>
      </c>
      <c r="M504" s="731" t="s">
        <v>266</v>
      </c>
      <c r="N504" s="732">
        <v>8</v>
      </c>
      <c r="O504" s="1034" t="s">
        <v>879</v>
      </c>
      <c r="P504" s="1034" t="s">
        <v>880</v>
      </c>
      <c r="Q504" s="731">
        <f t="shared" si="13"/>
        <v>4.7326079999999999</v>
      </c>
      <c r="R504" s="1035" t="s">
        <v>898</v>
      </c>
      <c r="U504" s="1052"/>
      <c r="V504" s="1052"/>
      <c r="W504" s="1052"/>
      <c r="X504" s="1052"/>
      <c r="Y504" s="1052"/>
    </row>
    <row r="505" spans="4:25" s="700" customFormat="1" ht="17" customHeight="1" x14ac:dyDescent="0.15">
      <c r="D505" s="701"/>
      <c r="E505" s="1039" t="s">
        <v>241</v>
      </c>
      <c r="F505" s="703" t="s">
        <v>882</v>
      </c>
      <c r="G505" s="1040"/>
      <c r="H505" s="699"/>
      <c r="I505" s="1041"/>
      <c r="J505" s="699"/>
      <c r="K505" s="699"/>
      <c r="L505" s="699"/>
      <c r="M505" s="699"/>
      <c r="N505" s="699"/>
      <c r="O505" s="699"/>
      <c r="P505" s="705"/>
      <c r="Q505" s="705"/>
      <c r="R505" s="706"/>
      <c r="U505" s="1052"/>
      <c r="V505" s="1052"/>
      <c r="W505" s="1052"/>
      <c r="X505" s="1052"/>
      <c r="Y505" s="1052"/>
    </row>
    <row r="506" spans="4:25" s="700" customFormat="1" ht="17" customHeight="1" x14ac:dyDescent="0.15">
      <c r="D506" s="701"/>
      <c r="E506" s="1042"/>
      <c r="F506" s="729" t="s">
        <v>892</v>
      </c>
      <c r="G506" s="1037"/>
      <c r="H506" s="1034"/>
      <c r="I506" s="1041"/>
      <c r="J506" s="699"/>
      <c r="K506" s="731" t="s">
        <v>874</v>
      </c>
      <c r="L506" s="1043">
        <f>((J498*J499*L502)+(J498*0.3*L502))/12</f>
        <v>0</v>
      </c>
      <c r="M506" s="731" t="s">
        <v>589</v>
      </c>
      <c r="N506" s="1034" t="s">
        <v>880</v>
      </c>
      <c r="O506" s="1044">
        <f>L506*Q502</f>
        <v>0</v>
      </c>
      <c r="P506" s="1034" t="s">
        <v>192</v>
      </c>
      <c r="Q506" s="699"/>
      <c r="R506" s="706"/>
      <c r="U506" s="1052"/>
      <c r="V506" s="1052"/>
      <c r="W506" s="1052"/>
      <c r="X506" s="1052"/>
      <c r="Y506" s="1052"/>
    </row>
    <row r="507" spans="4:25" s="700" customFormat="1" ht="17" customHeight="1" x14ac:dyDescent="0.15">
      <c r="D507" s="701"/>
      <c r="E507" s="1042"/>
      <c r="F507" s="729" t="s">
        <v>893</v>
      </c>
      <c r="G507" s="1037"/>
      <c r="H507" s="1034"/>
      <c r="I507" s="1041"/>
      <c r="J507" s="699"/>
      <c r="K507" s="731" t="s">
        <v>874</v>
      </c>
      <c r="L507" s="1043">
        <f>((J498*J499*L503)+(J498*0.3*L504))/12</f>
        <v>0</v>
      </c>
      <c r="M507" s="731" t="s">
        <v>589</v>
      </c>
      <c r="N507" s="1034" t="s">
        <v>880</v>
      </c>
      <c r="O507" s="1044">
        <f>L507*Q503</f>
        <v>0</v>
      </c>
      <c r="P507" s="731" t="s">
        <v>192</v>
      </c>
      <c r="Q507" s="699"/>
      <c r="R507" s="706"/>
      <c r="U507" s="1052"/>
      <c r="V507" s="1052"/>
      <c r="W507" s="1052"/>
      <c r="X507" s="1052"/>
      <c r="Y507" s="1052"/>
    </row>
    <row r="508" spans="4:25" s="700" customFormat="1" ht="17" customHeight="1" x14ac:dyDescent="0.15">
      <c r="D508" s="701"/>
      <c r="E508" s="1042"/>
      <c r="F508" s="745" t="s">
        <v>894</v>
      </c>
      <c r="G508" s="1045"/>
      <c r="H508" s="1046"/>
      <c r="I508" s="1047"/>
      <c r="J508" s="747"/>
      <c r="K508" s="1048" t="s">
        <v>874</v>
      </c>
      <c r="L508" s="1048">
        <f>(((((2*(F497+H497))*(J498/J500)*J499)/12)*1.2))</f>
        <v>0</v>
      </c>
      <c r="M508" s="1048" t="s">
        <v>589</v>
      </c>
      <c r="N508" s="1046" t="s">
        <v>880</v>
      </c>
      <c r="O508" s="1049">
        <f>L508*Q504</f>
        <v>0</v>
      </c>
      <c r="P508" s="1046" t="s">
        <v>192</v>
      </c>
      <c r="Q508" s="699"/>
      <c r="R508" s="706"/>
      <c r="U508" s="1052"/>
      <c r="V508" s="1052"/>
      <c r="W508" s="1052"/>
      <c r="X508" s="1052"/>
      <c r="Y508" s="1052"/>
    </row>
    <row r="509" spans="4:25" s="735" customFormat="1" ht="17.25" customHeight="1" x14ac:dyDescent="0.15">
      <c r="D509" s="728"/>
      <c r="E509" s="1050"/>
      <c r="F509" s="730"/>
      <c r="G509" s="1037"/>
      <c r="H509" s="731"/>
      <c r="I509" s="1033"/>
      <c r="J509" s="731"/>
      <c r="K509" s="731"/>
      <c r="L509" s="731"/>
      <c r="M509" s="731"/>
      <c r="N509" s="708" t="s">
        <v>883</v>
      </c>
      <c r="O509" s="709">
        <f>SUM(O506:O508)</f>
        <v>0</v>
      </c>
      <c r="P509" s="705" t="s">
        <v>192</v>
      </c>
      <c r="Q509" s="731"/>
      <c r="R509" s="1051"/>
      <c r="U509" s="1052"/>
      <c r="V509" s="1052"/>
      <c r="W509" s="1052"/>
      <c r="X509" s="1052"/>
      <c r="Y509" s="1052"/>
    </row>
    <row r="510" spans="4:25" s="1052" customFormat="1" ht="16" x14ac:dyDescent="0.2">
      <c r="D510" s="1053"/>
      <c r="E510" s="1054" t="s">
        <v>306</v>
      </c>
      <c r="G510" s="1055"/>
      <c r="I510" s="1020"/>
      <c r="J510" s="688"/>
      <c r="R510" s="1056"/>
    </row>
    <row r="511" spans="4:25" s="700" customFormat="1" ht="17" customHeight="1" x14ac:dyDescent="0.15">
      <c r="D511" s="701"/>
      <c r="E511" s="1039" t="s">
        <v>241</v>
      </c>
      <c r="F511" s="703" t="s">
        <v>884</v>
      </c>
      <c r="G511" s="1041"/>
      <c r="H511" s="699"/>
      <c r="I511" s="1041"/>
      <c r="J511" s="699"/>
      <c r="K511" s="699" t="s">
        <v>874</v>
      </c>
      <c r="L511" s="709">
        <f>(F497*H497*J498*J499)</f>
        <v>0</v>
      </c>
      <c r="M511" s="699" t="s">
        <v>189</v>
      </c>
      <c r="N511" s="705"/>
      <c r="O511" s="699"/>
      <c r="P511" s="705"/>
      <c r="Q511" s="705"/>
      <c r="R511" s="706"/>
      <c r="U511" s="1052"/>
      <c r="V511" s="1052"/>
      <c r="W511" s="1052"/>
      <c r="X511" s="1052"/>
      <c r="Y511" s="1052"/>
    </row>
    <row r="512" spans="4:25" s="700" customFormat="1" ht="17" customHeight="1" x14ac:dyDescent="0.15">
      <c r="D512" s="701"/>
      <c r="E512" s="1031" t="s">
        <v>241</v>
      </c>
      <c r="F512" s="703" t="s">
        <v>882</v>
      </c>
      <c r="G512" s="1040"/>
      <c r="H512" s="699"/>
      <c r="I512" s="1041"/>
      <c r="J512" s="699"/>
      <c r="K512" s="699" t="s">
        <v>874</v>
      </c>
      <c r="L512" s="709">
        <f>O509</f>
        <v>0</v>
      </c>
      <c r="M512" s="699" t="s">
        <v>192</v>
      </c>
      <c r="N512" s="705"/>
      <c r="O512" s="699"/>
      <c r="P512" s="705"/>
      <c r="Q512" s="705"/>
      <c r="R512" s="706"/>
      <c r="U512" s="1052"/>
      <c r="V512" s="1052"/>
      <c r="W512" s="1052"/>
      <c r="X512" s="1052"/>
      <c r="Y512" s="1052"/>
    </row>
    <row r="513" spans="4:25" s="700" customFormat="1" ht="17" customHeight="1" thickBot="1" x14ac:dyDescent="0.2">
      <c r="D513" s="713"/>
      <c r="E513" s="1057" t="s">
        <v>241</v>
      </c>
      <c r="F513" s="715" t="s">
        <v>1073</v>
      </c>
      <c r="G513" s="1058"/>
      <c r="H513" s="716"/>
      <c r="I513" s="1059"/>
      <c r="J513" s="716"/>
      <c r="K513" s="716" t="s">
        <v>874</v>
      </c>
      <c r="L513" s="718">
        <f>2*(F497+H497)*J498*J499*1.2</f>
        <v>0</v>
      </c>
      <c r="M513" s="716" t="s">
        <v>184</v>
      </c>
      <c r="N513" s="719"/>
      <c r="O513" s="716"/>
      <c r="P513" s="719"/>
      <c r="Q513" s="719"/>
      <c r="R513" s="1060"/>
      <c r="U513" s="1052"/>
      <c r="V513" s="1052"/>
      <c r="W513" s="1052"/>
      <c r="X513" s="1052"/>
      <c r="Y513" s="1052"/>
    </row>
    <row r="514" spans="4:25" ht="15" thickBot="1" x14ac:dyDescent="0.2">
      <c r="U514" s="1021" t="s">
        <v>1213</v>
      </c>
      <c r="V514" s="1021" t="s">
        <v>1214</v>
      </c>
      <c r="W514" s="1021" t="s">
        <v>891</v>
      </c>
      <c r="X514" s="1021" t="s">
        <v>888</v>
      </c>
      <c r="Y514" s="1021" t="s">
        <v>1056</v>
      </c>
    </row>
    <row r="515" spans="4:25" s="700" customFormat="1" ht="17" customHeight="1" x14ac:dyDescent="0.2">
      <c r="D515" s="1022">
        <f>D497+1</f>
        <v>3</v>
      </c>
      <c r="E515" s="1023" t="s">
        <v>1246</v>
      </c>
      <c r="F515" s="1024">
        <v>0.13</v>
      </c>
      <c r="G515" s="1025" t="s">
        <v>873</v>
      </c>
      <c r="H515" s="1024">
        <v>0.13</v>
      </c>
      <c r="I515" s="1025" t="s">
        <v>185</v>
      </c>
      <c r="J515" s="1027"/>
      <c r="K515" s="1027"/>
      <c r="L515" s="1027"/>
      <c r="M515" s="1027"/>
      <c r="N515" s="1028"/>
      <c r="O515" s="1028"/>
      <c r="P515" s="1028"/>
      <c r="Q515" s="1027"/>
      <c r="R515" s="1029"/>
      <c r="U515" s="1030" t="str">
        <f>L520&amp;" "&amp;"Ø"&amp;" "&amp;N520&amp;" "&amp;O520</f>
        <v>4 Ø 10 mm</v>
      </c>
      <c r="V515" s="1030">
        <f>IF(L521&gt;0,(L521&amp;" "&amp;"Ø"&amp;" "&amp;N521&amp;" "&amp;O521),0)</f>
        <v>0</v>
      </c>
      <c r="W515" s="1030" t="str">
        <f>"Ø"&amp;" "&amp;N522&amp;" "&amp;O522</f>
        <v>Ø 8 mm</v>
      </c>
      <c r="X515" s="1030" t="str">
        <f>IF(J518=0.125,"10/15 cm",IF(J518=0.15,"15 cm",IF(J518=0.175,"15/20 cm",IF(J518=0.2,"20 cm","Check!!"))))</f>
        <v>15/20 cm</v>
      </c>
      <c r="Y515" s="1030" t="str">
        <f>IF(V515=0,("SNI"&amp;" "&amp;U515&amp;","&amp;" "&amp;W515&amp;" "&amp;"-"&amp;" "&amp;X515),("SNI"&amp;" "&amp;U515&amp;" "&amp;"+"&amp;" "&amp;V515&amp;","&amp;" "&amp;W515&amp;" "&amp;"-"&amp;" "&amp;X515))</f>
        <v>SNI 4 Ø 10 mm, Ø 8 mm - 15/20 cm</v>
      </c>
    </row>
    <row r="516" spans="4:25" s="735" customFormat="1" ht="17" customHeight="1" x14ac:dyDescent="0.15">
      <c r="D516" s="728"/>
      <c r="E516" s="1031" t="s">
        <v>241</v>
      </c>
      <c r="F516" s="729" t="s">
        <v>896</v>
      </c>
      <c r="G516" s="1032"/>
      <c r="H516" s="731"/>
      <c r="I516" s="1033" t="s">
        <v>874</v>
      </c>
      <c r="J516" s="704">
        <v>0</v>
      </c>
      <c r="K516" s="731" t="s">
        <v>185</v>
      </c>
      <c r="L516" s="731"/>
      <c r="M516" s="731"/>
      <c r="N516" s="1034"/>
      <c r="O516" s="1034"/>
      <c r="P516" s="1034"/>
      <c r="Q516" s="731"/>
      <c r="R516" s="1035"/>
      <c r="U516" s="1036" t="s">
        <v>190</v>
      </c>
      <c r="V516" s="1069"/>
      <c r="W516" s="1069"/>
      <c r="X516" s="1069"/>
      <c r="Y516" s="1069"/>
    </row>
    <row r="517" spans="4:25" s="735" customFormat="1" ht="17" customHeight="1" x14ac:dyDescent="0.15">
      <c r="D517" s="728"/>
      <c r="E517" s="1031" t="s">
        <v>241</v>
      </c>
      <c r="F517" s="729" t="s">
        <v>897</v>
      </c>
      <c r="G517" s="1037"/>
      <c r="H517" s="731"/>
      <c r="I517" s="1033" t="s">
        <v>874</v>
      </c>
      <c r="J517" s="704">
        <v>0</v>
      </c>
      <c r="K517" s="731" t="s">
        <v>188</v>
      </c>
      <c r="L517" s="731"/>
      <c r="M517" s="731"/>
      <c r="N517" s="1034"/>
      <c r="O517" s="1034"/>
      <c r="P517" s="1034"/>
      <c r="Q517" s="731"/>
      <c r="R517" s="1035"/>
      <c r="U517" s="1052"/>
      <c r="V517" s="1052"/>
      <c r="W517" s="1052"/>
      <c r="X517" s="1052"/>
      <c r="Y517" s="1052"/>
    </row>
    <row r="518" spans="4:25" s="735" customFormat="1" ht="17" customHeight="1" x14ac:dyDescent="0.15">
      <c r="D518" s="728"/>
      <c r="E518" s="1031" t="s">
        <v>241</v>
      </c>
      <c r="F518" s="729" t="s">
        <v>888</v>
      </c>
      <c r="G518" s="1037"/>
      <c r="H518" s="731"/>
      <c r="I518" s="1038" t="s">
        <v>874</v>
      </c>
      <c r="J518" s="704">
        <f>(0.15+0.2)/2</f>
        <v>0.17499999999999999</v>
      </c>
      <c r="K518" s="731" t="s">
        <v>185</v>
      </c>
      <c r="L518" s="731"/>
      <c r="M518" s="731"/>
      <c r="N518" s="1034"/>
      <c r="O518" s="1034"/>
      <c r="P518" s="1034"/>
      <c r="Q518" s="731"/>
      <c r="R518" s="1035"/>
      <c r="U518" s="1052"/>
      <c r="V518" s="1052"/>
      <c r="W518" s="1052"/>
      <c r="X518" s="1052"/>
      <c r="Y518" s="1052"/>
    </row>
    <row r="519" spans="4:25" s="735" customFormat="1" ht="17" customHeight="1" x14ac:dyDescent="0.15">
      <c r="D519" s="728"/>
      <c r="E519" s="1031"/>
      <c r="F519" s="729"/>
      <c r="G519" s="1037"/>
      <c r="H519" s="731"/>
      <c r="I519" s="1038"/>
      <c r="J519" s="704"/>
      <c r="K519" s="731"/>
      <c r="L519" s="731"/>
      <c r="M519" s="731"/>
      <c r="N519" s="1034"/>
      <c r="O519" s="1034"/>
      <c r="P519" s="1034"/>
      <c r="Q519" s="731"/>
      <c r="R519" s="1035"/>
      <c r="U519" s="1052"/>
      <c r="V519" s="1052"/>
      <c r="W519" s="1052"/>
      <c r="X519" s="1052"/>
      <c r="Y519" s="1052"/>
    </row>
    <row r="520" spans="4:25" s="735" customFormat="1" ht="17" customHeight="1" x14ac:dyDescent="0.15">
      <c r="D520" s="728"/>
      <c r="E520" s="1031" t="s">
        <v>241</v>
      </c>
      <c r="F520" s="729" t="s">
        <v>889</v>
      </c>
      <c r="G520" s="1037"/>
      <c r="H520" s="731"/>
      <c r="I520" s="1033"/>
      <c r="J520" s="731"/>
      <c r="K520" s="731" t="s">
        <v>874</v>
      </c>
      <c r="L520" s="704">
        <v>4</v>
      </c>
      <c r="M520" s="731" t="s">
        <v>266</v>
      </c>
      <c r="N520" s="732">
        <v>10</v>
      </c>
      <c r="O520" s="1034" t="s">
        <v>879</v>
      </c>
      <c r="P520" s="1034" t="s">
        <v>880</v>
      </c>
      <c r="Q520" s="731">
        <f>((3.14*(N520/1000)^2)/4)*12*7850</f>
        <v>7.3947000000000012</v>
      </c>
      <c r="R520" s="1035" t="s">
        <v>898</v>
      </c>
      <c r="U520" s="1052"/>
      <c r="V520" s="1052"/>
      <c r="W520" s="1052"/>
      <c r="X520" s="1052"/>
      <c r="Y520" s="1052"/>
    </row>
    <row r="521" spans="4:25" s="735" customFormat="1" ht="17" customHeight="1" x14ac:dyDescent="0.15">
      <c r="D521" s="728"/>
      <c r="E521" s="1031" t="s">
        <v>241</v>
      </c>
      <c r="F521" s="729" t="s">
        <v>890</v>
      </c>
      <c r="G521" s="1037"/>
      <c r="H521" s="731"/>
      <c r="I521" s="1033"/>
      <c r="J521" s="731"/>
      <c r="K521" s="731" t="s">
        <v>874</v>
      </c>
      <c r="L521" s="704"/>
      <c r="M521" s="731" t="s">
        <v>266</v>
      </c>
      <c r="N521" s="732"/>
      <c r="O521" s="1034" t="s">
        <v>879</v>
      </c>
      <c r="P521" s="1034" t="s">
        <v>880</v>
      </c>
      <c r="Q521" s="731">
        <f t="shared" ref="Q521:Q522" si="14">((3.14*(N521/1000)^2)/4)*12*7850</f>
        <v>0</v>
      </c>
      <c r="R521" s="1035" t="s">
        <v>898</v>
      </c>
      <c r="U521" s="1052"/>
      <c r="V521" s="1052"/>
      <c r="W521" s="1052"/>
      <c r="X521" s="1052"/>
      <c r="Y521" s="1052"/>
    </row>
    <row r="522" spans="4:25" s="735" customFormat="1" ht="17" customHeight="1" x14ac:dyDescent="0.15">
      <c r="D522" s="728"/>
      <c r="E522" s="1031" t="s">
        <v>241</v>
      </c>
      <c r="F522" s="729" t="s">
        <v>891</v>
      </c>
      <c r="G522" s="1037"/>
      <c r="H522" s="731"/>
      <c r="I522" s="1033"/>
      <c r="J522" s="731"/>
      <c r="K522" s="731" t="s">
        <v>874</v>
      </c>
      <c r="L522" s="704">
        <v>1</v>
      </c>
      <c r="M522" s="731" t="s">
        <v>266</v>
      </c>
      <c r="N522" s="732">
        <v>8</v>
      </c>
      <c r="O522" s="1034" t="s">
        <v>879</v>
      </c>
      <c r="P522" s="1034" t="s">
        <v>880</v>
      </c>
      <c r="Q522" s="731">
        <f t="shared" si="14"/>
        <v>4.7326079999999999</v>
      </c>
      <c r="R522" s="1035" t="s">
        <v>898</v>
      </c>
      <c r="U522" s="1052"/>
      <c r="V522" s="1052"/>
      <c r="W522" s="1052"/>
      <c r="X522" s="1052"/>
      <c r="Y522" s="1052"/>
    </row>
    <row r="523" spans="4:25" s="700" customFormat="1" ht="17" customHeight="1" x14ac:dyDescent="0.15">
      <c r="D523" s="701"/>
      <c r="E523" s="1039" t="s">
        <v>241</v>
      </c>
      <c r="F523" s="703" t="s">
        <v>882</v>
      </c>
      <c r="G523" s="1040"/>
      <c r="H523" s="699"/>
      <c r="I523" s="1041"/>
      <c r="J523" s="699"/>
      <c r="K523" s="699"/>
      <c r="L523" s="699"/>
      <c r="M523" s="699"/>
      <c r="N523" s="699"/>
      <c r="O523" s="699"/>
      <c r="P523" s="705"/>
      <c r="Q523" s="705"/>
      <c r="R523" s="706"/>
      <c r="U523" s="1052"/>
      <c r="V523" s="1052"/>
      <c r="W523" s="1052"/>
      <c r="X523" s="1052"/>
      <c r="Y523" s="1052"/>
    </row>
    <row r="524" spans="4:25" s="700" customFormat="1" ht="17" customHeight="1" x14ac:dyDescent="0.15">
      <c r="D524" s="701"/>
      <c r="E524" s="1042"/>
      <c r="F524" s="729" t="s">
        <v>892</v>
      </c>
      <c r="G524" s="1037"/>
      <c r="H524" s="1034"/>
      <c r="I524" s="1041"/>
      <c r="J524" s="699"/>
      <c r="K524" s="731" t="s">
        <v>874</v>
      </c>
      <c r="L524" s="1043">
        <f>((J516*J517*L520)+(J516*0.3*L520))/12</f>
        <v>0</v>
      </c>
      <c r="M524" s="731" t="s">
        <v>589</v>
      </c>
      <c r="N524" s="1034" t="s">
        <v>880</v>
      </c>
      <c r="O524" s="1044">
        <f>L524*Q520</f>
        <v>0</v>
      </c>
      <c r="P524" s="1034" t="s">
        <v>192</v>
      </c>
      <c r="Q524" s="699"/>
      <c r="R524" s="706"/>
      <c r="U524" s="1052"/>
      <c r="V524" s="1052"/>
      <c r="W524" s="1052"/>
      <c r="X524" s="1052"/>
      <c r="Y524" s="1052"/>
    </row>
    <row r="525" spans="4:25" s="700" customFormat="1" ht="17" customHeight="1" x14ac:dyDescent="0.15">
      <c r="D525" s="701"/>
      <c r="E525" s="1042"/>
      <c r="F525" s="729" t="s">
        <v>893</v>
      </c>
      <c r="G525" s="1037"/>
      <c r="H525" s="1034"/>
      <c r="I525" s="1041"/>
      <c r="J525" s="699"/>
      <c r="K525" s="731" t="s">
        <v>874</v>
      </c>
      <c r="L525" s="1043">
        <f>((J516*J517*L521)+(J516*0.3*L522))/12</f>
        <v>0</v>
      </c>
      <c r="M525" s="731" t="s">
        <v>589</v>
      </c>
      <c r="N525" s="1034" t="s">
        <v>880</v>
      </c>
      <c r="O525" s="1044">
        <f>L525*Q521</f>
        <v>0</v>
      </c>
      <c r="P525" s="731" t="s">
        <v>192</v>
      </c>
      <c r="Q525" s="699"/>
      <c r="R525" s="706"/>
      <c r="U525" s="1052"/>
      <c r="V525" s="1052"/>
      <c r="W525" s="1052"/>
      <c r="X525" s="1052"/>
      <c r="Y525" s="1052"/>
    </row>
    <row r="526" spans="4:25" s="700" customFormat="1" ht="17" customHeight="1" x14ac:dyDescent="0.15">
      <c r="D526" s="701"/>
      <c r="E526" s="1042"/>
      <c r="F526" s="745" t="s">
        <v>894</v>
      </c>
      <c r="G526" s="1045"/>
      <c r="H526" s="1046"/>
      <c r="I526" s="1047"/>
      <c r="J526" s="747"/>
      <c r="K526" s="1048" t="s">
        <v>874</v>
      </c>
      <c r="L526" s="1048">
        <f>(((((2*(F515+H515))*(J516/J518)*J517)/12)*1.2))</f>
        <v>0</v>
      </c>
      <c r="M526" s="1048" t="s">
        <v>589</v>
      </c>
      <c r="N526" s="1046" t="s">
        <v>880</v>
      </c>
      <c r="O526" s="1049">
        <f>L526*Q522</f>
        <v>0</v>
      </c>
      <c r="P526" s="1046" t="s">
        <v>192</v>
      </c>
      <c r="Q526" s="699"/>
      <c r="R526" s="706"/>
      <c r="U526" s="1052"/>
      <c r="V526" s="1052"/>
      <c r="W526" s="1052"/>
      <c r="X526" s="1052"/>
      <c r="Y526" s="1052"/>
    </row>
    <row r="527" spans="4:25" s="735" customFormat="1" ht="17.25" customHeight="1" x14ac:dyDescent="0.15">
      <c r="D527" s="728"/>
      <c r="E527" s="1050"/>
      <c r="F527" s="730"/>
      <c r="G527" s="1037"/>
      <c r="H527" s="731"/>
      <c r="I527" s="1033"/>
      <c r="J527" s="731"/>
      <c r="K527" s="731"/>
      <c r="L527" s="731"/>
      <c r="M527" s="731"/>
      <c r="N527" s="708" t="s">
        <v>883</v>
      </c>
      <c r="O527" s="709">
        <f>SUM(O524:O526)</f>
        <v>0</v>
      </c>
      <c r="P527" s="705" t="s">
        <v>192</v>
      </c>
      <c r="Q527" s="731"/>
      <c r="R527" s="1051"/>
      <c r="U527" s="1052"/>
      <c r="V527" s="1052"/>
      <c r="W527" s="1052"/>
      <c r="X527" s="1052"/>
      <c r="Y527" s="1052"/>
    </row>
    <row r="528" spans="4:25" s="1052" customFormat="1" ht="16" x14ac:dyDescent="0.2">
      <c r="D528" s="1053"/>
      <c r="E528" s="1054" t="s">
        <v>306</v>
      </c>
      <c r="G528" s="1055"/>
      <c r="I528" s="1020"/>
      <c r="J528" s="688"/>
      <c r="R528" s="1056"/>
    </row>
    <row r="529" spans="4:25" s="700" customFormat="1" ht="17" customHeight="1" x14ac:dyDescent="0.15">
      <c r="D529" s="701"/>
      <c r="E529" s="1039" t="s">
        <v>241</v>
      </c>
      <c r="F529" s="703" t="s">
        <v>884</v>
      </c>
      <c r="G529" s="1041"/>
      <c r="H529" s="699"/>
      <c r="I529" s="1041"/>
      <c r="J529" s="699"/>
      <c r="K529" s="699" t="s">
        <v>874</v>
      </c>
      <c r="L529" s="709">
        <f>(F515*H515*J516*J517)</f>
        <v>0</v>
      </c>
      <c r="M529" s="699" t="s">
        <v>189</v>
      </c>
      <c r="N529" s="705"/>
      <c r="O529" s="699"/>
      <c r="P529" s="705"/>
      <c r="Q529" s="705"/>
      <c r="R529" s="706"/>
      <c r="U529" s="1052"/>
      <c r="V529" s="1052"/>
      <c r="W529" s="1052"/>
      <c r="X529" s="1052"/>
      <c r="Y529" s="1052"/>
    </row>
    <row r="530" spans="4:25" s="700" customFormat="1" ht="17" customHeight="1" x14ac:dyDescent="0.15">
      <c r="D530" s="701"/>
      <c r="E530" s="1031" t="s">
        <v>241</v>
      </c>
      <c r="F530" s="703" t="s">
        <v>882</v>
      </c>
      <c r="G530" s="1040"/>
      <c r="H530" s="699"/>
      <c r="I530" s="1041"/>
      <c r="J530" s="699"/>
      <c r="K530" s="699" t="s">
        <v>874</v>
      </c>
      <c r="L530" s="709">
        <f>O527</f>
        <v>0</v>
      </c>
      <c r="M530" s="699" t="s">
        <v>192</v>
      </c>
      <c r="N530" s="705"/>
      <c r="O530" s="699"/>
      <c r="P530" s="705"/>
      <c r="Q530" s="705"/>
      <c r="R530" s="706"/>
      <c r="U530" s="1052"/>
      <c r="V530" s="1052"/>
      <c r="W530" s="1052"/>
      <c r="X530" s="1052"/>
      <c r="Y530" s="1052"/>
    </row>
    <row r="531" spans="4:25" s="700" customFormat="1" ht="17" customHeight="1" thickBot="1" x14ac:dyDescent="0.2">
      <c r="D531" s="713"/>
      <c r="E531" s="1057" t="s">
        <v>241</v>
      </c>
      <c r="F531" s="715" t="s">
        <v>1073</v>
      </c>
      <c r="G531" s="1058"/>
      <c r="H531" s="716"/>
      <c r="I531" s="1059"/>
      <c r="J531" s="716"/>
      <c r="K531" s="716" t="s">
        <v>874</v>
      </c>
      <c r="L531" s="718">
        <f>2*(F515+H515)*J516*J517*1.2</f>
        <v>0</v>
      </c>
      <c r="M531" s="716" t="s">
        <v>184</v>
      </c>
      <c r="N531" s="719"/>
      <c r="O531" s="716"/>
      <c r="P531" s="719"/>
      <c r="Q531" s="719"/>
      <c r="R531" s="1060"/>
      <c r="U531" s="1052"/>
      <c r="V531" s="1052"/>
      <c r="W531" s="1052"/>
      <c r="X531" s="1052"/>
      <c r="Y531" s="1052"/>
    </row>
    <row r="533" spans="4:25" s="692" customFormat="1" ht="16" x14ac:dyDescent="0.15">
      <c r="D533" s="1018" t="s">
        <v>1247</v>
      </c>
      <c r="E533" s="1018"/>
      <c r="F533" s="1018"/>
      <c r="G533" s="1019"/>
      <c r="H533" s="1018"/>
      <c r="I533" s="1019"/>
      <c r="J533" s="1018"/>
      <c r="K533" s="1018"/>
      <c r="L533" s="1018"/>
      <c r="M533" s="1018"/>
      <c r="N533" s="1018"/>
      <c r="O533" s="1018"/>
      <c r="P533" s="1018"/>
      <c r="Q533" s="1018"/>
      <c r="R533" s="1018"/>
      <c r="U533" s="1052"/>
      <c r="V533" s="1052"/>
      <c r="W533" s="1052"/>
      <c r="X533" s="1052"/>
      <c r="Y533" s="1052"/>
    </row>
    <row r="534" spans="4:25" ht="15" thickBot="1" x14ac:dyDescent="0.2">
      <c r="U534" s="1021" t="s">
        <v>1213</v>
      </c>
      <c r="V534" s="1021" t="s">
        <v>1214</v>
      </c>
      <c r="W534" s="1021" t="s">
        <v>891</v>
      </c>
      <c r="X534" s="1021" t="s">
        <v>888</v>
      </c>
      <c r="Y534" s="1021" t="s">
        <v>1056</v>
      </c>
    </row>
    <row r="535" spans="4:25" s="700" customFormat="1" ht="17" customHeight="1" x14ac:dyDescent="0.2">
      <c r="D535" s="1022">
        <v>1</v>
      </c>
      <c r="E535" s="1023" t="s">
        <v>1248</v>
      </c>
      <c r="F535" s="1024">
        <v>0.15</v>
      </c>
      <c r="G535" s="1025" t="s">
        <v>873</v>
      </c>
      <c r="H535" s="1024">
        <v>0.25</v>
      </c>
      <c r="I535" s="1025" t="s">
        <v>185</v>
      </c>
      <c r="J535" s="1027"/>
      <c r="K535" s="1027"/>
      <c r="L535" s="1027"/>
      <c r="M535" s="1027"/>
      <c r="N535" s="1028"/>
      <c r="O535" s="1028"/>
      <c r="P535" s="1028"/>
      <c r="Q535" s="1027"/>
      <c r="R535" s="1029"/>
      <c r="U535" s="1030" t="str">
        <f>L540&amp;" "&amp;"Ø"&amp;" "&amp;N540&amp;" "&amp;O540</f>
        <v>4 Ø 12 mm</v>
      </c>
      <c r="V535" s="1030">
        <f>IF(L541&gt;0,(L541&amp;" "&amp;"Ø"&amp;" "&amp;N541&amp;" "&amp;O541),0)</f>
        <v>0</v>
      </c>
      <c r="W535" s="1030" t="str">
        <f>"Ø"&amp;" "&amp;N542&amp;" "&amp;O542</f>
        <v>Ø 8 mm</v>
      </c>
      <c r="X535" s="1030" t="str">
        <f>IF(J538=0.125,"10/15 cm",IF(J538=0.15,"15 cm",IF(J538=0.175,"15/20 cm",IF(J538=0.2,"20 cm","Check!!"))))</f>
        <v>15/20 cm</v>
      </c>
      <c r="Y535" s="1030" t="str">
        <f>IF(V535=0,("SNI"&amp;" "&amp;U535&amp;","&amp;" "&amp;W535&amp;" "&amp;"-"&amp;" "&amp;X535),("SNI"&amp;" "&amp;U535&amp;" "&amp;"+"&amp;" "&amp;V535&amp;","&amp;" "&amp;W535&amp;" "&amp;"-"&amp;" "&amp;X535))</f>
        <v>SNI 4 Ø 12 mm, Ø 8 mm - 15/20 cm</v>
      </c>
    </row>
    <row r="536" spans="4:25" s="735" customFormat="1" ht="17" customHeight="1" x14ac:dyDescent="0.15">
      <c r="D536" s="728"/>
      <c r="E536" s="1031" t="s">
        <v>241</v>
      </c>
      <c r="F536" s="729" t="s">
        <v>896</v>
      </c>
      <c r="G536" s="1032"/>
      <c r="H536" s="731"/>
      <c r="I536" s="1033" t="s">
        <v>874</v>
      </c>
      <c r="J536" s="704">
        <f>J188</f>
        <v>0</v>
      </c>
      <c r="K536" s="731" t="s">
        <v>185</v>
      </c>
      <c r="L536" s="731"/>
      <c r="M536" s="731"/>
      <c r="N536" s="1034"/>
      <c r="O536" s="1034"/>
      <c r="P536" s="1034"/>
      <c r="Q536" s="731"/>
      <c r="R536" s="1035"/>
      <c r="U536" s="1036" t="s">
        <v>1072</v>
      </c>
      <c r="V536" s="1052"/>
      <c r="W536" s="1052"/>
      <c r="X536" s="700"/>
      <c r="Y536" s="1052"/>
    </row>
    <row r="537" spans="4:25" s="735" customFormat="1" ht="17" customHeight="1" x14ac:dyDescent="0.15">
      <c r="D537" s="728"/>
      <c r="E537" s="1031" t="s">
        <v>241</v>
      </c>
      <c r="F537" s="729" t="s">
        <v>897</v>
      </c>
      <c r="G537" s="1037"/>
      <c r="H537" s="731"/>
      <c r="I537" s="1033" t="s">
        <v>874</v>
      </c>
      <c r="J537" s="704"/>
      <c r="K537" s="731" t="s">
        <v>188</v>
      </c>
      <c r="L537" s="729"/>
      <c r="M537" s="731"/>
      <c r="N537" s="1034"/>
      <c r="O537" s="1034"/>
      <c r="P537" s="1034"/>
      <c r="Q537" s="731"/>
      <c r="R537" s="1035"/>
      <c r="U537" s="1052"/>
      <c r="V537" s="1052"/>
      <c r="W537" s="1052"/>
      <c r="X537" s="1052"/>
      <c r="Y537" s="1052"/>
    </row>
    <row r="538" spans="4:25" s="735" customFormat="1" ht="17" customHeight="1" x14ac:dyDescent="0.15">
      <c r="D538" s="728"/>
      <c r="E538" s="1031" t="s">
        <v>241</v>
      </c>
      <c r="F538" s="729" t="s">
        <v>888</v>
      </c>
      <c r="G538" s="1037"/>
      <c r="H538" s="731"/>
      <c r="I538" s="1038" t="s">
        <v>874</v>
      </c>
      <c r="J538" s="704">
        <f>(0.15+0.2)/2</f>
        <v>0.17499999999999999</v>
      </c>
      <c r="K538" s="731" t="s">
        <v>185</v>
      </c>
      <c r="L538" s="731"/>
      <c r="M538" s="731"/>
      <c r="N538" s="1034"/>
      <c r="O538" s="1034"/>
      <c r="P538" s="1034"/>
      <c r="Q538" s="731"/>
      <c r="R538" s="1035"/>
      <c r="U538" s="1052"/>
      <c r="V538" s="1052"/>
      <c r="W538" s="1052"/>
      <c r="X538" s="1052"/>
      <c r="Y538" s="1052"/>
    </row>
    <row r="539" spans="4:25" s="735" customFormat="1" ht="17" customHeight="1" x14ac:dyDescent="0.15">
      <c r="D539" s="728"/>
      <c r="E539" s="1031"/>
      <c r="F539" s="729"/>
      <c r="G539" s="1037"/>
      <c r="H539" s="731"/>
      <c r="I539" s="1038"/>
      <c r="J539" s="704"/>
      <c r="K539" s="731"/>
      <c r="L539" s="731"/>
      <c r="M539" s="731"/>
      <c r="N539" s="1034"/>
      <c r="O539" s="1034"/>
      <c r="P539" s="1034"/>
      <c r="Q539" s="731"/>
      <c r="R539" s="1035"/>
      <c r="U539" s="1052"/>
      <c r="V539" s="1052"/>
      <c r="W539" s="1052"/>
      <c r="X539" s="1052"/>
      <c r="Y539" s="1052"/>
    </row>
    <row r="540" spans="4:25" s="735" customFormat="1" ht="17" customHeight="1" x14ac:dyDescent="0.15">
      <c r="D540" s="728"/>
      <c r="E540" s="1031" t="s">
        <v>241</v>
      </c>
      <c r="F540" s="729" t="s">
        <v>889</v>
      </c>
      <c r="G540" s="1037"/>
      <c r="H540" s="731"/>
      <c r="I540" s="1033"/>
      <c r="J540" s="731"/>
      <c r="K540" s="731" t="s">
        <v>874</v>
      </c>
      <c r="L540" s="704">
        <v>4</v>
      </c>
      <c r="M540" s="731" t="s">
        <v>266</v>
      </c>
      <c r="N540" s="732">
        <v>12</v>
      </c>
      <c r="O540" s="1034" t="s">
        <v>879</v>
      </c>
      <c r="P540" s="1034" t="s">
        <v>880</v>
      </c>
      <c r="Q540" s="731">
        <f>((PI()*(N540/1000)^2)/4)*12*7850</f>
        <v>10.653769006853707</v>
      </c>
      <c r="R540" s="1035" t="s">
        <v>898</v>
      </c>
      <c r="U540" s="1052"/>
      <c r="V540" s="1052"/>
      <c r="W540" s="1052"/>
      <c r="X540" s="1052"/>
      <c r="Y540" s="1052"/>
    </row>
    <row r="541" spans="4:25" s="735" customFormat="1" ht="17" customHeight="1" x14ac:dyDescent="0.15">
      <c r="D541" s="728"/>
      <c r="E541" s="1031" t="s">
        <v>241</v>
      </c>
      <c r="F541" s="729" t="s">
        <v>890</v>
      </c>
      <c r="G541" s="1037"/>
      <c r="H541" s="731"/>
      <c r="I541" s="1033"/>
      <c r="J541" s="731"/>
      <c r="K541" s="731" t="s">
        <v>874</v>
      </c>
      <c r="L541" s="704"/>
      <c r="M541" s="731" t="s">
        <v>266</v>
      </c>
      <c r="N541" s="732"/>
      <c r="O541" s="1034" t="s">
        <v>879</v>
      </c>
      <c r="P541" s="1034" t="s">
        <v>880</v>
      </c>
      <c r="Q541" s="731">
        <f>((PI()*(N541/1000)^2)/4)*12*7850</f>
        <v>0</v>
      </c>
      <c r="R541" s="1035" t="s">
        <v>898</v>
      </c>
      <c r="U541" s="1052"/>
      <c r="V541" s="1052"/>
      <c r="W541" s="1052"/>
      <c r="X541" s="1052"/>
      <c r="Y541" s="1052"/>
    </row>
    <row r="542" spans="4:25" s="735" customFormat="1" ht="17" customHeight="1" x14ac:dyDescent="0.15">
      <c r="D542" s="728"/>
      <c r="E542" s="1031" t="s">
        <v>241</v>
      </c>
      <c r="F542" s="729" t="s">
        <v>891</v>
      </c>
      <c r="G542" s="1037"/>
      <c r="H542" s="731"/>
      <c r="I542" s="1033"/>
      <c r="J542" s="731"/>
      <c r="K542" s="731" t="s">
        <v>874</v>
      </c>
      <c r="L542" s="704">
        <v>1</v>
      </c>
      <c r="M542" s="731" t="s">
        <v>266</v>
      </c>
      <c r="N542" s="732">
        <v>8</v>
      </c>
      <c r="O542" s="1034" t="s">
        <v>879</v>
      </c>
      <c r="P542" s="1034" t="s">
        <v>880</v>
      </c>
      <c r="Q542" s="731">
        <f>((PI()*(N542/1000)^2)/4)*12*7850</f>
        <v>4.7350084474905358</v>
      </c>
      <c r="R542" s="1035" t="s">
        <v>898</v>
      </c>
      <c r="U542" s="1052"/>
      <c r="V542" s="1052"/>
      <c r="W542" s="1052"/>
      <c r="X542" s="1052"/>
      <c r="Y542" s="1052"/>
    </row>
    <row r="543" spans="4:25" s="700" customFormat="1" ht="17" customHeight="1" x14ac:dyDescent="0.15">
      <c r="D543" s="701"/>
      <c r="E543" s="1039" t="s">
        <v>241</v>
      </c>
      <c r="F543" s="703" t="s">
        <v>882</v>
      </c>
      <c r="G543" s="1040"/>
      <c r="H543" s="699"/>
      <c r="I543" s="1041"/>
      <c r="J543" s="699"/>
      <c r="K543" s="699"/>
      <c r="L543" s="699"/>
      <c r="M543" s="699"/>
      <c r="N543" s="699"/>
      <c r="O543" s="699"/>
      <c r="P543" s="705"/>
      <c r="Q543" s="705"/>
      <c r="R543" s="706"/>
      <c r="U543" s="1052"/>
      <c r="V543" s="1052"/>
      <c r="W543" s="1052"/>
      <c r="X543" s="1052"/>
      <c r="Y543" s="1052"/>
    </row>
    <row r="544" spans="4:25" s="700" customFormat="1" ht="17" customHeight="1" x14ac:dyDescent="0.15">
      <c r="D544" s="701"/>
      <c r="E544" s="1042"/>
      <c r="F544" s="729" t="s">
        <v>892</v>
      </c>
      <c r="G544" s="1037"/>
      <c r="H544" s="1034"/>
      <c r="I544" s="1041"/>
      <c r="J544" s="699"/>
      <c r="K544" s="731" t="s">
        <v>874</v>
      </c>
      <c r="L544" s="1043">
        <f>((J536*J537*L540)+(J536*0.3*L540))/12</f>
        <v>0</v>
      </c>
      <c r="M544" s="731" t="s">
        <v>589</v>
      </c>
      <c r="N544" s="1034" t="s">
        <v>880</v>
      </c>
      <c r="O544" s="1044">
        <f>L544*Q540</f>
        <v>0</v>
      </c>
      <c r="P544" s="1034" t="s">
        <v>192</v>
      </c>
      <c r="Q544" s="699"/>
      <c r="R544" s="706"/>
      <c r="U544" s="1052"/>
      <c r="V544" s="1052"/>
      <c r="W544" s="1052"/>
      <c r="X544" s="1052"/>
      <c r="Y544" s="1052"/>
    </row>
    <row r="545" spans="4:25" s="700" customFormat="1" ht="17" customHeight="1" x14ac:dyDescent="0.15">
      <c r="D545" s="701"/>
      <c r="E545" s="1042"/>
      <c r="F545" s="729" t="s">
        <v>893</v>
      </c>
      <c r="G545" s="1037"/>
      <c r="H545" s="1034"/>
      <c r="I545" s="1041"/>
      <c r="J545" s="699"/>
      <c r="K545" s="731" t="s">
        <v>874</v>
      </c>
      <c r="L545" s="1043">
        <f>((J536*J537*L541)+(J536*0.3*L542))/12</f>
        <v>0</v>
      </c>
      <c r="M545" s="731" t="s">
        <v>589</v>
      </c>
      <c r="N545" s="1034" t="s">
        <v>880</v>
      </c>
      <c r="O545" s="1044">
        <f>L545*Q541</f>
        <v>0</v>
      </c>
      <c r="P545" s="731" t="s">
        <v>192</v>
      </c>
      <c r="Q545" s="699"/>
      <c r="R545" s="706"/>
      <c r="U545" s="1052"/>
      <c r="V545" s="1052"/>
      <c r="W545" s="1052"/>
      <c r="X545" s="1052"/>
      <c r="Y545" s="1052"/>
    </row>
    <row r="546" spans="4:25" s="700" customFormat="1" ht="17" customHeight="1" x14ac:dyDescent="0.15">
      <c r="D546" s="701"/>
      <c r="E546" s="1042"/>
      <c r="F546" s="745" t="s">
        <v>894</v>
      </c>
      <c r="G546" s="1045"/>
      <c r="H546" s="1046"/>
      <c r="I546" s="1047"/>
      <c r="J546" s="747"/>
      <c r="K546" s="1048" t="s">
        <v>874</v>
      </c>
      <c r="L546" s="1048">
        <f>(((((2*(F535+H535))*(J536/J538)*J537)/12)*1.2))</f>
        <v>0</v>
      </c>
      <c r="M546" s="1048" t="s">
        <v>589</v>
      </c>
      <c r="N546" s="1046" t="s">
        <v>880</v>
      </c>
      <c r="O546" s="1049">
        <f>L546*Q542</f>
        <v>0</v>
      </c>
      <c r="P546" s="1046" t="s">
        <v>192</v>
      </c>
      <c r="Q546" s="699"/>
      <c r="R546" s="706"/>
      <c r="U546" s="1052"/>
      <c r="V546" s="1052"/>
      <c r="W546" s="1052"/>
      <c r="X546" s="1052"/>
      <c r="Y546" s="1052"/>
    </row>
    <row r="547" spans="4:25" s="735" customFormat="1" ht="17.25" customHeight="1" x14ac:dyDescent="0.15">
      <c r="D547" s="728"/>
      <c r="E547" s="1050"/>
      <c r="F547" s="730"/>
      <c r="G547" s="1037"/>
      <c r="H547" s="731"/>
      <c r="I547" s="1033"/>
      <c r="J547" s="731"/>
      <c r="K547" s="731"/>
      <c r="L547" s="731"/>
      <c r="M547" s="731"/>
      <c r="N547" s="708" t="s">
        <v>883</v>
      </c>
      <c r="O547" s="709">
        <f>SUM(O544:O546)</f>
        <v>0</v>
      </c>
      <c r="P547" s="705" t="s">
        <v>192</v>
      </c>
      <c r="Q547" s="731"/>
      <c r="R547" s="1051"/>
      <c r="U547" s="1052"/>
      <c r="V547" s="1052"/>
      <c r="W547" s="1052"/>
      <c r="X547" s="1052"/>
      <c r="Y547" s="1052"/>
    </row>
    <row r="548" spans="4:25" s="1052" customFormat="1" ht="16" x14ac:dyDescent="0.2">
      <c r="D548" s="1053"/>
      <c r="E548" s="1054" t="s">
        <v>306</v>
      </c>
      <c r="G548" s="1055"/>
      <c r="I548" s="1020"/>
      <c r="J548" s="688"/>
      <c r="R548" s="1056"/>
    </row>
    <row r="549" spans="4:25" s="700" customFormat="1" ht="17" customHeight="1" x14ac:dyDescent="0.15">
      <c r="D549" s="701"/>
      <c r="E549" s="1039" t="s">
        <v>241</v>
      </c>
      <c r="F549" s="703" t="s">
        <v>884</v>
      </c>
      <c r="G549" s="1041"/>
      <c r="H549" s="699"/>
      <c r="I549" s="1041"/>
      <c r="J549" s="699"/>
      <c r="K549" s="699" t="s">
        <v>874</v>
      </c>
      <c r="L549" s="709">
        <f>(F535*H535*J536*J537)</f>
        <v>0</v>
      </c>
      <c r="M549" s="699" t="s">
        <v>189</v>
      </c>
      <c r="N549" s="705"/>
      <c r="O549" s="699"/>
      <c r="P549" s="705"/>
      <c r="Q549" s="705"/>
      <c r="R549" s="706"/>
      <c r="U549" s="1052"/>
      <c r="V549" s="1052"/>
      <c r="W549" s="1052"/>
      <c r="X549" s="1052"/>
      <c r="Y549" s="1052"/>
    </row>
    <row r="550" spans="4:25" s="700" customFormat="1" ht="17" customHeight="1" x14ac:dyDescent="0.15">
      <c r="D550" s="701"/>
      <c r="E550" s="1031" t="s">
        <v>241</v>
      </c>
      <c r="F550" s="703" t="s">
        <v>882</v>
      </c>
      <c r="G550" s="1040"/>
      <c r="H550" s="699"/>
      <c r="I550" s="1041"/>
      <c r="J550" s="699"/>
      <c r="K550" s="699" t="s">
        <v>874</v>
      </c>
      <c r="L550" s="709">
        <f>O547</f>
        <v>0</v>
      </c>
      <c r="M550" s="699" t="s">
        <v>192</v>
      </c>
      <c r="N550" s="705"/>
      <c r="O550" s="699"/>
      <c r="P550" s="705"/>
      <c r="Q550" s="705"/>
      <c r="R550" s="706"/>
      <c r="U550" s="1052"/>
      <c r="V550" s="1052"/>
      <c r="W550" s="1052"/>
      <c r="X550" s="1052"/>
      <c r="Y550" s="1052"/>
    </row>
    <row r="551" spans="4:25" s="700" customFormat="1" ht="17" customHeight="1" thickBot="1" x14ac:dyDescent="0.2">
      <c r="D551" s="713"/>
      <c r="E551" s="1057" t="s">
        <v>241</v>
      </c>
      <c r="F551" s="715" t="s">
        <v>1073</v>
      </c>
      <c r="G551" s="1058"/>
      <c r="H551" s="716"/>
      <c r="I551" s="1059"/>
      <c r="J551" s="716"/>
      <c r="K551" s="716" t="s">
        <v>874</v>
      </c>
      <c r="L551" s="718">
        <f>2*(F535+H535)*J536*J537*1.2</f>
        <v>0</v>
      </c>
      <c r="M551" s="716" t="s">
        <v>184</v>
      </c>
      <c r="N551" s="719"/>
      <c r="O551" s="716"/>
      <c r="P551" s="719"/>
      <c r="Q551" s="719"/>
      <c r="R551" s="1060"/>
      <c r="U551" s="1052"/>
      <c r="V551" s="1052"/>
      <c r="W551" s="1052"/>
      <c r="X551" s="1052"/>
      <c r="Y551" s="1052"/>
    </row>
    <row r="552" spans="4:25" ht="15" thickBot="1" x14ac:dyDescent="0.2">
      <c r="U552" s="1021" t="s">
        <v>1213</v>
      </c>
      <c r="V552" s="1021" t="s">
        <v>1214</v>
      </c>
      <c r="W552" s="1021" t="s">
        <v>891</v>
      </c>
      <c r="X552" s="1021" t="s">
        <v>888</v>
      </c>
      <c r="Y552" s="1021" t="s">
        <v>1056</v>
      </c>
    </row>
    <row r="553" spans="4:25" s="700" customFormat="1" ht="17" customHeight="1" x14ac:dyDescent="0.2">
      <c r="D553" s="1022">
        <f>D535+1</f>
        <v>2</v>
      </c>
      <c r="E553" s="1063" t="s">
        <v>1249</v>
      </c>
      <c r="F553" s="1024">
        <v>0.15</v>
      </c>
      <c r="G553" s="1025" t="s">
        <v>873</v>
      </c>
      <c r="H553" s="1024">
        <v>0.2</v>
      </c>
      <c r="I553" s="1025" t="s">
        <v>185</v>
      </c>
      <c r="J553" s="1027"/>
      <c r="K553" s="1027"/>
      <c r="L553" s="1027"/>
      <c r="M553" s="1027"/>
      <c r="N553" s="1028"/>
      <c r="O553" s="1028"/>
      <c r="P553" s="1028"/>
      <c r="Q553" s="1027"/>
      <c r="R553" s="1029"/>
      <c r="U553" s="1030" t="str">
        <f>L558&amp;" "&amp;"Ø"&amp;" "&amp;N558&amp;" "&amp;O558</f>
        <v>4 Ø 10 mm</v>
      </c>
      <c r="V553" s="1030">
        <f>IF(L559&gt;0,(L559&amp;" "&amp;"Ø"&amp;" "&amp;N559&amp;" "&amp;O559),0)</f>
        <v>0</v>
      </c>
      <c r="W553" s="1030" t="str">
        <f>"Ø"&amp;" "&amp;N560&amp;" "&amp;O560</f>
        <v>Ø 8 mm</v>
      </c>
      <c r="X553" s="1030" t="str">
        <f>IF(J556=0.125,"10/15 cm",IF(J556=0.15,"15 cm",IF(J556=0.175,"15/20 cm",IF(J556=0.2,"20 cm","Check!!"))))</f>
        <v>15/20 cm</v>
      </c>
      <c r="Y553" s="1030" t="str">
        <f>IF(V553=0,("SNI"&amp;" "&amp;U553&amp;","&amp;" "&amp;W553&amp;" "&amp;"-"&amp;" "&amp;X553),("SNI"&amp;" "&amp;U553&amp;" "&amp;"+"&amp;" "&amp;V553&amp;","&amp;" "&amp;W553&amp;" "&amp;"-"&amp;" "&amp;X553))</f>
        <v>SNI 4 Ø 10 mm, Ø 8 mm - 15/20 cm</v>
      </c>
    </row>
    <row r="554" spans="4:25" s="735" customFormat="1" ht="17" customHeight="1" x14ac:dyDescent="0.15">
      <c r="D554" s="728"/>
      <c r="E554" s="1031" t="s">
        <v>241</v>
      </c>
      <c r="F554" s="729" t="s">
        <v>896</v>
      </c>
      <c r="G554" s="1032"/>
      <c r="H554" s="731"/>
      <c r="I554" s="1033" t="s">
        <v>874</v>
      </c>
      <c r="J554" s="704">
        <v>0</v>
      </c>
      <c r="K554" s="731" t="s">
        <v>185</v>
      </c>
      <c r="L554" s="731"/>
      <c r="M554" s="731"/>
      <c r="N554" s="1034"/>
      <c r="O554" s="1034"/>
      <c r="P554" s="1034"/>
      <c r="Q554" s="731"/>
      <c r="R554" s="1035"/>
      <c r="U554" s="1036" t="s">
        <v>190</v>
      </c>
      <c r="V554" s="1069"/>
      <c r="W554" s="1069"/>
      <c r="X554" s="1069"/>
      <c r="Y554" s="1069"/>
    </row>
    <row r="555" spans="4:25" s="735" customFormat="1" ht="17" customHeight="1" x14ac:dyDescent="0.15">
      <c r="D555" s="728"/>
      <c r="E555" s="1031" t="s">
        <v>241</v>
      </c>
      <c r="F555" s="729" t="s">
        <v>897</v>
      </c>
      <c r="G555" s="1037"/>
      <c r="H555" s="731"/>
      <c r="I555" s="1033" t="s">
        <v>874</v>
      </c>
      <c r="J555" s="704">
        <v>0</v>
      </c>
      <c r="K555" s="731" t="s">
        <v>188</v>
      </c>
      <c r="L555" s="731"/>
      <c r="M555" s="731"/>
      <c r="N555" s="1034"/>
      <c r="O555" s="1034"/>
      <c r="P555" s="1034"/>
      <c r="Q555" s="731"/>
      <c r="R555" s="1035"/>
      <c r="U555" s="1052"/>
      <c r="V555" s="1052"/>
      <c r="W555" s="1052"/>
      <c r="X555" s="1052"/>
      <c r="Y555" s="1052"/>
    </row>
    <row r="556" spans="4:25" s="735" customFormat="1" ht="17" customHeight="1" x14ac:dyDescent="0.15">
      <c r="D556" s="728"/>
      <c r="E556" s="1031" t="s">
        <v>241</v>
      </c>
      <c r="F556" s="729" t="s">
        <v>888</v>
      </c>
      <c r="G556" s="1037"/>
      <c r="H556" s="731"/>
      <c r="I556" s="1038" t="s">
        <v>874</v>
      </c>
      <c r="J556" s="704">
        <f>(0.15+0.2)/2</f>
        <v>0.17499999999999999</v>
      </c>
      <c r="K556" s="731" t="s">
        <v>185</v>
      </c>
      <c r="L556" s="731"/>
      <c r="M556" s="731"/>
      <c r="N556" s="1034"/>
      <c r="O556" s="1034"/>
      <c r="P556" s="1034"/>
      <c r="Q556" s="731"/>
      <c r="R556" s="1035"/>
      <c r="U556" s="1052"/>
      <c r="V556" s="1052"/>
      <c r="W556" s="1052"/>
      <c r="X556" s="1052"/>
      <c r="Y556" s="1052"/>
    </row>
    <row r="557" spans="4:25" s="735" customFormat="1" ht="17" customHeight="1" x14ac:dyDescent="0.15">
      <c r="D557" s="728"/>
      <c r="E557" s="1031"/>
      <c r="F557" s="729"/>
      <c r="G557" s="1037"/>
      <c r="H557" s="731"/>
      <c r="I557" s="1038"/>
      <c r="J557" s="704"/>
      <c r="K557" s="731"/>
      <c r="L557" s="731"/>
      <c r="M557" s="731"/>
      <c r="N557" s="1034"/>
      <c r="O557" s="1034"/>
      <c r="P557" s="1034"/>
      <c r="Q557" s="731"/>
      <c r="R557" s="1035"/>
      <c r="U557" s="1052"/>
      <c r="V557" s="1052"/>
      <c r="W557" s="1052"/>
      <c r="X557" s="1052"/>
      <c r="Y557" s="1052"/>
    </row>
    <row r="558" spans="4:25" s="735" customFormat="1" ht="17" customHeight="1" x14ac:dyDescent="0.15">
      <c r="D558" s="728"/>
      <c r="E558" s="1031" t="s">
        <v>241</v>
      </c>
      <c r="F558" s="729" t="s">
        <v>889</v>
      </c>
      <c r="G558" s="1037"/>
      <c r="H558" s="731"/>
      <c r="I558" s="1033"/>
      <c r="J558" s="731"/>
      <c r="K558" s="731" t="s">
        <v>874</v>
      </c>
      <c r="L558" s="704">
        <v>4</v>
      </c>
      <c r="M558" s="731" t="s">
        <v>266</v>
      </c>
      <c r="N558" s="732">
        <v>10</v>
      </c>
      <c r="O558" s="1034" t="s">
        <v>879</v>
      </c>
      <c r="P558" s="1034" t="s">
        <v>880</v>
      </c>
      <c r="Q558" s="731">
        <f>((3.14*(N558/1000)^2)/4)*12*7850</f>
        <v>7.3947000000000012</v>
      </c>
      <c r="R558" s="1035" t="s">
        <v>898</v>
      </c>
      <c r="U558" s="1052"/>
      <c r="V558" s="1052"/>
      <c r="W558" s="1052"/>
      <c r="X558" s="1052"/>
      <c r="Y558" s="1052"/>
    </row>
    <row r="559" spans="4:25" s="735" customFormat="1" ht="17" customHeight="1" x14ac:dyDescent="0.15">
      <c r="D559" s="728"/>
      <c r="E559" s="1031" t="s">
        <v>241</v>
      </c>
      <c r="F559" s="729" t="s">
        <v>890</v>
      </c>
      <c r="G559" s="1037"/>
      <c r="H559" s="731"/>
      <c r="I559" s="1033"/>
      <c r="J559" s="731"/>
      <c r="K559" s="731" t="s">
        <v>874</v>
      </c>
      <c r="L559" s="704"/>
      <c r="M559" s="731" t="s">
        <v>266</v>
      </c>
      <c r="N559" s="732"/>
      <c r="O559" s="1034" t="s">
        <v>879</v>
      </c>
      <c r="P559" s="1034" t="s">
        <v>880</v>
      </c>
      <c r="Q559" s="731">
        <f t="shared" ref="Q559:Q560" si="15">((3.14*(N559/1000)^2)/4)*12*7850</f>
        <v>0</v>
      </c>
      <c r="R559" s="1035" t="s">
        <v>898</v>
      </c>
      <c r="U559" s="1052"/>
      <c r="V559" s="1052"/>
      <c r="W559" s="1052"/>
      <c r="X559" s="1052"/>
      <c r="Y559" s="1052"/>
    </row>
    <row r="560" spans="4:25" s="735" customFormat="1" ht="17" customHeight="1" x14ac:dyDescent="0.15">
      <c r="D560" s="728"/>
      <c r="E560" s="1031" t="s">
        <v>241</v>
      </c>
      <c r="F560" s="729" t="s">
        <v>891</v>
      </c>
      <c r="G560" s="1037"/>
      <c r="H560" s="731"/>
      <c r="I560" s="1033"/>
      <c r="J560" s="731"/>
      <c r="K560" s="731" t="s">
        <v>874</v>
      </c>
      <c r="L560" s="704">
        <v>1</v>
      </c>
      <c r="M560" s="731" t="s">
        <v>266</v>
      </c>
      <c r="N560" s="732">
        <v>8</v>
      </c>
      <c r="O560" s="1034" t="s">
        <v>879</v>
      </c>
      <c r="P560" s="1034" t="s">
        <v>880</v>
      </c>
      <c r="Q560" s="731">
        <f t="shared" si="15"/>
        <v>4.7326079999999999</v>
      </c>
      <c r="R560" s="1035" t="s">
        <v>898</v>
      </c>
      <c r="U560" s="1052"/>
      <c r="V560" s="1052"/>
      <c r="W560" s="1052"/>
      <c r="X560" s="1052"/>
      <c r="Y560" s="1052"/>
    </row>
    <row r="561" spans="4:25" s="700" customFormat="1" ht="17" customHeight="1" x14ac:dyDescent="0.15">
      <c r="D561" s="701"/>
      <c r="E561" s="1039" t="s">
        <v>241</v>
      </c>
      <c r="F561" s="703" t="s">
        <v>882</v>
      </c>
      <c r="G561" s="1040"/>
      <c r="H561" s="699"/>
      <c r="I561" s="1041"/>
      <c r="J561" s="699"/>
      <c r="K561" s="699"/>
      <c r="L561" s="699"/>
      <c r="M561" s="699"/>
      <c r="N561" s="699"/>
      <c r="O561" s="699"/>
      <c r="P561" s="705"/>
      <c r="Q561" s="705"/>
      <c r="R561" s="706"/>
      <c r="U561" s="1052"/>
      <c r="V561" s="1052"/>
      <c r="W561" s="1052"/>
      <c r="X561" s="1052"/>
      <c r="Y561" s="1052"/>
    </row>
    <row r="562" spans="4:25" s="700" customFormat="1" ht="17" customHeight="1" x14ac:dyDescent="0.15">
      <c r="D562" s="701"/>
      <c r="E562" s="1042"/>
      <c r="F562" s="729" t="s">
        <v>892</v>
      </c>
      <c r="G562" s="1037"/>
      <c r="H562" s="1034"/>
      <c r="I562" s="1041"/>
      <c r="J562" s="699"/>
      <c r="K562" s="731" t="s">
        <v>874</v>
      </c>
      <c r="L562" s="1043">
        <f>((J554*J555*L558)+(J554*0.3*L558))/12</f>
        <v>0</v>
      </c>
      <c r="M562" s="731" t="s">
        <v>589</v>
      </c>
      <c r="N562" s="1034" t="s">
        <v>880</v>
      </c>
      <c r="O562" s="1044">
        <f>L562*Q558</f>
        <v>0</v>
      </c>
      <c r="P562" s="1034" t="s">
        <v>192</v>
      </c>
      <c r="Q562" s="699"/>
      <c r="R562" s="706"/>
      <c r="U562" s="1052"/>
      <c r="V562" s="1052"/>
      <c r="W562" s="1052"/>
      <c r="X562" s="1052"/>
      <c r="Y562" s="1052"/>
    </row>
    <row r="563" spans="4:25" s="700" customFormat="1" ht="17" customHeight="1" x14ac:dyDescent="0.15">
      <c r="D563" s="701"/>
      <c r="E563" s="1042"/>
      <c r="F563" s="729" t="s">
        <v>893</v>
      </c>
      <c r="G563" s="1037"/>
      <c r="H563" s="1034"/>
      <c r="I563" s="1041"/>
      <c r="J563" s="699"/>
      <c r="K563" s="731" t="s">
        <v>874</v>
      </c>
      <c r="L563" s="1043">
        <f>((J554*J555*L559)+(J554*0.3*L560))/12</f>
        <v>0</v>
      </c>
      <c r="M563" s="731" t="s">
        <v>589</v>
      </c>
      <c r="N563" s="1034" t="s">
        <v>880</v>
      </c>
      <c r="O563" s="1044">
        <f>L563*Q559</f>
        <v>0</v>
      </c>
      <c r="P563" s="731" t="s">
        <v>192</v>
      </c>
      <c r="Q563" s="699"/>
      <c r="R563" s="706"/>
      <c r="U563" s="1052"/>
      <c r="V563" s="1052"/>
      <c r="W563" s="1052"/>
      <c r="X563" s="1052"/>
      <c r="Y563" s="1052"/>
    </row>
    <row r="564" spans="4:25" s="700" customFormat="1" ht="17" customHeight="1" x14ac:dyDescent="0.15">
      <c r="D564" s="701"/>
      <c r="E564" s="1042"/>
      <c r="F564" s="745" t="s">
        <v>894</v>
      </c>
      <c r="G564" s="1045"/>
      <c r="H564" s="1046"/>
      <c r="I564" s="1047"/>
      <c r="J564" s="747"/>
      <c r="K564" s="1048" t="s">
        <v>874</v>
      </c>
      <c r="L564" s="1048">
        <f>(((((2*(F553+H553))*(J554/J556)*J555)/12)*1.2))</f>
        <v>0</v>
      </c>
      <c r="M564" s="1048" t="s">
        <v>589</v>
      </c>
      <c r="N564" s="1046" t="s">
        <v>880</v>
      </c>
      <c r="O564" s="1049">
        <f>L564*Q560</f>
        <v>0</v>
      </c>
      <c r="P564" s="1046" t="s">
        <v>192</v>
      </c>
      <c r="Q564" s="699"/>
      <c r="R564" s="706"/>
      <c r="U564" s="1052"/>
      <c r="V564" s="1052"/>
      <c r="W564" s="1052"/>
      <c r="X564" s="1052"/>
      <c r="Y564" s="1052"/>
    </row>
    <row r="565" spans="4:25" s="735" customFormat="1" ht="17.25" customHeight="1" x14ac:dyDescent="0.15">
      <c r="D565" s="728"/>
      <c r="E565" s="1050"/>
      <c r="F565" s="730"/>
      <c r="G565" s="1037"/>
      <c r="H565" s="731"/>
      <c r="I565" s="1033"/>
      <c r="J565" s="731"/>
      <c r="K565" s="731"/>
      <c r="L565" s="731"/>
      <c r="M565" s="731"/>
      <c r="N565" s="708" t="s">
        <v>883</v>
      </c>
      <c r="O565" s="709">
        <f>SUM(O562:O564)</f>
        <v>0</v>
      </c>
      <c r="P565" s="705" t="s">
        <v>192</v>
      </c>
      <c r="Q565" s="731"/>
      <c r="R565" s="1051"/>
      <c r="U565" s="1052"/>
      <c r="V565" s="1052"/>
      <c r="W565" s="1052"/>
      <c r="X565" s="1052"/>
      <c r="Y565" s="1052"/>
    </row>
    <row r="566" spans="4:25" s="1052" customFormat="1" ht="16" x14ac:dyDescent="0.2">
      <c r="D566" s="1053"/>
      <c r="E566" s="1054" t="s">
        <v>306</v>
      </c>
      <c r="G566" s="1055"/>
      <c r="I566" s="1020"/>
      <c r="J566" s="688"/>
      <c r="R566" s="1056"/>
    </row>
    <row r="567" spans="4:25" s="700" customFormat="1" ht="17" customHeight="1" x14ac:dyDescent="0.15">
      <c r="D567" s="701"/>
      <c r="E567" s="1039" t="s">
        <v>241</v>
      </c>
      <c r="F567" s="703" t="s">
        <v>884</v>
      </c>
      <c r="G567" s="1041"/>
      <c r="H567" s="699"/>
      <c r="I567" s="1041"/>
      <c r="J567" s="699"/>
      <c r="K567" s="699" t="s">
        <v>874</v>
      </c>
      <c r="L567" s="709">
        <f>(F553*H553*J554*J555)</f>
        <v>0</v>
      </c>
      <c r="M567" s="699" t="s">
        <v>189</v>
      </c>
      <c r="N567" s="705"/>
      <c r="O567" s="699"/>
      <c r="P567" s="705"/>
      <c r="Q567" s="705"/>
      <c r="R567" s="706"/>
      <c r="U567" s="1052"/>
      <c r="V567" s="1052"/>
      <c r="W567" s="1052"/>
      <c r="X567" s="1052"/>
      <c r="Y567" s="1052"/>
    </row>
    <row r="568" spans="4:25" s="700" customFormat="1" ht="17" customHeight="1" x14ac:dyDescent="0.15">
      <c r="D568" s="701"/>
      <c r="E568" s="1031" t="s">
        <v>241</v>
      </c>
      <c r="F568" s="703" t="s">
        <v>882</v>
      </c>
      <c r="G568" s="1040"/>
      <c r="H568" s="699"/>
      <c r="I568" s="1041"/>
      <c r="J568" s="699"/>
      <c r="K568" s="699" t="s">
        <v>874</v>
      </c>
      <c r="L568" s="709">
        <f>O565</f>
        <v>0</v>
      </c>
      <c r="M568" s="699" t="s">
        <v>192</v>
      </c>
      <c r="N568" s="705"/>
      <c r="O568" s="699"/>
      <c r="P568" s="705"/>
      <c r="Q568" s="705"/>
      <c r="R568" s="706"/>
      <c r="U568" s="1052"/>
      <c r="V568" s="1052"/>
      <c r="W568" s="1052"/>
      <c r="X568" s="1052"/>
      <c r="Y568" s="1052"/>
    </row>
    <row r="569" spans="4:25" s="700" customFormat="1" ht="17" customHeight="1" thickBot="1" x14ac:dyDescent="0.2">
      <c r="D569" s="713"/>
      <c r="E569" s="1057" t="s">
        <v>241</v>
      </c>
      <c r="F569" s="715" t="s">
        <v>1073</v>
      </c>
      <c r="G569" s="1058"/>
      <c r="H569" s="716"/>
      <c r="I569" s="1059"/>
      <c r="J569" s="716"/>
      <c r="K569" s="716" t="s">
        <v>874</v>
      </c>
      <c r="L569" s="718">
        <f>2*(F553+H553)*J554*J555*1.2</f>
        <v>0</v>
      </c>
      <c r="M569" s="716" t="s">
        <v>184</v>
      </c>
      <c r="N569" s="719"/>
      <c r="O569" s="716"/>
      <c r="P569" s="719"/>
      <c r="Q569" s="719"/>
      <c r="R569" s="1060"/>
      <c r="U569" s="1052"/>
      <c r="V569" s="1052"/>
      <c r="W569" s="1052"/>
      <c r="X569" s="1052"/>
      <c r="Y569" s="1052"/>
    </row>
    <row r="570" spans="4:25" ht="15" thickBot="1" x14ac:dyDescent="0.2">
      <c r="U570" s="1021" t="s">
        <v>1213</v>
      </c>
      <c r="V570" s="1021" t="s">
        <v>1214</v>
      </c>
      <c r="W570" s="1021" t="s">
        <v>891</v>
      </c>
      <c r="X570" s="1021" t="s">
        <v>888</v>
      </c>
      <c r="Y570" s="1021" t="s">
        <v>1056</v>
      </c>
    </row>
    <row r="571" spans="4:25" s="700" customFormat="1" ht="17" customHeight="1" x14ac:dyDescent="0.2">
      <c r="D571" s="1022">
        <f>D553+1</f>
        <v>3</v>
      </c>
      <c r="E571" s="1023" t="s">
        <v>1250</v>
      </c>
      <c r="F571" s="1024">
        <v>0.15</v>
      </c>
      <c r="G571" s="1025" t="s">
        <v>873</v>
      </c>
      <c r="H571" s="1024">
        <v>0.15</v>
      </c>
      <c r="I571" s="1025" t="s">
        <v>185</v>
      </c>
      <c r="J571" s="1027"/>
      <c r="K571" s="1027"/>
      <c r="L571" s="1027"/>
      <c r="M571" s="1027"/>
      <c r="N571" s="1028"/>
      <c r="O571" s="1028"/>
      <c r="P571" s="1028"/>
      <c r="Q571" s="1027"/>
      <c r="R571" s="1029"/>
      <c r="U571" s="1030" t="str">
        <f>L576&amp;" "&amp;"Ø"&amp;" "&amp;N576&amp;" "&amp;O576</f>
        <v>4 Ø 10 mm</v>
      </c>
      <c r="V571" s="1030">
        <f>IF(L577&gt;0,(L577&amp;" "&amp;"Ø"&amp;" "&amp;N577&amp;" "&amp;O577),0)</f>
        <v>0</v>
      </c>
      <c r="W571" s="1030" t="str">
        <f>"Ø"&amp;" "&amp;N578&amp;" "&amp;O578</f>
        <v>Ø 8 mm</v>
      </c>
      <c r="X571" s="1030" t="str">
        <f>IF(J574=0.125,"10/15 cm",IF(J574=0.15,"15 cm",IF(J574=0.175,"15/20 cm",IF(J574=0.2,"20 cm","Check!!"))))</f>
        <v>15/20 cm</v>
      </c>
      <c r="Y571" s="1030" t="str">
        <f>IF(V571=0,("SNI"&amp;" "&amp;U571&amp;","&amp;" "&amp;W571&amp;" "&amp;"-"&amp;" "&amp;X571),("SNI"&amp;" "&amp;U571&amp;" "&amp;"+"&amp;" "&amp;V571&amp;","&amp;" "&amp;W571&amp;" "&amp;"-"&amp;" "&amp;X571))</f>
        <v>SNI 4 Ø 10 mm, Ø 8 mm - 15/20 cm</v>
      </c>
    </row>
    <row r="572" spans="4:25" s="735" customFormat="1" ht="17" customHeight="1" x14ac:dyDescent="0.15">
      <c r="D572" s="728"/>
      <c r="E572" s="1031" t="s">
        <v>241</v>
      </c>
      <c r="F572" s="729" t="s">
        <v>896</v>
      </c>
      <c r="G572" s="1032"/>
      <c r="H572" s="731"/>
      <c r="I572" s="1033" t="s">
        <v>874</v>
      </c>
      <c r="J572" s="704">
        <f>J536</f>
        <v>0</v>
      </c>
      <c r="K572" s="731" t="s">
        <v>185</v>
      </c>
      <c r="L572" s="731"/>
      <c r="M572" s="731"/>
      <c r="N572" s="1034"/>
      <c r="O572" s="1034"/>
      <c r="P572" s="1034"/>
      <c r="Q572" s="731"/>
      <c r="R572" s="1035"/>
      <c r="U572" s="1036" t="s">
        <v>190</v>
      </c>
      <c r="V572" s="1052"/>
      <c r="W572" s="1052"/>
      <c r="X572" s="1052"/>
      <c r="Y572" s="1052"/>
    </row>
    <row r="573" spans="4:25" s="735" customFormat="1" ht="17" customHeight="1" x14ac:dyDescent="0.15">
      <c r="D573" s="728"/>
      <c r="E573" s="1031" t="s">
        <v>241</v>
      </c>
      <c r="F573" s="729" t="s">
        <v>897</v>
      </c>
      <c r="G573" s="1037"/>
      <c r="H573" s="731"/>
      <c r="I573" s="1033" t="s">
        <v>874</v>
      </c>
      <c r="J573" s="704"/>
      <c r="K573" s="731" t="s">
        <v>188</v>
      </c>
      <c r="L573" s="731"/>
      <c r="M573" s="731"/>
      <c r="N573" s="1034"/>
      <c r="O573" s="1034"/>
      <c r="P573" s="1034"/>
      <c r="Q573" s="731"/>
      <c r="R573" s="1035"/>
      <c r="U573" s="1052"/>
      <c r="V573" s="1052"/>
      <c r="W573" s="1052"/>
      <c r="X573" s="1052"/>
      <c r="Y573" s="1052"/>
    </row>
    <row r="574" spans="4:25" s="735" customFormat="1" ht="17" customHeight="1" x14ac:dyDescent="0.15">
      <c r="D574" s="728"/>
      <c r="E574" s="1031" t="s">
        <v>241</v>
      </c>
      <c r="F574" s="729" t="s">
        <v>888</v>
      </c>
      <c r="G574" s="1037"/>
      <c r="H574" s="731"/>
      <c r="I574" s="1038" t="s">
        <v>874</v>
      </c>
      <c r="J574" s="704">
        <f>(0.15+0.2)/2</f>
        <v>0.17499999999999999</v>
      </c>
      <c r="K574" s="731" t="s">
        <v>185</v>
      </c>
      <c r="L574" s="731"/>
      <c r="M574" s="731"/>
      <c r="N574" s="1034"/>
      <c r="O574" s="1034"/>
      <c r="P574" s="1034"/>
      <c r="Q574" s="731"/>
      <c r="R574" s="1035"/>
      <c r="U574" s="1052"/>
      <c r="V574" s="1052"/>
      <c r="W574" s="1052"/>
      <c r="X574" s="1052"/>
      <c r="Y574" s="1052"/>
    </row>
    <row r="575" spans="4:25" s="735" customFormat="1" ht="17" customHeight="1" x14ac:dyDescent="0.15">
      <c r="D575" s="728"/>
      <c r="E575" s="1031"/>
      <c r="F575" s="729"/>
      <c r="G575" s="1037"/>
      <c r="H575" s="731"/>
      <c r="I575" s="1038"/>
      <c r="J575" s="704"/>
      <c r="K575" s="731"/>
      <c r="L575" s="731"/>
      <c r="M575" s="731"/>
      <c r="N575" s="1034"/>
      <c r="O575" s="1034"/>
      <c r="P575" s="1034"/>
      <c r="Q575" s="731"/>
      <c r="R575" s="1035"/>
      <c r="U575" s="1052"/>
      <c r="V575" s="1052"/>
      <c r="W575" s="1052"/>
      <c r="X575" s="1052"/>
      <c r="Y575" s="1052"/>
    </row>
    <row r="576" spans="4:25" s="735" customFormat="1" ht="17" customHeight="1" x14ac:dyDescent="0.15">
      <c r="D576" s="728"/>
      <c r="E576" s="1031" t="s">
        <v>241</v>
      </c>
      <c r="F576" s="729" t="s">
        <v>889</v>
      </c>
      <c r="G576" s="1037"/>
      <c r="H576" s="731"/>
      <c r="I576" s="1033"/>
      <c r="J576" s="731"/>
      <c r="K576" s="731" t="s">
        <v>874</v>
      </c>
      <c r="L576" s="704">
        <v>4</v>
      </c>
      <c r="M576" s="731" t="s">
        <v>266</v>
      </c>
      <c r="N576" s="732">
        <v>10</v>
      </c>
      <c r="O576" s="1034" t="s">
        <v>879</v>
      </c>
      <c r="P576" s="1034" t="s">
        <v>880</v>
      </c>
      <c r="Q576" s="731">
        <f>((PI()*(N576/1000)^2)/4)*12*7850</f>
        <v>7.3984506992039627</v>
      </c>
      <c r="R576" s="1035" t="s">
        <v>898</v>
      </c>
      <c r="U576" s="1052"/>
      <c r="V576" s="1052"/>
      <c r="W576" s="1052"/>
      <c r="X576" s="1052"/>
      <c r="Y576" s="1052"/>
    </row>
    <row r="577" spans="4:25" s="735" customFormat="1" ht="17" customHeight="1" x14ac:dyDescent="0.15">
      <c r="D577" s="728"/>
      <c r="E577" s="1031" t="s">
        <v>241</v>
      </c>
      <c r="F577" s="729" t="s">
        <v>890</v>
      </c>
      <c r="G577" s="1037"/>
      <c r="H577" s="731"/>
      <c r="I577" s="1033"/>
      <c r="J577" s="731"/>
      <c r="K577" s="731" t="s">
        <v>874</v>
      </c>
      <c r="L577" s="704"/>
      <c r="M577" s="731" t="s">
        <v>266</v>
      </c>
      <c r="N577" s="732"/>
      <c r="O577" s="1034" t="s">
        <v>879</v>
      </c>
      <c r="P577" s="1034" t="s">
        <v>880</v>
      </c>
      <c r="Q577" s="731">
        <f>((PI()*(N577/1000)^2)/4)*12*7850</f>
        <v>0</v>
      </c>
      <c r="R577" s="1035" t="s">
        <v>898</v>
      </c>
      <c r="U577" s="1052"/>
      <c r="V577" s="1052"/>
      <c r="W577" s="1052"/>
      <c r="X577" s="1052"/>
      <c r="Y577" s="1052"/>
    </row>
    <row r="578" spans="4:25" s="735" customFormat="1" ht="17" customHeight="1" x14ac:dyDescent="0.15">
      <c r="D578" s="728"/>
      <c r="E578" s="1031" t="s">
        <v>241</v>
      </c>
      <c r="F578" s="729" t="s">
        <v>891</v>
      </c>
      <c r="G578" s="1037"/>
      <c r="H578" s="731"/>
      <c r="I578" s="1033"/>
      <c r="J578" s="731"/>
      <c r="K578" s="731" t="s">
        <v>874</v>
      </c>
      <c r="L578" s="704">
        <v>1</v>
      </c>
      <c r="M578" s="731" t="s">
        <v>266</v>
      </c>
      <c r="N578" s="732">
        <v>8</v>
      </c>
      <c r="O578" s="1034" t="s">
        <v>879</v>
      </c>
      <c r="P578" s="1034" t="s">
        <v>880</v>
      </c>
      <c r="Q578" s="731">
        <f>((PI()*(N578/1000)^2)/4)*12*7850</f>
        <v>4.7350084474905358</v>
      </c>
      <c r="R578" s="1035" t="s">
        <v>898</v>
      </c>
      <c r="U578" s="1052"/>
      <c r="V578" s="1052"/>
      <c r="W578" s="1052"/>
      <c r="X578" s="1052"/>
      <c r="Y578" s="1052"/>
    </row>
    <row r="579" spans="4:25" s="700" customFormat="1" ht="17" customHeight="1" x14ac:dyDescent="0.15">
      <c r="D579" s="701"/>
      <c r="E579" s="1039" t="s">
        <v>241</v>
      </c>
      <c r="F579" s="703" t="s">
        <v>882</v>
      </c>
      <c r="G579" s="1040"/>
      <c r="H579" s="699"/>
      <c r="I579" s="1041"/>
      <c r="J579" s="699"/>
      <c r="K579" s="699"/>
      <c r="L579" s="699"/>
      <c r="M579" s="699"/>
      <c r="N579" s="699"/>
      <c r="O579" s="699"/>
      <c r="P579" s="705"/>
      <c r="Q579" s="705"/>
      <c r="R579" s="706"/>
      <c r="U579" s="1052"/>
      <c r="V579" s="1052"/>
      <c r="W579" s="1052"/>
      <c r="X579" s="1052"/>
      <c r="Y579" s="1052"/>
    </row>
    <row r="580" spans="4:25" s="700" customFormat="1" ht="17" customHeight="1" x14ac:dyDescent="0.15">
      <c r="D580" s="701"/>
      <c r="E580" s="1042"/>
      <c r="F580" s="729" t="s">
        <v>892</v>
      </c>
      <c r="G580" s="1037"/>
      <c r="H580" s="1034"/>
      <c r="I580" s="1041"/>
      <c r="J580" s="699"/>
      <c r="K580" s="731" t="s">
        <v>874</v>
      </c>
      <c r="L580" s="1043">
        <f>((J572*J573*L576)+(J572*0.3*L576))/12</f>
        <v>0</v>
      </c>
      <c r="M580" s="731" t="s">
        <v>589</v>
      </c>
      <c r="N580" s="1034" t="s">
        <v>880</v>
      </c>
      <c r="O580" s="1044">
        <f>L580*Q576</f>
        <v>0</v>
      </c>
      <c r="P580" s="1034" t="s">
        <v>192</v>
      </c>
      <c r="Q580" s="699"/>
      <c r="R580" s="706"/>
      <c r="U580" s="1052"/>
      <c r="V580" s="1052"/>
      <c r="W580" s="1052"/>
      <c r="X580" s="1052"/>
      <c r="Y580" s="1052"/>
    </row>
    <row r="581" spans="4:25" s="700" customFormat="1" ht="17" customHeight="1" x14ac:dyDescent="0.15">
      <c r="D581" s="701"/>
      <c r="E581" s="1042"/>
      <c r="F581" s="729" t="s">
        <v>893</v>
      </c>
      <c r="G581" s="1037"/>
      <c r="H581" s="1034"/>
      <c r="I581" s="1041"/>
      <c r="J581" s="699"/>
      <c r="K581" s="731" t="s">
        <v>874</v>
      </c>
      <c r="L581" s="1043">
        <f>((J572*J573*L577)+(J572*0.3*L578))/12</f>
        <v>0</v>
      </c>
      <c r="M581" s="731" t="s">
        <v>589</v>
      </c>
      <c r="N581" s="1034" t="s">
        <v>880</v>
      </c>
      <c r="O581" s="1044">
        <f>L581*Q577</f>
        <v>0</v>
      </c>
      <c r="P581" s="731" t="s">
        <v>192</v>
      </c>
      <c r="Q581" s="699"/>
      <c r="R581" s="706"/>
      <c r="U581" s="1052"/>
      <c r="V581" s="1052"/>
      <c r="W581" s="1052"/>
      <c r="X581" s="1052"/>
      <c r="Y581" s="1052"/>
    </row>
    <row r="582" spans="4:25" s="700" customFormat="1" ht="17" customHeight="1" x14ac:dyDescent="0.15">
      <c r="D582" s="701"/>
      <c r="E582" s="1042"/>
      <c r="F582" s="745" t="s">
        <v>894</v>
      </c>
      <c r="G582" s="1045"/>
      <c r="H582" s="1046"/>
      <c r="I582" s="1047"/>
      <c r="J582" s="747"/>
      <c r="K582" s="1048" t="s">
        <v>874</v>
      </c>
      <c r="L582" s="1048">
        <f>(((((2*(F571+H571))*(J572/J574)*J573)/12)*1.2))</f>
        <v>0</v>
      </c>
      <c r="M582" s="1048" t="s">
        <v>589</v>
      </c>
      <c r="N582" s="1046" t="s">
        <v>880</v>
      </c>
      <c r="O582" s="1049">
        <f>L582*Q578</f>
        <v>0</v>
      </c>
      <c r="P582" s="1046" t="s">
        <v>192</v>
      </c>
      <c r="Q582" s="699"/>
      <c r="R582" s="706"/>
      <c r="U582" s="1052"/>
      <c r="V582" s="1052"/>
      <c r="W582" s="1052"/>
      <c r="X582" s="1052"/>
      <c r="Y582" s="1052"/>
    </row>
    <row r="583" spans="4:25" s="735" customFormat="1" ht="17.25" customHeight="1" x14ac:dyDescent="0.15">
      <c r="D583" s="728"/>
      <c r="E583" s="1050"/>
      <c r="F583" s="730"/>
      <c r="G583" s="1037"/>
      <c r="H583" s="731"/>
      <c r="I583" s="1033"/>
      <c r="J583" s="731"/>
      <c r="K583" s="731"/>
      <c r="L583" s="731"/>
      <c r="M583" s="731"/>
      <c r="N583" s="708" t="s">
        <v>883</v>
      </c>
      <c r="O583" s="709">
        <f>SUM(O580:O582)</f>
        <v>0</v>
      </c>
      <c r="P583" s="705" t="s">
        <v>192</v>
      </c>
      <c r="Q583" s="731"/>
      <c r="R583" s="1051"/>
      <c r="U583" s="1052"/>
      <c r="V583" s="1052"/>
      <c r="W583" s="1052"/>
      <c r="X583" s="1052"/>
      <c r="Y583" s="1052"/>
    </row>
    <row r="584" spans="4:25" s="1052" customFormat="1" ht="16" x14ac:dyDescent="0.2">
      <c r="D584" s="1053"/>
      <c r="E584" s="1054" t="s">
        <v>306</v>
      </c>
      <c r="G584" s="1055"/>
      <c r="I584" s="1020"/>
      <c r="J584" s="688"/>
      <c r="R584" s="1056"/>
    </row>
    <row r="585" spans="4:25" s="700" customFormat="1" ht="17" customHeight="1" x14ac:dyDescent="0.15">
      <c r="D585" s="701"/>
      <c r="E585" s="1039" t="s">
        <v>241</v>
      </c>
      <c r="F585" s="703" t="s">
        <v>884</v>
      </c>
      <c r="G585" s="1041"/>
      <c r="H585" s="699"/>
      <c r="I585" s="1041"/>
      <c r="J585" s="699"/>
      <c r="K585" s="699" t="s">
        <v>874</v>
      </c>
      <c r="L585" s="709">
        <f>(F571*H571*J572*J573)</f>
        <v>0</v>
      </c>
      <c r="M585" s="699" t="s">
        <v>189</v>
      </c>
      <c r="N585" s="705"/>
      <c r="O585" s="699"/>
      <c r="P585" s="705"/>
      <c r="Q585" s="705"/>
      <c r="R585" s="706"/>
      <c r="U585" s="1052"/>
      <c r="V585" s="1052"/>
      <c r="W585" s="1052"/>
      <c r="X585" s="1052"/>
      <c r="Y585" s="1052"/>
    </row>
    <row r="586" spans="4:25" s="700" customFormat="1" ht="17" customHeight="1" x14ac:dyDescent="0.15">
      <c r="D586" s="701"/>
      <c r="E586" s="1031" t="s">
        <v>241</v>
      </c>
      <c r="F586" s="703" t="s">
        <v>882</v>
      </c>
      <c r="G586" s="1040"/>
      <c r="H586" s="699"/>
      <c r="I586" s="1041"/>
      <c r="J586" s="699"/>
      <c r="K586" s="699" t="s">
        <v>874</v>
      </c>
      <c r="L586" s="709">
        <f>O583</f>
        <v>0</v>
      </c>
      <c r="M586" s="699" t="s">
        <v>192</v>
      </c>
      <c r="N586" s="705"/>
      <c r="O586" s="699"/>
      <c r="P586" s="705"/>
      <c r="Q586" s="705"/>
      <c r="R586" s="706"/>
      <c r="U586" s="1052"/>
      <c r="V586" s="1052"/>
      <c r="W586" s="1052"/>
      <c r="X586" s="1052"/>
      <c r="Y586" s="1052"/>
    </row>
    <row r="587" spans="4:25" s="700" customFormat="1" ht="17" customHeight="1" thickBot="1" x14ac:dyDescent="0.2">
      <c r="D587" s="713"/>
      <c r="E587" s="1057" t="s">
        <v>241</v>
      </c>
      <c r="F587" s="715" t="s">
        <v>1073</v>
      </c>
      <c r="G587" s="1058"/>
      <c r="H587" s="716"/>
      <c r="I587" s="1059"/>
      <c r="J587" s="716"/>
      <c r="K587" s="716" t="s">
        <v>874</v>
      </c>
      <c r="L587" s="718">
        <f>2*(F571+H571)*J572*J573*1.2</f>
        <v>0</v>
      </c>
      <c r="M587" s="716" t="s">
        <v>184</v>
      </c>
      <c r="N587" s="719"/>
      <c r="O587" s="716"/>
      <c r="P587" s="719"/>
      <c r="Q587" s="719"/>
      <c r="R587" s="1060"/>
      <c r="U587" s="1052"/>
      <c r="V587" s="1052"/>
      <c r="W587" s="1052"/>
      <c r="X587" s="1052"/>
      <c r="Y587" s="1052"/>
    </row>
  </sheetData>
  <mergeCells count="2">
    <mergeCell ref="D2:R2"/>
    <mergeCell ref="D3:R3"/>
  </mergeCells>
  <pageMargins left="0.7" right="0.7" top="0.75" bottom="0.75" header="0.3" footer="0.3"/>
  <pageSetup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B219-55A8-BB4A-9ADF-5F8C8D9BEB21}">
  <sheetPr>
    <tabColor rgb="FF00B050"/>
  </sheetPr>
  <dimension ref="C2:Y623"/>
  <sheetViews>
    <sheetView view="pageBreakPreview" topLeftCell="C4" zoomScaleNormal="100" workbookViewId="0">
      <pane xSplit="3" ySplit="1" topLeftCell="F40" activePane="bottomRight" state="frozen"/>
      <selection activeCell="N378" sqref="N378"/>
      <selection pane="topRight" activeCell="N378" sqref="N378"/>
      <selection pane="bottomLeft" activeCell="N378" sqref="N378"/>
      <selection pane="bottomRight" activeCell="F57" sqref="F57"/>
    </sheetView>
  </sheetViews>
  <sheetFormatPr baseColWidth="10" defaultColWidth="7.85546875" defaultRowHeight="14" x14ac:dyDescent="0.15"/>
  <cols>
    <col min="1" max="3" width="2.42578125" style="1052" customWidth="1"/>
    <col min="4" max="4" width="5.140625" style="1238" customWidth="1"/>
    <col min="5" max="5" width="49.7109375" style="1052" bestFit="1" customWidth="1"/>
    <col min="6" max="6" width="20.140625" style="1052" customWidth="1"/>
    <col min="7" max="7" width="3.140625" style="1055" bestFit="1" customWidth="1"/>
    <col min="8" max="8" width="9" style="1052" bestFit="1" customWidth="1"/>
    <col min="9" max="9" width="3.140625" style="1055" bestFit="1" customWidth="1"/>
    <col min="10" max="10" width="10.140625" style="1052" bestFit="1" customWidth="1"/>
    <col min="11" max="11" width="4.5703125" style="1052" bestFit="1" customWidth="1"/>
    <col min="12" max="12" width="9.5703125" style="1052" bestFit="1" customWidth="1"/>
    <col min="13" max="13" width="10.140625" style="1052" bestFit="1" customWidth="1"/>
    <col min="14" max="15" width="4.140625" style="1052" bestFit="1" customWidth="1"/>
    <col min="16" max="16" width="9" style="1052" customWidth="1"/>
    <col min="17" max="17" width="5.85546875" style="1052" bestFit="1" customWidth="1"/>
    <col min="18" max="18" width="4.140625" style="1052" bestFit="1" customWidth="1"/>
    <col min="19" max="19" width="14" style="1052" customWidth="1"/>
    <col min="20" max="23" width="17.5703125" style="1052" customWidth="1"/>
    <col min="24" max="24" width="51.85546875" style="1052" bestFit="1" customWidth="1"/>
    <col min="25" max="16384" width="7.85546875" style="1052"/>
  </cols>
  <sheetData>
    <row r="2" spans="3:25" s="686" customFormat="1" ht="26.25" customHeight="1" x14ac:dyDescent="0.2">
      <c r="C2" s="1017"/>
      <c r="D2" s="1196" t="s">
        <v>1313</v>
      </c>
      <c r="E2" s="1196"/>
      <c r="F2" s="1196"/>
      <c r="G2" s="1196"/>
      <c r="H2" s="1196"/>
      <c r="I2" s="1196"/>
      <c r="J2" s="1196"/>
      <c r="K2" s="1196"/>
      <c r="L2" s="1196"/>
      <c r="M2" s="1196"/>
      <c r="N2" s="1196"/>
      <c r="O2" s="1196"/>
      <c r="P2" s="1196"/>
      <c r="Q2" s="1196"/>
      <c r="R2" s="1017"/>
      <c r="S2" s="1017"/>
      <c r="V2" s="687"/>
      <c r="W2" s="687"/>
      <c r="X2" s="687"/>
      <c r="Y2" s="688"/>
    </row>
    <row r="3" spans="3:25" s="686" customFormat="1" x14ac:dyDescent="0.2">
      <c r="D3" s="1197"/>
      <c r="E3" s="1197"/>
      <c r="F3" s="1197"/>
      <c r="G3" s="1197"/>
      <c r="H3" s="1197"/>
      <c r="I3" s="1197"/>
      <c r="J3" s="1197"/>
      <c r="K3" s="1197"/>
      <c r="L3" s="1197"/>
      <c r="M3" s="1197"/>
      <c r="N3" s="1197"/>
      <c r="O3" s="1197"/>
      <c r="P3" s="1197"/>
      <c r="Q3" s="1197"/>
      <c r="V3" s="687"/>
      <c r="W3" s="687"/>
      <c r="X3" s="687"/>
      <c r="Y3" s="688"/>
    </row>
    <row r="4" spans="3:25" s="1234" customFormat="1" ht="16" x14ac:dyDescent="0.2">
      <c r="D4" s="1235" t="s">
        <v>1314</v>
      </c>
      <c r="E4" s="1236"/>
      <c r="F4" s="1236"/>
      <c r="G4" s="1237"/>
      <c r="H4" s="1236"/>
      <c r="I4" s="1237"/>
      <c r="J4" s="1236"/>
      <c r="K4" s="1236"/>
      <c r="L4" s="1236"/>
      <c r="M4" s="1236"/>
      <c r="N4" s="1236"/>
      <c r="O4" s="1236"/>
      <c r="P4" s="1236"/>
      <c r="Q4" s="1236"/>
      <c r="T4" s="1052"/>
      <c r="U4" s="1052"/>
      <c r="V4" s="1052"/>
      <c r="W4" s="1052"/>
      <c r="X4" s="1052"/>
    </row>
    <row r="5" spans="3:25" ht="15" thickBot="1" x14ac:dyDescent="0.2">
      <c r="T5" s="1239" t="s">
        <v>1213</v>
      </c>
      <c r="U5" s="1239" t="s">
        <v>1214</v>
      </c>
      <c r="V5" s="1239" t="s">
        <v>891</v>
      </c>
      <c r="W5" s="1239" t="s">
        <v>888</v>
      </c>
      <c r="X5" s="1239" t="s">
        <v>1056</v>
      </c>
    </row>
    <row r="6" spans="3:25" s="700" customFormat="1" ht="17" customHeight="1" x14ac:dyDescent="0.2">
      <c r="D6" s="1240">
        <v>1</v>
      </c>
      <c r="E6" s="1241" t="s">
        <v>1315</v>
      </c>
      <c r="F6" s="759">
        <v>0.2</v>
      </c>
      <c r="G6" s="727" t="s">
        <v>873</v>
      </c>
      <c r="H6" s="759">
        <v>0.4</v>
      </c>
      <c r="I6" s="727" t="s">
        <v>185</v>
      </c>
      <c r="J6" s="696"/>
      <c r="K6" s="696"/>
      <c r="L6" s="697"/>
      <c r="M6" s="696"/>
      <c r="N6" s="697"/>
      <c r="O6" s="697"/>
      <c r="P6" s="697"/>
      <c r="Q6" s="1029"/>
      <c r="T6" s="726" t="str">
        <f>J10&amp;" "&amp;"D"&amp;" "&amp;L10&amp;" "&amp;M10</f>
        <v>6 D 13 mm</v>
      </c>
      <c r="U6" s="726" t="str">
        <f>IF(J11&gt;0,(J11&amp;" "&amp;"D"&amp;" "&amp;L11&amp;" "&amp;M11),0)</f>
        <v>4 D 13 mm</v>
      </c>
      <c r="V6" s="726" t="str">
        <f>"Ø"&amp;" "&amp;L12&amp;" "&amp;M12</f>
        <v>Ø 8 mm</v>
      </c>
      <c r="W6" s="726" t="str">
        <f>IF(H8=0.125,"10/15 cm",IF(H8=0.15,"15 cm",IF(H8=0.175,"15/20 cm",IF(H8=0.2,"20 cm","Check!!"))))</f>
        <v>15/20 cm</v>
      </c>
      <c r="X6" s="726" t="str">
        <f>IF(U6=0,("SNI"&amp;" "&amp;T6&amp;","&amp;" "&amp;V6&amp;" "&amp;"-"&amp;" "&amp;W6),("SNI"&amp;" "&amp;T6&amp;" "&amp;"+"&amp;" "&amp;U6&amp;","&amp;" "&amp;V6&amp;" "&amp;"-"&amp;" "&amp;W6))</f>
        <v>SNI 6 D 13 mm + 4 D 13 mm, Ø 8 mm - 15/20 cm</v>
      </c>
    </row>
    <row r="7" spans="3:25" s="700" customFormat="1" ht="17" customHeight="1" x14ac:dyDescent="0.15">
      <c r="D7" s="1242"/>
      <c r="E7" s="1031" t="s">
        <v>241</v>
      </c>
      <c r="F7" s="703" t="s">
        <v>887</v>
      </c>
      <c r="G7" s="1041" t="s">
        <v>874</v>
      </c>
      <c r="H7" s="704"/>
      <c r="I7" s="1041" t="s">
        <v>185</v>
      </c>
      <c r="J7" s="699"/>
      <c r="K7" s="699"/>
      <c r="L7" s="705"/>
      <c r="M7" s="699"/>
      <c r="N7" s="705"/>
      <c r="O7" s="705"/>
      <c r="P7" s="705"/>
      <c r="Q7" s="711"/>
      <c r="T7" s="1036" t="s">
        <v>1072</v>
      </c>
      <c r="U7" s="1036" t="s">
        <v>1072</v>
      </c>
    </row>
    <row r="8" spans="3:25" s="700" customFormat="1" ht="17" customHeight="1" x14ac:dyDescent="0.2">
      <c r="D8" s="1242"/>
      <c r="E8" s="1031" t="s">
        <v>241</v>
      </c>
      <c r="F8" s="703" t="s">
        <v>888</v>
      </c>
      <c r="G8" s="1243" t="s">
        <v>874</v>
      </c>
      <c r="H8" s="704">
        <f>(0.15+0.2)/2</f>
        <v>0.17499999999999999</v>
      </c>
      <c r="I8" s="1041" t="s">
        <v>185</v>
      </c>
      <c r="J8" s="699"/>
      <c r="K8" s="699"/>
      <c r="L8" s="705"/>
      <c r="M8" s="699"/>
      <c r="N8" s="705"/>
      <c r="O8" s="705"/>
      <c r="P8" s="705"/>
      <c r="Q8" s="711"/>
    </row>
    <row r="9" spans="3:25" s="700" customFormat="1" ht="17" customHeight="1" x14ac:dyDescent="0.2">
      <c r="D9" s="1242"/>
      <c r="E9" s="1244"/>
      <c r="F9" s="708"/>
      <c r="G9" s="1041"/>
      <c r="H9" s="699"/>
      <c r="I9" s="1041"/>
      <c r="J9" s="699"/>
      <c r="K9" s="699"/>
      <c r="L9" s="705"/>
      <c r="M9" s="699"/>
      <c r="N9" s="705"/>
      <c r="O9" s="705"/>
      <c r="P9" s="705"/>
      <c r="Q9" s="711"/>
    </row>
    <row r="10" spans="3:25" s="735" customFormat="1" ht="17" customHeight="1" x14ac:dyDescent="0.2">
      <c r="D10" s="1245"/>
      <c r="E10" s="1031" t="s">
        <v>241</v>
      </c>
      <c r="F10" s="729" t="s">
        <v>889</v>
      </c>
      <c r="G10" s="1037"/>
      <c r="H10" s="731"/>
      <c r="I10" s="1033" t="s">
        <v>874</v>
      </c>
      <c r="J10" s="731">
        <v>6</v>
      </c>
      <c r="K10" s="731" t="s">
        <v>266</v>
      </c>
      <c r="L10" s="732">
        <v>13</v>
      </c>
      <c r="M10" s="705" t="s">
        <v>879</v>
      </c>
      <c r="N10" s="733" t="s">
        <v>880</v>
      </c>
      <c r="O10" s="1246">
        <f>((3.14*(L10/1000)^2)/4)*12*7850</f>
        <v>12.497042999999998</v>
      </c>
      <c r="P10" s="1246"/>
      <c r="Q10" s="711" t="s">
        <v>192</v>
      </c>
    </row>
    <row r="11" spans="3:25" s="735" customFormat="1" ht="17" customHeight="1" x14ac:dyDescent="0.2">
      <c r="D11" s="1245"/>
      <c r="E11" s="1031" t="s">
        <v>241</v>
      </c>
      <c r="F11" s="729" t="s">
        <v>890</v>
      </c>
      <c r="G11" s="1037"/>
      <c r="H11" s="731"/>
      <c r="I11" s="1033" t="s">
        <v>874</v>
      </c>
      <c r="J11" s="731">
        <v>4</v>
      </c>
      <c r="K11" s="731" t="s">
        <v>266</v>
      </c>
      <c r="L11" s="732">
        <v>13</v>
      </c>
      <c r="M11" s="705" t="s">
        <v>879</v>
      </c>
      <c r="N11" s="733" t="s">
        <v>880</v>
      </c>
      <c r="O11" s="1246">
        <f t="shared" ref="O11:O12" si="0">((3.14*(L11/1000)^2)/4)*12*7850</f>
        <v>12.497042999999998</v>
      </c>
      <c r="P11" s="1246"/>
      <c r="Q11" s="711" t="s">
        <v>192</v>
      </c>
      <c r="R11" s="755"/>
    </row>
    <row r="12" spans="3:25" s="735" customFormat="1" ht="17" customHeight="1" x14ac:dyDescent="0.2">
      <c r="D12" s="1245"/>
      <c r="E12" s="1031" t="s">
        <v>241</v>
      </c>
      <c r="F12" s="729" t="s">
        <v>891</v>
      </c>
      <c r="G12" s="1037"/>
      <c r="H12" s="731"/>
      <c r="I12" s="1033" t="s">
        <v>874</v>
      </c>
      <c r="J12" s="731">
        <v>1</v>
      </c>
      <c r="K12" s="731" t="s">
        <v>266</v>
      </c>
      <c r="L12" s="732">
        <v>8</v>
      </c>
      <c r="M12" s="705" t="s">
        <v>879</v>
      </c>
      <c r="N12" s="733" t="s">
        <v>880</v>
      </c>
      <c r="O12" s="1246">
        <f t="shared" si="0"/>
        <v>4.7326079999999999</v>
      </c>
      <c r="P12" s="1246"/>
      <c r="Q12" s="711" t="s">
        <v>192</v>
      </c>
      <c r="R12" s="1247"/>
    </row>
    <row r="13" spans="3:25" s="700" customFormat="1" ht="17" customHeight="1" x14ac:dyDescent="0.2">
      <c r="D13" s="1242"/>
      <c r="E13" s="1039" t="s">
        <v>241</v>
      </c>
      <c r="F13" s="703" t="s">
        <v>882</v>
      </c>
      <c r="G13" s="1040"/>
      <c r="H13" s="699"/>
      <c r="I13" s="1041"/>
      <c r="J13" s="699"/>
      <c r="K13" s="699"/>
      <c r="L13" s="705"/>
      <c r="M13" s="699"/>
      <c r="N13" s="705"/>
      <c r="O13" s="705"/>
      <c r="P13" s="705"/>
      <c r="Q13" s="711"/>
    </row>
    <row r="14" spans="3:25" s="700" customFormat="1" ht="17" customHeight="1" x14ac:dyDescent="0.2">
      <c r="D14" s="1242"/>
      <c r="E14" s="1042"/>
      <c r="F14" s="1248" t="s">
        <v>892</v>
      </c>
      <c r="G14" s="1249"/>
      <c r="H14" s="705"/>
      <c r="I14" s="1041" t="s">
        <v>874</v>
      </c>
      <c r="J14" s="1250">
        <f>((H7*J10)*1.2)/12</f>
        <v>0</v>
      </c>
      <c r="K14" s="699" t="s">
        <v>589</v>
      </c>
      <c r="L14" s="1251" t="s">
        <v>880</v>
      </c>
      <c r="M14" s="709">
        <f>J14*O10</f>
        <v>0</v>
      </c>
      <c r="N14" s="705" t="s">
        <v>192</v>
      </c>
      <c r="O14" s="699"/>
      <c r="P14" s="705"/>
      <c r="Q14" s="711"/>
    </row>
    <row r="15" spans="3:25" s="700" customFormat="1" ht="17" customHeight="1" x14ac:dyDescent="0.2">
      <c r="D15" s="1242"/>
      <c r="E15" s="1042"/>
      <c r="F15" s="1248" t="s">
        <v>893</v>
      </c>
      <c r="G15" s="1249"/>
      <c r="H15" s="705"/>
      <c r="I15" s="1041" t="s">
        <v>874</v>
      </c>
      <c r="J15" s="1250">
        <f>((H7*J11)*1.2)/12</f>
        <v>0</v>
      </c>
      <c r="K15" s="699" t="s">
        <v>589</v>
      </c>
      <c r="L15" s="1251" t="s">
        <v>880</v>
      </c>
      <c r="M15" s="709">
        <f>J15*O11</f>
        <v>0</v>
      </c>
      <c r="N15" s="699" t="s">
        <v>192</v>
      </c>
      <c r="O15" s="699"/>
      <c r="P15" s="705"/>
      <c r="Q15" s="711"/>
    </row>
    <row r="16" spans="3:25" s="700" customFormat="1" ht="17" customHeight="1" x14ac:dyDescent="0.2">
      <c r="D16" s="1242"/>
      <c r="E16" s="1042"/>
      <c r="F16" s="1252" t="s">
        <v>894</v>
      </c>
      <c r="G16" s="1253"/>
      <c r="H16" s="1254"/>
      <c r="I16" s="1047" t="s">
        <v>874</v>
      </c>
      <c r="J16" s="747">
        <f>(2*(F6+H6))*(H7/H8)/12</f>
        <v>0</v>
      </c>
      <c r="K16" s="747" t="s">
        <v>589</v>
      </c>
      <c r="L16" s="1255" t="s">
        <v>880</v>
      </c>
      <c r="M16" s="749">
        <f>J16*O12</f>
        <v>0</v>
      </c>
      <c r="N16" s="1254" t="s">
        <v>192</v>
      </c>
      <c r="O16" s="699"/>
      <c r="P16" s="705"/>
      <c r="Q16" s="711"/>
    </row>
    <row r="17" spans="4:24" s="700" customFormat="1" ht="17" customHeight="1" x14ac:dyDescent="0.2">
      <c r="D17" s="1242"/>
      <c r="E17" s="1042"/>
      <c r="F17" s="708"/>
      <c r="G17" s="1249"/>
      <c r="H17" s="699"/>
      <c r="I17" s="1041"/>
      <c r="J17" s="699"/>
      <c r="K17" s="699"/>
      <c r="L17" s="750" t="s">
        <v>883</v>
      </c>
      <c r="M17" s="1256">
        <f>SUM(M14:M16)</f>
        <v>0</v>
      </c>
      <c r="N17" s="705" t="s">
        <v>192</v>
      </c>
      <c r="O17" s="699"/>
      <c r="P17" s="705"/>
      <c r="Q17" s="711"/>
    </row>
    <row r="18" spans="4:24" ht="16" x14ac:dyDescent="0.2">
      <c r="D18" s="1257"/>
      <c r="E18" s="1054" t="s">
        <v>306</v>
      </c>
      <c r="Q18" s="1056"/>
    </row>
    <row r="19" spans="4:24" s="700" customFormat="1" ht="17" customHeight="1" x14ac:dyDescent="0.2">
      <c r="D19" s="1242"/>
      <c r="E19" s="1039" t="s">
        <v>241</v>
      </c>
      <c r="F19" s="703" t="s">
        <v>884</v>
      </c>
      <c r="G19" s="1041"/>
      <c r="H19" s="699"/>
      <c r="I19" s="1041" t="s">
        <v>874</v>
      </c>
      <c r="J19" s="709">
        <f>(F6*H6)*H7</f>
        <v>0</v>
      </c>
      <c r="K19" s="699" t="s">
        <v>189</v>
      </c>
      <c r="L19" s="705"/>
      <c r="M19" s="699"/>
      <c r="N19" s="705"/>
      <c r="O19" s="705"/>
      <c r="P19" s="705"/>
      <c r="Q19" s="711"/>
      <c r="T19" s="699"/>
      <c r="U19" s="699"/>
      <c r="V19" s="699"/>
      <c r="W19" s="699"/>
      <c r="X19" s="699"/>
    </row>
    <row r="20" spans="4:24" s="700" customFormat="1" ht="17" customHeight="1" x14ac:dyDescent="0.2">
      <c r="D20" s="1242"/>
      <c r="E20" s="1031" t="s">
        <v>241</v>
      </c>
      <c r="F20" s="703" t="s">
        <v>882</v>
      </c>
      <c r="G20" s="1040"/>
      <c r="H20" s="699"/>
      <c r="I20" s="1041" t="s">
        <v>874</v>
      </c>
      <c r="J20" s="709">
        <f>M17</f>
        <v>0</v>
      </c>
      <c r="K20" s="699" t="s">
        <v>192</v>
      </c>
      <c r="L20" s="705"/>
      <c r="M20" s="699"/>
      <c r="N20" s="705"/>
      <c r="O20" s="705"/>
      <c r="P20" s="705"/>
      <c r="Q20" s="711"/>
      <c r="T20" s="699"/>
      <c r="U20" s="699"/>
      <c r="V20" s="699"/>
      <c r="W20" s="699"/>
      <c r="X20" s="699"/>
    </row>
    <row r="21" spans="4:24" s="700" customFormat="1" ht="17" customHeight="1" thickBot="1" x14ac:dyDescent="0.25">
      <c r="D21" s="1258"/>
      <c r="E21" s="1057" t="s">
        <v>241</v>
      </c>
      <c r="F21" s="715" t="s">
        <v>1073</v>
      </c>
      <c r="G21" s="1058"/>
      <c r="H21" s="716"/>
      <c r="I21" s="1059" t="s">
        <v>874</v>
      </c>
      <c r="J21" s="718">
        <f>((H6+H6)*1.2)*H7</f>
        <v>0</v>
      </c>
      <c r="K21" s="716" t="s">
        <v>184</v>
      </c>
      <c r="L21" s="719"/>
      <c r="M21" s="716"/>
      <c r="N21" s="719"/>
      <c r="O21" s="719"/>
      <c r="P21" s="719"/>
      <c r="Q21" s="720"/>
    </row>
    <row r="22" spans="4:24" ht="15" thickBot="1" x14ac:dyDescent="0.2">
      <c r="T22" s="1239" t="s">
        <v>1213</v>
      </c>
      <c r="U22" s="1239" t="s">
        <v>1214</v>
      </c>
      <c r="V22" s="1239" t="s">
        <v>891</v>
      </c>
      <c r="W22" s="1239" t="s">
        <v>888</v>
      </c>
      <c r="X22" s="1239" t="s">
        <v>1056</v>
      </c>
    </row>
    <row r="23" spans="4:24" s="700" customFormat="1" ht="17" customHeight="1" x14ac:dyDescent="0.2">
      <c r="D23" s="1240">
        <f>D6+1</f>
        <v>2</v>
      </c>
      <c r="E23" s="1241" t="s">
        <v>1342</v>
      </c>
      <c r="F23" s="759">
        <v>0.2</v>
      </c>
      <c r="G23" s="727" t="s">
        <v>873</v>
      </c>
      <c r="H23" s="759">
        <v>0.4</v>
      </c>
      <c r="I23" s="727" t="s">
        <v>185</v>
      </c>
      <c r="J23" s="696"/>
      <c r="K23" s="696"/>
      <c r="L23" s="697"/>
      <c r="M23" s="696"/>
      <c r="N23" s="697"/>
      <c r="O23" s="697"/>
      <c r="P23" s="697"/>
      <c r="Q23" s="1029"/>
      <c r="T23" s="726" t="str">
        <f>J27&amp;" "&amp;"D"&amp;" "&amp;L27&amp;" "&amp;M27</f>
        <v>4 D 13 mm</v>
      </c>
      <c r="U23" s="726" t="str">
        <f>IF(J28&gt;0,(J28&amp;" "&amp;"D"&amp;" "&amp;L28&amp;" "&amp;M28),0)</f>
        <v>4 D 13 mm</v>
      </c>
      <c r="V23" s="726" t="str">
        <f>"Ø"&amp;" "&amp;L29&amp;" "&amp;M29</f>
        <v>Ø 8 mm</v>
      </c>
      <c r="W23" s="726" t="str">
        <f>IF(H25=0.125,"10/15 cm",IF(H25=0.15,"15 cm",IF(H25=0.175,"15/20 cm",IF(H25=0.2,"20 cm","Check!!"))))</f>
        <v>15/20 cm</v>
      </c>
      <c r="X23" s="726" t="str">
        <f>IF(U23=0,("SNI"&amp;" "&amp;T23&amp;","&amp;" "&amp;V23&amp;" "&amp;"-"&amp;" "&amp;W23),("SNI"&amp;" "&amp;T23&amp;" "&amp;"+"&amp;" "&amp;U23&amp;","&amp;" "&amp;V23&amp;" "&amp;"-"&amp;" "&amp;W23))</f>
        <v>SNI 4 D 13 mm + 4 D 13 mm, Ø 8 mm - 15/20 cm</v>
      </c>
    </row>
    <row r="24" spans="4:24" s="700" customFormat="1" ht="17" customHeight="1" x14ac:dyDescent="0.15">
      <c r="D24" s="1242"/>
      <c r="E24" s="1031" t="s">
        <v>241</v>
      </c>
      <c r="F24" s="703" t="s">
        <v>887</v>
      </c>
      <c r="G24" s="1041" t="s">
        <v>874</v>
      </c>
      <c r="H24" s="704">
        <f>4*5</f>
        <v>20</v>
      </c>
      <c r="I24" s="1041" t="s">
        <v>185</v>
      </c>
      <c r="J24" s="699"/>
      <c r="K24" s="699"/>
      <c r="L24" s="705"/>
      <c r="M24" s="699"/>
      <c r="N24" s="705"/>
      <c r="O24" s="705"/>
      <c r="P24" s="705"/>
      <c r="Q24" s="711"/>
      <c r="T24" s="1036" t="s">
        <v>1072</v>
      </c>
      <c r="U24" s="1036" t="s">
        <v>1072</v>
      </c>
      <c r="X24" s="699"/>
    </row>
    <row r="25" spans="4:24" s="700" customFormat="1" ht="17" customHeight="1" x14ac:dyDescent="0.15">
      <c r="D25" s="1242"/>
      <c r="E25" s="1031" t="s">
        <v>241</v>
      </c>
      <c r="F25" s="703" t="s">
        <v>888</v>
      </c>
      <c r="G25" s="1243" t="s">
        <v>874</v>
      </c>
      <c r="H25" s="704">
        <f>(0.15+0.2)/2</f>
        <v>0.17499999999999999</v>
      </c>
      <c r="I25" s="1041" t="s">
        <v>185</v>
      </c>
      <c r="J25" s="699"/>
      <c r="K25" s="699"/>
      <c r="L25" s="705"/>
      <c r="M25" s="699"/>
      <c r="N25" s="705"/>
      <c r="O25" s="705"/>
      <c r="P25" s="705"/>
      <c r="Q25" s="711"/>
      <c r="T25" s="1036"/>
      <c r="U25" s="1036"/>
      <c r="V25" s="1036"/>
      <c r="W25" s="1036"/>
      <c r="X25" s="1036"/>
    </row>
    <row r="26" spans="4:24" s="700" customFormat="1" ht="17" customHeight="1" x14ac:dyDescent="0.2">
      <c r="D26" s="1242"/>
      <c r="E26" s="1244"/>
      <c r="F26" s="708"/>
      <c r="G26" s="1041"/>
      <c r="H26" s="699"/>
      <c r="I26" s="1041"/>
      <c r="J26" s="699"/>
      <c r="K26" s="699"/>
      <c r="L26" s="705"/>
      <c r="M26" s="699"/>
      <c r="N26" s="705"/>
      <c r="O26" s="705"/>
      <c r="P26" s="705"/>
      <c r="Q26" s="711"/>
      <c r="X26" s="699"/>
    </row>
    <row r="27" spans="4:24" s="735" customFormat="1" ht="17" customHeight="1" x14ac:dyDescent="0.2">
      <c r="D27" s="1245"/>
      <c r="E27" s="1031" t="s">
        <v>241</v>
      </c>
      <c r="F27" s="729" t="s">
        <v>889</v>
      </c>
      <c r="G27" s="1037"/>
      <c r="H27" s="731"/>
      <c r="I27" s="1033" t="s">
        <v>874</v>
      </c>
      <c r="J27" s="731">
        <v>4</v>
      </c>
      <c r="K27" s="731" t="s">
        <v>266</v>
      </c>
      <c r="L27" s="732">
        <v>13</v>
      </c>
      <c r="M27" s="705" t="s">
        <v>879</v>
      </c>
      <c r="N27" s="733" t="s">
        <v>880</v>
      </c>
      <c r="O27" s="1246">
        <f>((3.14*(L27/1000)^2)/4)*12*7850</f>
        <v>12.497042999999998</v>
      </c>
      <c r="P27" s="1246"/>
      <c r="Q27" s="711" t="s">
        <v>192</v>
      </c>
      <c r="T27" s="700"/>
      <c r="U27" s="700"/>
      <c r="V27" s="700"/>
      <c r="W27" s="700"/>
      <c r="X27" s="700"/>
    </row>
    <row r="28" spans="4:24" s="735" customFormat="1" ht="17" customHeight="1" x14ac:dyDescent="0.2">
      <c r="D28" s="1245"/>
      <c r="E28" s="1031" t="s">
        <v>241</v>
      </c>
      <c r="F28" s="729" t="s">
        <v>890</v>
      </c>
      <c r="G28" s="1037"/>
      <c r="H28" s="731"/>
      <c r="I28" s="1033" t="s">
        <v>874</v>
      </c>
      <c r="J28" s="731">
        <v>4</v>
      </c>
      <c r="K28" s="731" t="s">
        <v>266</v>
      </c>
      <c r="L28" s="732">
        <v>13</v>
      </c>
      <c r="M28" s="705" t="s">
        <v>879</v>
      </c>
      <c r="N28" s="733" t="s">
        <v>880</v>
      </c>
      <c r="O28" s="1246">
        <f t="shared" ref="O28:O29" si="1">((3.14*(L28/1000)^2)/4)*12*7850</f>
        <v>12.497042999999998</v>
      </c>
      <c r="P28" s="1246"/>
      <c r="Q28" s="711" t="s">
        <v>192</v>
      </c>
      <c r="R28" s="755"/>
      <c r="T28" s="700"/>
      <c r="U28" s="700"/>
      <c r="V28" s="700"/>
      <c r="W28" s="700"/>
      <c r="X28" s="700"/>
    </row>
    <row r="29" spans="4:24" s="735" customFormat="1" ht="17" customHeight="1" x14ac:dyDescent="0.2">
      <c r="D29" s="1245"/>
      <c r="E29" s="1031" t="s">
        <v>241</v>
      </c>
      <c r="F29" s="729" t="s">
        <v>891</v>
      </c>
      <c r="G29" s="1037"/>
      <c r="H29" s="731"/>
      <c r="I29" s="1033" t="s">
        <v>874</v>
      </c>
      <c r="J29" s="731">
        <v>1</v>
      </c>
      <c r="K29" s="731" t="s">
        <v>266</v>
      </c>
      <c r="L29" s="732">
        <v>8</v>
      </c>
      <c r="M29" s="705" t="s">
        <v>879</v>
      </c>
      <c r="N29" s="733" t="s">
        <v>880</v>
      </c>
      <c r="O29" s="1246">
        <f t="shared" si="1"/>
        <v>4.7326079999999999</v>
      </c>
      <c r="P29" s="1246"/>
      <c r="Q29" s="711" t="s">
        <v>192</v>
      </c>
      <c r="R29" s="1247"/>
      <c r="T29" s="700"/>
      <c r="U29" s="700"/>
      <c r="V29" s="700"/>
      <c r="W29" s="700"/>
      <c r="X29" s="700"/>
    </row>
    <row r="30" spans="4:24" s="700" customFormat="1" ht="17" customHeight="1" x14ac:dyDescent="0.2">
      <c r="D30" s="1242"/>
      <c r="E30" s="1039" t="s">
        <v>241</v>
      </c>
      <c r="F30" s="703" t="s">
        <v>882</v>
      </c>
      <c r="G30" s="1040"/>
      <c r="H30" s="699"/>
      <c r="I30" s="1041"/>
      <c r="J30" s="699"/>
      <c r="K30" s="699"/>
      <c r="L30" s="705"/>
      <c r="M30" s="699"/>
      <c r="N30" s="705"/>
      <c r="O30" s="705"/>
      <c r="P30" s="705"/>
      <c r="Q30" s="711"/>
      <c r="T30" s="735"/>
      <c r="U30" s="735"/>
      <c r="V30" s="735"/>
      <c r="W30" s="735"/>
      <c r="X30" s="735"/>
    </row>
    <row r="31" spans="4:24" s="700" customFormat="1" ht="17" customHeight="1" x14ac:dyDescent="0.2">
      <c r="D31" s="1242"/>
      <c r="E31" s="1042"/>
      <c r="F31" s="1248" t="s">
        <v>892</v>
      </c>
      <c r="G31" s="1249"/>
      <c r="H31" s="705"/>
      <c r="I31" s="1041" t="s">
        <v>874</v>
      </c>
      <c r="J31" s="1250">
        <f>((H24*J27)*1.2)/12</f>
        <v>8</v>
      </c>
      <c r="K31" s="699" t="s">
        <v>589</v>
      </c>
      <c r="L31" s="1251" t="s">
        <v>880</v>
      </c>
      <c r="M31" s="709">
        <f>J31*O27</f>
        <v>99.976343999999983</v>
      </c>
      <c r="N31" s="705" t="s">
        <v>192</v>
      </c>
      <c r="O31" s="699"/>
      <c r="P31" s="705"/>
      <c r="Q31" s="711"/>
      <c r="T31" s="735"/>
      <c r="U31" s="735"/>
      <c r="V31" s="735"/>
      <c r="W31" s="735"/>
      <c r="X31" s="735"/>
    </row>
    <row r="32" spans="4:24" s="700" customFormat="1" ht="17" customHeight="1" x14ac:dyDescent="0.2">
      <c r="D32" s="1242"/>
      <c r="E32" s="1042"/>
      <c r="F32" s="1248" t="s">
        <v>893</v>
      </c>
      <c r="G32" s="1249"/>
      <c r="H32" s="705"/>
      <c r="I32" s="1041" t="s">
        <v>874</v>
      </c>
      <c r="J32" s="1250">
        <f>((H24*J28)*1.2)/12</f>
        <v>8</v>
      </c>
      <c r="K32" s="699" t="s">
        <v>589</v>
      </c>
      <c r="L32" s="1251" t="s">
        <v>880</v>
      </c>
      <c r="M32" s="709">
        <f>J32*O28</f>
        <v>99.976343999999983</v>
      </c>
      <c r="N32" s="699" t="s">
        <v>192</v>
      </c>
      <c r="O32" s="699"/>
      <c r="P32" s="705"/>
      <c r="Q32" s="711"/>
      <c r="T32" s="735"/>
      <c r="U32" s="735"/>
      <c r="V32" s="735"/>
      <c r="W32" s="735"/>
      <c r="X32" s="735"/>
    </row>
    <row r="33" spans="4:24" s="700" customFormat="1" ht="17" customHeight="1" x14ac:dyDescent="0.2">
      <c r="D33" s="1242"/>
      <c r="E33" s="1042"/>
      <c r="F33" s="1252" t="s">
        <v>894</v>
      </c>
      <c r="G33" s="1253"/>
      <c r="H33" s="1254"/>
      <c r="I33" s="1047" t="s">
        <v>874</v>
      </c>
      <c r="J33" s="747">
        <f>(2*(F23+H23))*(H24/H25)/12</f>
        <v>11.428571428571431</v>
      </c>
      <c r="K33" s="747" t="s">
        <v>589</v>
      </c>
      <c r="L33" s="1255" t="s">
        <v>880</v>
      </c>
      <c r="M33" s="749">
        <f>J33*O29</f>
        <v>54.086948571428579</v>
      </c>
      <c r="N33" s="1254" t="s">
        <v>192</v>
      </c>
      <c r="O33" s="699"/>
      <c r="P33" s="705"/>
      <c r="Q33" s="711"/>
    </row>
    <row r="34" spans="4:24" s="700" customFormat="1" ht="17" customHeight="1" x14ac:dyDescent="0.2">
      <c r="D34" s="1242"/>
      <c r="E34" s="1042"/>
      <c r="F34" s="708"/>
      <c r="G34" s="1249"/>
      <c r="H34" s="699"/>
      <c r="I34" s="1041"/>
      <c r="J34" s="699"/>
      <c r="K34" s="699"/>
      <c r="L34" s="750" t="s">
        <v>883</v>
      </c>
      <c r="M34" s="1256">
        <f>SUM(M31:M33)</f>
        <v>254.03963657142856</v>
      </c>
      <c r="N34" s="705" t="s">
        <v>192</v>
      </c>
      <c r="O34" s="699"/>
      <c r="P34" s="705"/>
      <c r="Q34" s="711"/>
    </row>
    <row r="35" spans="4:24" ht="16" x14ac:dyDescent="0.2">
      <c r="D35" s="1257"/>
      <c r="E35" s="1054" t="s">
        <v>306</v>
      </c>
      <c r="Q35" s="1056"/>
      <c r="T35" s="700"/>
      <c r="U35" s="700"/>
      <c r="V35" s="700"/>
      <c r="W35" s="700"/>
      <c r="X35" s="700"/>
    </row>
    <row r="36" spans="4:24" s="700" customFormat="1" ht="17" customHeight="1" x14ac:dyDescent="0.2">
      <c r="D36" s="1242"/>
      <c r="E36" s="1039" t="s">
        <v>241</v>
      </c>
      <c r="F36" s="703" t="s">
        <v>884</v>
      </c>
      <c r="G36" s="1041"/>
      <c r="H36" s="699"/>
      <c r="I36" s="1041" t="s">
        <v>874</v>
      </c>
      <c r="J36" s="709">
        <f>(F23*H23)*H24</f>
        <v>1.6000000000000003</v>
      </c>
      <c r="K36" s="699" t="s">
        <v>189</v>
      </c>
      <c r="L36" s="705"/>
      <c r="M36" s="699"/>
      <c r="N36" s="705"/>
      <c r="O36" s="705"/>
      <c r="P36" s="705"/>
      <c r="Q36" s="711"/>
    </row>
    <row r="37" spans="4:24" s="700" customFormat="1" ht="17" customHeight="1" x14ac:dyDescent="0.2">
      <c r="D37" s="1242"/>
      <c r="E37" s="1031" t="s">
        <v>241</v>
      </c>
      <c r="F37" s="703" t="s">
        <v>882</v>
      </c>
      <c r="G37" s="1040"/>
      <c r="H37" s="699"/>
      <c r="I37" s="1041" t="s">
        <v>874</v>
      </c>
      <c r="J37" s="709">
        <f>M34</f>
        <v>254.03963657142856</v>
      </c>
      <c r="K37" s="699" t="s">
        <v>192</v>
      </c>
      <c r="L37" s="705"/>
      <c r="M37" s="699"/>
      <c r="N37" s="705"/>
      <c r="O37" s="705"/>
      <c r="P37" s="705"/>
      <c r="Q37" s="711"/>
    </row>
    <row r="38" spans="4:24" s="700" customFormat="1" ht="17" customHeight="1" thickBot="1" x14ac:dyDescent="0.2">
      <c r="D38" s="1258"/>
      <c r="E38" s="1057" t="s">
        <v>241</v>
      </c>
      <c r="F38" s="715" t="s">
        <v>1073</v>
      </c>
      <c r="G38" s="1058"/>
      <c r="H38" s="716"/>
      <c r="I38" s="1059" t="s">
        <v>874</v>
      </c>
      <c r="J38" s="718">
        <f>((H23+H23)*1.2)*H24</f>
        <v>19.2</v>
      </c>
      <c r="K38" s="716" t="s">
        <v>184</v>
      </c>
      <c r="L38" s="719"/>
      <c r="M38" s="716"/>
      <c r="N38" s="719"/>
      <c r="O38" s="719"/>
      <c r="P38" s="719"/>
      <c r="Q38" s="720"/>
      <c r="T38" s="1052"/>
      <c r="U38" s="1052"/>
      <c r="V38" s="1052"/>
      <c r="W38" s="1052"/>
      <c r="X38" s="1052"/>
    </row>
    <row r="39" spans="4:24" ht="15" thickBot="1" x14ac:dyDescent="0.2">
      <c r="T39" s="1239" t="s">
        <v>1213</v>
      </c>
      <c r="U39" s="1239" t="s">
        <v>1214</v>
      </c>
      <c r="V39" s="1239" t="s">
        <v>891</v>
      </c>
      <c r="W39" s="1239" t="s">
        <v>888</v>
      </c>
      <c r="X39" s="1239" t="s">
        <v>1056</v>
      </c>
    </row>
    <row r="40" spans="4:24" s="700" customFormat="1" ht="17" customHeight="1" x14ac:dyDescent="0.2">
      <c r="D40" s="1240">
        <f>D23+1</f>
        <v>3</v>
      </c>
      <c r="E40" s="1241" t="s">
        <v>1316</v>
      </c>
      <c r="F40" s="759">
        <v>0.15</v>
      </c>
      <c r="G40" s="727" t="s">
        <v>873</v>
      </c>
      <c r="H40" s="759">
        <v>0.3</v>
      </c>
      <c r="I40" s="727" t="s">
        <v>185</v>
      </c>
      <c r="J40" s="696"/>
      <c r="K40" s="696"/>
      <c r="L40" s="697"/>
      <c r="M40" s="696"/>
      <c r="N40" s="697"/>
      <c r="O40" s="697"/>
      <c r="P40" s="697"/>
      <c r="Q40" s="1029"/>
      <c r="T40" s="726" t="str">
        <f>J44&amp;" "&amp;"D"&amp;" "&amp;L44&amp;" "&amp;M44</f>
        <v>4 D 13 mm</v>
      </c>
      <c r="U40" s="726" t="str">
        <f>IF(J45&gt;0,(J45&amp;" "&amp;"D"&amp;" "&amp;L45&amp;" "&amp;M45),0)</f>
        <v>2 D 13 mm</v>
      </c>
      <c r="V40" s="726" t="str">
        <f>"Ø"&amp;" "&amp;L46&amp;" "&amp;M46</f>
        <v>Ø 8 mm</v>
      </c>
      <c r="W40" s="726" t="str">
        <f>IF(H42=0.125,"10/15 cm",IF(H42=0.15,"15 cm",IF(H42=0.175,"15/20 cm",IF(H42=0.2,"20 cm","Check!!"))))</f>
        <v>15/20 cm</v>
      </c>
      <c r="X40" s="726" t="str">
        <f>IF(U40=0,("SNI"&amp;" "&amp;T40&amp;","&amp;" "&amp;V40&amp;" "&amp;"-"&amp;" "&amp;W40),("SNI"&amp;" "&amp;T40&amp;" "&amp;"+"&amp;" "&amp;U40&amp;","&amp;" "&amp;V40&amp;" "&amp;"-"&amp;" "&amp;W40))</f>
        <v>SNI 4 D 13 mm + 2 D 13 mm, Ø 8 mm - 15/20 cm</v>
      </c>
    </row>
    <row r="41" spans="4:24" s="700" customFormat="1" ht="17" customHeight="1" x14ac:dyDescent="0.15">
      <c r="D41" s="1242"/>
      <c r="E41" s="1031" t="s">
        <v>241</v>
      </c>
      <c r="F41" s="703" t="s">
        <v>887</v>
      </c>
      <c r="G41" s="1041" t="s">
        <v>874</v>
      </c>
      <c r="H41" s="704"/>
      <c r="I41" s="1041" t="s">
        <v>185</v>
      </c>
      <c r="J41" s="703"/>
      <c r="K41" s="699"/>
      <c r="L41" s="705"/>
      <c r="M41" s="699"/>
      <c r="N41" s="705"/>
      <c r="O41" s="705"/>
      <c r="P41" s="705"/>
      <c r="Q41" s="711"/>
      <c r="T41" s="1036" t="s">
        <v>1072</v>
      </c>
      <c r="U41" s="1036" t="s">
        <v>1072</v>
      </c>
      <c r="X41" s="699"/>
    </row>
    <row r="42" spans="4:24" s="700" customFormat="1" ht="17" customHeight="1" x14ac:dyDescent="0.2">
      <c r="D42" s="1242"/>
      <c r="E42" s="1031" t="s">
        <v>241</v>
      </c>
      <c r="F42" s="703" t="s">
        <v>888</v>
      </c>
      <c r="G42" s="1243" t="s">
        <v>874</v>
      </c>
      <c r="H42" s="704">
        <f>(0.15+0.2)/2</f>
        <v>0.17499999999999999</v>
      </c>
      <c r="I42" s="1041" t="s">
        <v>185</v>
      </c>
      <c r="J42" s="699"/>
      <c r="K42" s="699"/>
      <c r="L42" s="705"/>
      <c r="M42" s="699"/>
      <c r="N42" s="705"/>
      <c r="O42" s="705"/>
      <c r="P42" s="705"/>
      <c r="Q42" s="711"/>
    </row>
    <row r="43" spans="4:24" s="700" customFormat="1" ht="17" customHeight="1" x14ac:dyDescent="0.2">
      <c r="D43" s="1242"/>
      <c r="E43" s="1244"/>
      <c r="F43" s="708"/>
      <c r="G43" s="1041"/>
      <c r="H43" s="699"/>
      <c r="I43" s="1041"/>
      <c r="J43" s="699"/>
      <c r="K43" s="699"/>
      <c r="L43" s="705"/>
      <c r="M43" s="699"/>
      <c r="N43" s="705"/>
      <c r="O43" s="705"/>
      <c r="P43" s="705"/>
      <c r="Q43" s="711"/>
    </row>
    <row r="44" spans="4:24" s="735" customFormat="1" ht="17" customHeight="1" x14ac:dyDescent="0.2">
      <c r="D44" s="1245"/>
      <c r="E44" s="1031" t="s">
        <v>241</v>
      </c>
      <c r="F44" s="729" t="s">
        <v>889</v>
      </c>
      <c r="G44" s="1037"/>
      <c r="H44" s="731"/>
      <c r="I44" s="1033" t="s">
        <v>874</v>
      </c>
      <c r="J44" s="731">
        <v>4</v>
      </c>
      <c r="K44" s="731" t="s">
        <v>266</v>
      </c>
      <c r="L44" s="732">
        <v>13</v>
      </c>
      <c r="M44" s="705" t="s">
        <v>879</v>
      </c>
      <c r="N44" s="733" t="s">
        <v>880</v>
      </c>
      <c r="O44" s="1246">
        <f>((3.14*(L44/1000)^2)/4)*12*7850</f>
        <v>12.497042999999998</v>
      </c>
      <c r="P44" s="1246"/>
      <c r="Q44" s="711" t="s">
        <v>192</v>
      </c>
      <c r="T44" s="700"/>
      <c r="U44" s="700"/>
      <c r="V44" s="700"/>
      <c r="W44" s="700"/>
      <c r="X44" s="700"/>
    </row>
    <row r="45" spans="4:24" s="735" customFormat="1" ht="17" customHeight="1" x14ac:dyDescent="0.15">
      <c r="D45" s="1245"/>
      <c r="E45" s="1031" t="s">
        <v>241</v>
      </c>
      <c r="F45" s="729" t="s">
        <v>890</v>
      </c>
      <c r="G45" s="1037"/>
      <c r="H45" s="731"/>
      <c r="I45" s="1033" t="s">
        <v>874</v>
      </c>
      <c r="J45" s="731">
        <v>2</v>
      </c>
      <c r="K45" s="731" t="s">
        <v>266</v>
      </c>
      <c r="L45" s="732">
        <v>13</v>
      </c>
      <c r="M45" s="705" t="s">
        <v>879</v>
      </c>
      <c r="N45" s="733" t="s">
        <v>880</v>
      </c>
      <c r="O45" s="1246">
        <f t="shared" ref="O45:O46" si="2">((3.14*(L45/1000)^2)/4)*12*7850</f>
        <v>12.497042999999998</v>
      </c>
      <c r="P45" s="1246"/>
      <c r="Q45" s="711" t="s">
        <v>192</v>
      </c>
      <c r="R45" s="755"/>
      <c r="T45" s="1036"/>
      <c r="U45" s="1036"/>
      <c r="V45" s="1036"/>
      <c r="W45" s="1036"/>
      <c r="X45" s="1036"/>
    </row>
    <row r="46" spans="4:24" s="735" customFormat="1" ht="17" customHeight="1" x14ac:dyDescent="0.2">
      <c r="D46" s="1245"/>
      <c r="E46" s="1031" t="s">
        <v>241</v>
      </c>
      <c r="F46" s="729" t="s">
        <v>891</v>
      </c>
      <c r="G46" s="1037"/>
      <c r="H46" s="731"/>
      <c r="I46" s="1033" t="s">
        <v>874</v>
      </c>
      <c r="J46" s="731">
        <v>1</v>
      </c>
      <c r="K46" s="731" t="s">
        <v>266</v>
      </c>
      <c r="L46" s="732">
        <v>8</v>
      </c>
      <c r="M46" s="705" t="s">
        <v>879</v>
      </c>
      <c r="N46" s="733" t="s">
        <v>880</v>
      </c>
      <c r="O46" s="1246">
        <f t="shared" si="2"/>
        <v>4.7326079999999999</v>
      </c>
      <c r="P46" s="1246"/>
      <c r="Q46" s="711" t="s">
        <v>192</v>
      </c>
      <c r="R46" s="1247"/>
      <c r="T46" s="700"/>
      <c r="U46" s="700"/>
      <c r="V46" s="700"/>
      <c r="W46" s="700"/>
      <c r="X46" s="699"/>
    </row>
    <row r="47" spans="4:24" s="700" customFormat="1" ht="17" customHeight="1" x14ac:dyDescent="0.2">
      <c r="D47" s="1242"/>
      <c r="E47" s="1039" t="s">
        <v>241</v>
      </c>
      <c r="F47" s="703" t="s">
        <v>882</v>
      </c>
      <c r="G47" s="1040"/>
      <c r="H47" s="699"/>
      <c r="I47" s="1041"/>
      <c r="J47" s="699"/>
      <c r="K47" s="699"/>
      <c r="L47" s="705"/>
      <c r="M47" s="699"/>
      <c r="N47" s="705"/>
      <c r="O47" s="705"/>
      <c r="P47" s="705"/>
      <c r="Q47" s="711"/>
    </row>
    <row r="48" spans="4:24" s="700" customFormat="1" ht="17" customHeight="1" x14ac:dyDescent="0.2">
      <c r="D48" s="1242"/>
      <c r="E48" s="1042"/>
      <c r="F48" s="1248" t="s">
        <v>892</v>
      </c>
      <c r="G48" s="1249"/>
      <c r="H48" s="705"/>
      <c r="I48" s="1041" t="s">
        <v>874</v>
      </c>
      <c r="J48" s="1250">
        <f>((H41*J44)*1.2)/12</f>
        <v>0</v>
      </c>
      <c r="K48" s="699" t="s">
        <v>589</v>
      </c>
      <c r="L48" s="1251" t="s">
        <v>880</v>
      </c>
      <c r="M48" s="709">
        <f>J48*O44</f>
        <v>0</v>
      </c>
      <c r="N48" s="705" t="s">
        <v>192</v>
      </c>
      <c r="O48" s="699"/>
      <c r="P48" s="705"/>
      <c r="Q48" s="711"/>
    </row>
    <row r="49" spans="4:24" s="700" customFormat="1" ht="17" customHeight="1" x14ac:dyDescent="0.2">
      <c r="D49" s="1242"/>
      <c r="E49" s="1042"/>
      <c r="F49" s="1248" t="s">
        <v>893</v>
      </c>
      <c r="G49" s="1249"/>
      <c r="H49" s="705"/>
      <c r="I49" s="1041" t="s">
        <v>874</v>
      </c>
      <c r="J49" s="1250">
        <f>((H41*J45)*1.2)/12</f>
        <v>0</v>
      </c>
      <c r="K49" s="699" t="s">
        <v>589</v>
      </c>
      <c r="L49" s="1251" t="s">
        <v>880</v>
      </c>
      <c r="M49" s="709">
        <f>J49*O45</f>
        <v>0</v>
      </c>
      <c r="N49" s="699" t="s">
        <v>192</v>
      </c>
      <c r="O49" s="699"/>
      <c r="P49" s="705"/>
      <c r="Q49" s="711"/>
    </row>
    <row r="50" spans="4:24" s="700" customFormat="1" ht="17" customHeight="1" x14ac:dyDescent="0.2">
      <c r="D50" s="1242"/>
      <c r="E50" s="1042"/>
      <c r="F50" s="1252" t="s">
        <v>894</v>
      </c>
      <c r="G50" s="1253"/>
      <c r="H50" s="1254"/>
      <c r="I50" s="1047" t="s">
        <v>874</v>
      </c>
      <c r="J50" s="747">
        <f>(2*(F40+H40))*(H41/H42)/12</f>
        <v>0</v>
      </c>
      <c r="K50" s="747" t="s">
        <v>589</v>
      </c>
      <c r="L50" s="1255" t="s">
        <v>880</v>
      </c>
      <c r="M50" s="749">
        <f>J50*O46</f>
        <v>0</v>
      </c>
      <c r="N50" s="1254" t="s">
        <v>192</v>
      </c>
      <c r="O50" s="699"/>
      <c r="P50" s="705"/>
      <c r="Q50" s="711"/>
      <c r="T50" s="735"/>
      <c r="U50" s="735"/>
      <c r="V50" s="735"/>
      <c r="W50" s="735"/>
      <c r="X50" s="735"/>
    </row>
    <row r="51" spans="4:24" s="700" customFormat="1" ht="17" customHeight="1" x14ac:dyDescent="0.2">
      <c r="D51" s="1242"/>
      <c r="E51" s="1042"/>
      <c r="F51" s="708"/>
      <c r="G51" s="1249"/>
      <c r="H51" s="699"/>
      <c r="I51" s="1041"/>
      <c r="J51" s="699"/>
      <c r="K51" s="699"/>
      <c r="L51" s="750" t="s">
        <v>883</v>
      </c>
      <c r="M51" s="1256">
        <f>SUM(M48:M50)</f>
        <v>0</v>
      </c>
      <c r="N51" s="705" t="s">
        <v>192</v>
      </c>
      <c r="O51" s="699"/>
      <c r="P51" s="705"/>
      <c r="Q51" s="711"/>
      <c r="T51" s="735"/>
      <c r="U51" s="735"/>
      <c r="V51" s="735"/>
      <c r="W51" s="735"/>
      <c r="X51" s="735"/>
    </row>
    <row r="52" spans="4:24" ht="16" x14ac:dyDescent="0.2">
      <c r="D52" s="1257"/>
      <c r="E52" s="1054" t="s">
        <v>306</v>
      </c>
      <c r="Q52" s="1056"/>
      <c r="T52" s="735"/>
      <c r="U52" s="735"/>
      <c r="V52" s="735"/>
      <c r="W52" s="735"/>
      <c r="X52" s="735"/>
    </row>
    <row r="53" spans="4:24" s="700" customFormat="1" ht="17" customHeight="1" x14ac:dyDescent="0.2">
      <c r="D53" s="1242"/>
      <c r="E53" s="1039" t="s">
        <v>241</v>
      </c>
      <c r="F53" s="703" t="s">
        <v>884</v>
      </c>
      <c r="G53" s="1041"/>
      <c r="H53" s="699"/>
      <c r="I53" s="1041" t="s">
        <v>874</v>
      </c>
      <c r="J53" s="709">
        <f>(F40*H40)*H41</f>
        <v>0</v>
      </c>
      <c r="K53" s="699" t="s">
        <v>189</v>
      </c>
      <c r="L53" s="705"/>
      <c r="M53" s="699"/>
      <c r="N53" s="705"/>
      <c r="O53" s="705"/>
      <c r="P53" s="705"/>
      <c r="Q53" s="711"/>
    </row>
    <row r="54" spans="4:24" s="700" customFormat="1" ht="17" customHeight="1" x14ac:dyDescent="0.2">
      <c r="D54" s="1242"/>
      <c r="E54" s="1031" t="s">
        <v>241</v>
      </c>
      <c r="F54" s="703" t="s">
        <v>882</v>
      </c>
      <c r="G54" s="1040"/>
      <c r="H54" s="699"/>
      <c r="I54" s="1041" t="s">
        <v>874</v>
      </c>
      <c r="J54" s="709">
        <f>M51</f>
        <v>0</v>
      </c>
      <c r="K54" s="699" t="s">
        <v>192</v>
      </c>
      <c r="L54" s="705"/>
      <c r="M54" s="699"/>
      <c r="N54" s="705"/>
      <c r="O54" s="705"/>
      <c r="P54" s="705"/>
      <c r="Q54" s="711"/>
    </row>
    <row r="55" spans="4:24" s="700" customFormat="1" ht="17" customHeight="1" thickBot="1" x14ac:dyDescent="0.25">
      <c r="D55" s="1258"/>
      <c r="E55" s="1057" t="s">
        <v>241</v>
      </c>
      <c r="F55" s="715" t="s">
        <v>1073</v>
      </c>
      <c r="G55" s="1058"/>
      <c r="H55" s="716"/>
      <c r="I55" s="1059" t="s">
        <v>874</v>
      </c>
      <c r="J55" s="718">
        <f>((H40+H40)*1.2)*H41</f>
        <v>0</v>
      </c>
      <c r="K55" s="716" t="s">
        <v>184</v>
      </c>
      <c r="L55" s="719"/>
      <c r="M55" s="716"/>
      <c r="N55" s="719"/>
      <c r="O55" s="719"/>
      <c r="P55" s="719"/>
      <c r="Q55" s="720"/>
    </row>
    <row r="56" spans="4:24" ht="15" thickBot="1" x14ac:dyDescent="0.2">
      <c r="T56" s="1239" t="s">
        <v>1213</v>
      </c>
      <c r="U56" s="1239" t="s">
        <v>1214</v>
      </c>
      <c r="V56" s="1239" t="s">
        <v>891</v>
      </c>
      <c r="W56" s="1239" t="s">
        <v>888</v>
      </c>
      <c r="X56" s="1239" t="s">
        <v>1056</v>
      </c>
    </row>
    <row r="57" spans="4:24" s="700" customFormat="1" ht="17" customHeight="1" x14ac:dyDescent="0.2">
      <c r="D57" s="1240">
        <f>D40+1</f>
        <v>4</v>
      </c>
      <c r="E57" s="1241" t="s">
        <v>1343</v>
      </c>
      <c r="F57" s="759">
        <v>0.15</v>
      </c>
      <c r="G57" s="727" t="s">
        <v>873</v>
      </c>
      <c r="H57" s="759">
        <v>0.3</v>
      </c>
      <c r="I57" s="727" t="s">
        <v>185</v>
      </c>
      <c r="J57" s="696"/>
      <c r="K57" s="696"/>
      <c r="L57" s="697"/>
      <c r="M57" s="696"/>
      <c r="N57" s="697"/>
      <c r="O57" s="697"/>
      <c r="P57" s="697"/>
      <c r="Q57" s="1029"/>
      <c r="T57" s="726" t="str">
        <f>J61&amp;" "&amp;"Ø"&amp;" "&amp;L61&amp;" "&amp;M61</f>
        <v>4 Ø 12 mm</v>
      </c>
      <c r="U57" s="726" t="str">
        <f>IF(J62&gt;0,(J62&amp;" "&amp;"Ø"&amp;" "&amp;L62&amp;" "&amp;M62),0)</f>
        <v>1 Ø 12 mm</v>
      </c>
      <c r="V57" s="726" t="str">
        <f>"Ø"&amp;" "&amp;L63&amp;" "&amp;M63</f>
        <v>Ø 8 mm</v>
      </c>
      <c r="W57" s="726" t="str">
        <f>IF(H59=0.125,"10/15 cm",IF(H59=0.15,"15 cm",IF(H59=0.175,"15/20 cm",IF(H59=0.2,"20 cm","Check!!"))))</f>
        <v>15/20 cm</v>
      </c>
      <c r="X57" s="726" t="str">
        <f>IF(U57=0,("SNI"&amp;" "&amp;T57&amp;","&amp;" "&amp;V57&amp;" "&amp;"-"&amp;" "&amp;W57),("SNI"&amp;" "&amp;T57&amp;" "&amp;"+"&amp;" "&amp;U57&amp;","&amp;" "&amp;V57&amp;" "&amp;"-"&amp;" "&amp;W57))</f>
        <v>SNI 4 Ø 12 mm + 1 Ø 12 mm, Ø 8 mm - 15/20 cm</v>
      </c>
    </row>
    <row r="58" spans="4:24" s="700" customFormat="1" ht="17" customHeight="1" x14ac:dyDescent="0.15">
      <c r="D58" s="1242"/>
      <c r="E58" s="1031" t="s">
        <v>241</v>
      </c>
      <c r="F58" s="703" t="s">
        <v>887</v>
      </c>
      <c r="G58" s="1041" t="s">
        <v>874</v>
      </c>
      <c r="H58" s="704">
        <f>3*8</f>
        <v>24</v>
      </c>
      <c r="I58" s="1041" t="s">
        <v>185</v>
      </c>
      <c r="J58" s="699"/>
      <c r="K58" s="699"/>
      <c r="L58" s="705"/>
      <c r="M58" s="699"/>
      <c r="N58" s="705"/>
      <c r="O58" s="705"/>
      <c r="P58" s="705"/>
      <c r="Q58" s="711"/>
      <c r="T58" s="1036" t="s">
        <v>190</v>
      </c>
      <c r="U58" s="1036" t="s">
        <v>1072</v>
      </c>
      <c r="X58" s="699"/>
    </row>
    <row r="59" spans="4:24" s="700" customFormat="1" ht="17" customHeight="1" x14ac:dyDescent="0.2">
      <c r="D59" s="1242"/>
      <c r="E59" s="1031" t="s">
        <v>241</v>
      </c>
      <c r="F59" s="703" t="s">
        <v>888</v>
      </c>
      <c r="G59" s="1243" t="s">
        <v>874</v>
      </c>
      <c r="H59" s="704">
        <f>(0.15+0.2)/2</f>
        <v>0.17499999999999999</v>
      </c>
      <c r="I59" s="1041" t="s">
        <v>185</v>
      </c>
      <c r="J59" s="699"/>
      <c r="K59" s="699"/>
      <c r="L59" s="705"/>
      <c r="M59" s="699"/>
      <c r="N59" s="705"/>
      <c r="O59" s="705"/>
      <c r="P59" s="705"/>
      <c r="Q59" s="711"/>
      <c r="T59" s="699"/>
      <c r="U59" s="699"/>
      <c r="V59" s="699"/>
      <c r="W59" s="699"/>
      <c r="X59" s="699"/>
    </row>
    <row r="60" spans="4:24" s="700" customFormat="1" ht="17" customHeight="1" x14ac:dyDescent="0.2">
      <c r="D60" s="1242"/>
      <c r="E60" s="1244"/>
      <c r="F60" s="708"/>
      <c r="G60" s="1041"/>
      <c r="H60" s="699"/>
      <c r="I60" s="1041"/>
      <c r="J60" s="699"/>
      <c r="K60" s="699"/>
      <c r="L60" s="705"/>
      <c r="M60" s="699"/>
      <c r="N60" s="705"/>
      <c r="O60" s="705"/>
      <c r="P60" s="705"/>
      <c r="Q60" s="711"/>
      <c r="T60" s="699"/>
      <c r="U60" s="699"/>
      <c r="V60" s="699"/>
      <c r="W60" s="699"/>
      <c r="X60" s="699"/>
    </row>
    <row r="61" spans="4:24" s="735" customFormat="1" ht="17" customHeight="1" x14ac:dyDescent="0.2">
      <c r="D61" s="1245"/>
      <c r="E61" s="1031" t="s">
        <v>241</v>
      </c>
      <c r="F61" s="729" t="s">
        <v>889</v>
      </c>
      <c r="G61" s="1037"/>
      <c r="H61" s="731"/>
      <c r="I61" s="1033" t="s">
        <v>874</v>
      </c>
      <c r="J61" s="1259">
        <v>4</v>
      </c>
      <c r="K61" s="731" t="s">
        <v>266</v>
      </c>
      <c r="L61" s="732">
        <v>12</v>
      </c>
      <c r="M61" s="705" t="s">
        <v>879</v>
      </c>
      <c r="N61" s="733" t="s">
        <v>880</v>
      </c>
      <c r="O61" s="1246">
        <f>((3.14*(L61/1000)^2)/4)*12*7850</f>
        <v>10.648368</v>
      </c>
      <c r="P61" s="1246"/>
      <c r="Q61" s="711" t="s">
        <v>192</v>
      </c>
      <c r="T61" s="700"/>
      <c r="U61" s="700"/>
      <c r="V61" s="700"/>
      <c r="W61" s="700"/>
      <c r="X61" s="700"/>
    </row>
    <row r="62" spans="4:24" s="735" customFormat="1" ht="17" customHeight="1" x14ac:dyDescent="0.2">
      <c r="D62" s="1245"/>
      <c r="E62" s="1031" t="s">
        <v>241</v>
      </c>
      <c r="F62" s="729" t="s">
        <v>890</v>
      </c>
      <c r="G62" s="1037"/>
      <c r="H62" s="731"/>
      <c r="I62" s="1033" t="s">
        <v>874</v>
      </c>
      <c r="J62" s="1259">
        <v>1</v>
      </c>
      <c r="K62" s="731" t="s">
        <v>266</v>
      </c>
      <c r="L62" s="732">
        <v>12</v>
      </c>
      <c r="M62" s="705" t="s">
        <v>879</v>
      </c>
      <c r="N62" s="733" t="s">
        <v>880</v>
      </c>
      <c r="O62" s="1246">
        <f t="shared" ref="O62:O63" si="3">((3.14*(L62/1000)^2)/4)*12*7850</f>
        <v>10.648368</v>
      </c>
      <c r="P62" s="1246"/>
      <c r="Q62" s="711" t="s">
        <v>192</v>
      </c>
      <c r="R62" s="755"/>
      <c r="T62" s="700"/>
      <c r="U62" s="700"/>
      <c r="V62" s="700"/>
      <c r="W62" s="700"/>
      <c r="X62" s="700"/>
    </row>
    <row r="63" spans="4:24" s="735" customFormat="1" ht="17" customHeight="1" x14ac:dyDescent="0.2">
      <c r="D63" s="1245"/>
      <c r="E63" s="1031" t="s">
        <v>241</v>
      </c>
      <c r="F63" s="729" t="s">
        <v>891</v>
      </c>
      <c r="G63" s="1037"/>
      <c r="H63" s="731"/>
      <c r="I63" s="1033" t="s">
        <v>874</v>
      </c>
      <c r="J63" s="1259">
        <v>1</v>
      </c>
      <c r="K63" s="731" t="s">
        <v>266</v>
      </c>
      <c r="L63" s="732">
        <v>8</v>
      </c>
      <c r="M63" s="705" t="s">
        <v>879</v>
      </c>
      <c r="N63" s="733" t="s">
        <v>880</v>
      </c>
      <c r="O63" s="1246">
        <f t="shared" si="3"/>
        <v>4.7326079999999999</v>
      </c>
      <c r="P63" s="1246"/>
      <c r="Q63" s="711" t="s">
        <v>192</v>
      </c>
      <c r="R63" s="1247"/>
      <c r="T63" s="700"/>
      <c r="U63" s="700"/>
      <c r="V63" s="700"/>
      <c r="W63" s="700"/>
      <c r="X63" s="700"/>
    </row>
    <row r="64" spans="4:24" s="700" customFormat="1" ht="17" customHeight="1" x14ac:dyDescent="0.2">
      <c r="D64" s="1242"/>
      <c r="E64" s="1039" t="s">
        <v>241</v>
      </c>
      <c r="F64" s="703" t="s">
        <v>882</v>
      </c>
      <c r="G64" s="1040"/>
      <c r="H64" s="699"/>
      <c r="I64" s="1041"/>
      <c r="J64" s="699"/>
      <c r="K64" s="699"/>
      <c r="L64" s="705"/>
      <c r="M64" s="699"/>
      <c r="N64" s="705"/>
      <c r="O64" s="705"/>
      <c r="P64" s="705"/>
      <c r="Q64" s="711"/>
    </row>
    <row r="65" spans="4:24" s="700" customFormat="1" ht="17" customHeight="1" x14ac:dyDescent="0.2">
      <c r="D65" s="1242"/>
      <c r="E65" s="1042"/>
      <c r="F65" s="1248" t="s">
        <v>892</v>
      </c>
      <c r="G65" s="1249"/>
      <c r="H65" s="705"/>
      <c r="I65" s="1041" t="s">
        <v>874</v>
      </c>
      <c r="J65" s="1250">
        <f>((H58*J61)*1.2)/12</f>
        <v>9.6</v>
      </c>
      <c r="K65" s="699" t="s">
        <v>589</v>
      </c>
      <c r="L65" s="1251" t="s">
        <v>880</v>
      </c>
      <c r="M65" s="709">
        <f>J65*O61</f>
        <v>102.2243328</v>
      </c>
      <c r="N65" s="705" t="s">
        <v>192</v>
      </c>
      <c r="O65" s="699"/>
      <c r="P65" s="705"/>
      <c r="Q65" s="711"/>
    </row>
    <row r="66" spans="4:24" s="700" customFormat="1" ht="17" customHeight="1" x14ac:dyDescent="0.2">
      <c r="D66" s="1242"/>
      <c r="E66" s="1042"/>
      <c r="F66" s="1248" t="s">
        <v>893</v>
      </c>
      <c r="G66" s="1249"/>
      <c r="H66" s="705"/>
      <c r="I66" s="1041" t="s">
        <v>874</v>
      </c>
      <c r="J66" s="1250">
        <f>((H58*J62)*1.2)/12</f>
        <v>2.4</v>
      </c>
      <c r="K66" s="699" t="s">
        <v>589</v>
      </c>
      <c r="L66" s="1251" t="s">
        <v>880</v>
      </c>
      <c r="M66" s="709">
        <f>J66*O62</f>
        <v>25.5560832</v>
      </c>
      <c r="N66" s="699" t="s">
        <v>192</v>
      </c>
      <c r="O66" s="699"/>
      <c r="P66" s="705"/>
      <c r="Q66" s="711"/>
    </row>
    <row r="67" spans="4:24" s="700" customFormat="1" ht="17" customHeight="1" x14ac:dyDescent="0.2">
      <c r="D67" s="1242"/>
      <c r="E67" s="1042"/>
      <c r="F67" s="1252" t="s">
        <v>894</v>
      </c>
      <c r="G67" s="1253"/>
      <c r="H67" s="1254"/>
      <c r="I67" s="1047" t="s">
        <v>874</v>
      </c>
      <c r="J67" s="747">
        <f>(2*(F57+H57))*(H58/H59)/12</f>
        <v>10.285714285714285</v>
      </c>
      <c r="K67" s="747" t="s">
        <v>589</v>
      </c>
      <c r="L67" s="1255" t="s">
        <v>880</v>
      </c>
      <c r="M67" s="749">
        <f>J67*O63</f>
        <v>48.678253714285709</v>
      </c>
      <c r="N67" s="1254" t="s">
        <v>192</v>
      </c>
      <c r="O67" s="699"/>
      <c r="P67" s="705"/>
      <c r="Q67" s="711"/>
    </row>
    <row r="68" spans="4:24" s="700" customFormat="1" ht="17" customHeight="1" x14ac:dyDescent="0.2">
      <c r="D68" s="1242"/>
      <c r="E68" s="1042"/>
      <c r="F68" s="708"/>
      <c r="G68" s="1249"/>
      <c r="H68" s="699"/>
      <c r="I68" s="1041"/>
      <c r="J68" s="699"/>
      <c r="K68" s="699"/>
      <c r="L68" s="750" t="s">
        <v>883</v>
      </c>
      <c r="M68" s="1256">
        <f>SUM(M65:M67)</f>
        <v>176.45866971428572</v>
      </c>
      <c r="N68" s="705" t="s">
        <v>192</v>
      </c>
      <c r="O68" s="699"/>
      <c r="P68" s="705"/>
      <c r="Q68" s="711"/>
    </row>
    <row r="69" spans="4:24" ht="16" x14ac:dyDescent="0.2">
      <c r="D69" s="1257"/>
      <c r="E69" s="1054" t="s">
        <v>306</v>
      </c>
      <c r="Q69" s="1056"/>
      <c r="T69" s="735"/>
      <c r="U69" s="735"/>
      <c r="V69" s="735"/>
      <c r="W69" s="735"/>
      <c r="X69" s="735"/>
    </row>
    <row r="70" spans="4:24" s="700" customFormat="1" ht="17" customHeight="1" x14ac:dyDescent="0.2">
      <c r="D70" s="1242"/>
      <c r="E70" s="1039" t="s">
        <v>241</v>
      </c>
      <c r="F70" s="703" t="s">
        <v>884</v>
      </c>
      <c r="G70" s="1041"/>
      <c r="H70" s="699"/>
      <c r="I70" s="1041" t="s">
        <v>874</v>
      </c>
      <c r="J70" s="709">
        <f>(F57*H57)*H58</f>
        <v>1.08</v>
      </c>
      <c r="K70" s="699" t="s">
        <v>189</v>
      </c>
      <c r="L70" s="705"/>
      <c r="M70" s="699"/>
      <c r="N70" s="705"/>
      <c r="O70" s="705"/>
      <c r="P70" s="705"/>
      <c r="Q70" s="711"/>
      <c r="T70" s="735"/>
      <c r="U70" s="735"/>
      <c r="V70" s="735"/>
      <c r="W70" s="735"/>
      <c r="X70" s="735"/>
    </row>
    <row r="71" spans="4:24" s="700" customFormat="1" ht="17" customHeight="1" x14ac:dyDescent="0.2">
      <c r="D71" s="1242"/>
      <c r="E71" s="1031" t="s">
        <v>241</v>
      </c>
      <c r="F71" s="703" t="s">
        <v>882</v>
      </c>
      <c r="G71" s="1040"/>
      <c r="H71" s="699"/>
      <c r="I71" s="1041" t="s">
        <v>874</v>
      </c>
      <c r="J71" s="709">
        <f>M68</f>
        <v>176.45866971428572</v>
      </c>
      <c r="K71" s="699" t="s">
        <v>192</v>
      </c>
      <c r="L71" s="705"/>
      <c r="M71" s="699"/>
      <c r="N71" s="705"/>
      <c r="O71" s="705"/>
      <c r="P71" s="705"/>
      <c r="Q71" s="711"/>
      <c r="T71" s="735"/>
      <c r="U71" s="735"/>
      <c r="V71" s="735"/>
      <c r="W71" s="735"/>
      <c r="X71" s="735"/>
    </row>
    <row r="72" spans="4:24" s="700" customFormat="1" ht="17" customHeight="1" thickBot="1" x14ac:dyDescent="0.25">
      <c r="D72" s="1258"/>
      <c r="E72" s="1057" t="s">
        <v>241</v>
      </c>
      <c r="F72" s="715" t="s">
        <v>1073</v>
      </c>
      <c r="G72" s="1058"/>
      <c r="H72" s="716"/>
      <c r="I72" s="1059" t="s">
        <v>874</v>
      </c>
      <c r="J72" s="718">
        <f>((H57+H57)*1.2)*H58</f>
        <v>17.28</v>
      </c>
      <c r="K72" s="716" t="s">
        <v>184</v>
      </c>
      <c r="L72" s="719"/>
      <c r="M72" s="716"/>
      <c r="N72" s="719"/>
      <c r="O72" s="719"/>
      <c r="P72" s="719"/>
      <c r="Q72" s="720"/>
    </row>
    <row r="73" spans="4:24" ht="15" thickBot="1" x14ac:dyDescent="0.2">
      <c r="T73" s="1239" t="s">
        <v>1213</v>
      </c>
      <c r="U73" s="1239" t="s">
        <v>1214</v>
      </c>
      <c r="V73" s="1239" t="s">
        <v>891</v>
      </c>
      <c r="W73" s="1239" t="s">
        <v>888</v>
      </c>
      <c r="X73" s="1239" t="s">
        <v>1056</v>
      </c>
    </row>
    <row r="74" spans="4:24" s="700" customFormat="1" ht="17" customHeight="1" x14ac:dyDescent="0.2">
      <c r="D74" s="1240">
        <f>D57+1</f>
        <v>5</v>
      </c>
      <c r="E74" s="1241" t="s">
        <v>1317</v>
      </c>
      <c r="F74" s="759">
        <v>0.15</v>
      </c>
      <c r="G74" s="727" t="s">
        <v>873</v>
      </c>
      <c r="H74" s="759">
        <v>0.25</v>
      </c>
      <c r="I74" s="727" t="s">
        <v>185</v>
      </c>
      <c r="J74" s="696"/>
      <c r="K74" s="696"/>
      <c r="L74" s="697"/>
      <c r="M74" s="696"/>
      <c r="N74" s="697"/>
      <c r="O74" s="697"/>
      <c r="P74" s="697"/>
      <c r="Q74" s="1029"/>
      <c r="T74" s="726" t="str">
        <f>J78&amp;" "&amp;"Ø"&amp;" "&amp;L78&amp;" "&amp;M78</f>
        <v>4 Ø 10 mm</v>
      </c>
      <c r="U74" s="726">
        <f>IF(J79&gt;0,(J79&amp;" "&amp;"Ø"&amp;" "&amp;L79&amp;" "&amp;M79),0)</f>
        <v>0</v>
      </c>
      <c r="V74" s="726" t="str">
        <f>"Ø"&amp;" "&amp;L80&amp;" "&amp;M80</f>
        <v>Ø 8 mm</v>
      </c>
      <c r="W74" s="726" t="str">
        <f>IF(H76=0.125,"10/15 cm",IF(H76=0.15,"15 cm",IF(H76=0.175,"15/20 cm",IF(H76=0.2,"20 cm","Check!!"))))</f>
        <v>15/20 cm</v>
      </c>
      <c r="X74" s="726" t="str">
        <f>IF(U74=0,("SNI"&amp;" "&amp;T74&amp;","&amp;" "&amp;V74&amp;" "&amp;"-"&amp;" "&amp;W74),("SNI"&amp;" "&amp;T74&amp;" "&amp;"+"&amp;" "&amp;U74&amp;","&amp;" "&amp;V74&amp;" "&amp;"-"&amp;" "&amp;W74))</f>
        <v>SNI 4 Ø 10 mm, Ø 8 mm - 15/20 cm</v>
      </c>
    </row>
    <row r="75" spans="4:24" s="700" customFormat="1" ht="17" customHeight="1" x14ac:dyDescent="0.15">
      <c r="D75" s="1242"/>
      <c r="E75" s="1031" t="s">
        <v>241</v>
      </c>
      <c r="F75" s="703" t="s">
        <v>887</v>
      </c>
      <c r="G75" s="1041" t="s">
        <v>874</v>
      </c>
      <c r="H75" s="704"/>
      <c r="I75" s="1041" t="s">
        <v>185</v>
      </c>
      <c r="J75" s="699"/>
      <c r="K75" s="699"/>
      <c r="L75" s="705"/>
      <c r="M75" s="699"/>
      <c r="N75" s="705"/>
      <c r="O75" s="705"/>
      <c r="P75" s="705"/>
      <c r="Q75" s="711"/>
      <c r="T75" s="1036" t="s">
        <v>190</v>
      </c>
      <c r="U75" s="1036" t="s">
        <v>1072</v>
      </c>
      <c r="X75" s="699"/>
    </row>
    <row r="76" spans="4:24" s="700" customFormat="1" ht="17" customHeight="1" x14ac:dyDescent="0.2">
      <c r="D76" s="1242"/>
      <c r="E76" s="1031" t="s">
        <v>241</v>
      </c>
      <c r="F76" s="703" t="s">
        <v>888</v>
      </c>
      <c r="G76" s="1243" t="s">
        <v>874</v>
      </c>
      <c r="H76" s="704">
        <f>(0.15+0.2)/2</f>
        <v>0.17499999999999999</v>
      </c>
      <c r="I76" s="1041" t="s">
        <v>185</v>
      </c>
      <c r="J76" s="699"/>
      <c r="K76" s="699"/>
      <c r="L76" s="705"/>
      <c r="M76" s="699"/>
      <c r="N76" s="705"/>
      <c r="O76" s="705"/>
      <c r="P76" s="705"/>
      <c r="Q76" s="711"/>
    </row>
    <row r="77" spans="4:24" s="700" customFormat="1" ht="17" customHeight="1" x14ac:dyDescent="0.15">
      <c r="D77" s="1242"/>
      <c r="E77" s="1244"/>
      <c r="F77" s="708"/>
      <c r="G77" s="1041"/>
      <c r="H77" s="699"/>
      <c r="I77" s="1041"/>
      <c r="J77" s="699"/>
      <c r="K77" s="699"/>
      <c r="L77" s="705"/>
      <c r="M77" s="699"/>
      <c r="N77" s="705"/>
      <c r="O77" s="705"/>
      <c r="P77" s="705"/>
      <c r="Q77" s="711"/>
      <c r="T77" s="1052"/>
      <c r="U77" s="1052"/>
      <c r="V77" s="1052"/>
      <c r="W77" s="1052"/>
      <c r="X77" s="1052"/>
    </row>
    <row r="78" spans="4:24" s="735" customFormat="1" ht="17" customHeight="1" x14ac:dyDescent="0.2">
      <c r="D78" s="1245"/>
      <c r="E78" s="1031" t="s">
        <v>241</v>
      </c>
      <c r="F78" s="729" t="s">
        <v>889</v>
      </c>
      <c r="G78" s="1037"/>
      <c r="H78" s="731"/>
      <c r="I78" s="1033" t="s">
        <v>874</v>
      </c>
      <c r="J78" s="1259">
        <v>4</v>
      </c>
      <c r="K78" s="731" t="s">
        <v>266</v>
      </c>
      <c r="L78" s="732">
        <v>10</v>
      </c>
      <c r="M78" s="705" t="s">
        <v>879</v>
      </c>
      <c r="N78" s="733" t="s">
        <v>880</v>
      </c>
      <c r="O78" s="1246">
        <f>((3.14*(L78/1000)^2)/4)*12*7850</f>
        <v>7.3947000000000012</v>
      </c>
      <c r="P78" s="1246"/>
      <c r="Q78" s="711" t="s">
        <v>192</v>
      </c>
      <c r="T78" s="700"/>
      <c r="U78" s="700"/>
      <c r="V78" s="700"/>
      <c r="W78" s="700"/>
      <c r="X78" s="700"/>
    </row>
    <row r="79" spans="4:24" s="735" customFormat="1" ht="17" customHeight="1" x14ac:dyDescent="0.2">
      <c r="D79" s="1245"/>
      <c r="E79" s="1031" t="s">
        <v>241</v>
      </c>
      <c r="F79" s="729" t="s">
        <v>890</v>
      </c>
      <c r="G79" s="1037"/>
      <c r="H79" s="731"/>
      <c r="I79" s="1033" t="s">
        <v>874</v>
      </c>
      <c r="J79" s="1259">
        <v>0</v>
      </c>
      <c r="K79" s="731" t="s">
        <v>266</v>
      </c>
      <c r="L79" s="732">
        <v>0</v>
      </c>
      <c r="M79" s="705" t="s">
        <v>879</v>
      </c>
      <c r="N79" s="733" t="s">
        <v>880</v>
      </c>
      <c r="O79" s="1246">
        <f t="shared" ref="O79:O80" si="4">((3.14*(L79/1000)^2)/4)*12*7850</f>
        <v>0</v>
      </c>
      <c r="P79" s="1246"/>
      <c r="Q79" s="711" t="s">
        <v>192</v>
      </c>
      <c r="R79" s="755"/>
      <c r="T79" s="700"/>
      <c r="U79" s="700"/>
      <c r="V79" s="700"/>
      <c r="W79" s="700"/>
      <c r="X79" s="700"/>
    </row>
    <row r="80" spans="4:24" s="735" customFormat="1" ht="17" customHeight="1" x14ac:dyDescent="0.2">
      <c r="D80" s="1245"/>
      <c r="E80" s="1031" t="s">
        <v>241</v>
      </c>
      <c r="F80" s="729" t="s">
        <v>891</v>
      </c>
      <c r="G80" s="1037"/>
      <c r="H80" s="731"/>
      <c r="I80" s="1033" t="s">
        <v>874</v>
      </c>
      <c r="J80" s="1259">
        <v>1</v>
      </c>
      <c r="K80" s="731" t="s">
        <v>266</v>
      </c>
      <c r="L80" s="732">
        <v>8</v>
      </c>
      <c r="M80" s="705" t="s">
        <v>879</v>
      </c>
      <c r="N80" s="733" t="s">
        <v>880</v>
      </c>
      <c r="O80" s="1246">
        <f t="shared" si="4"/>
        <v>4.7326079999999999</v>
      </c>
      <c r="P80" s="1246"/>
      <c r="Q80" s="711" t="s">
        <v>192</v>
      </c>
      <c r="R80" s="1247"/>
      <c r="T80" s="700"/>
      <c r="U80" s="700"/>
      <c r="V80" s="700"/>
      <c r="W80" s="700"/>
      <c r="X80" s="700"/>
    </row>
    <row r="81" spans="4:24" s="700" customFormat="1" ht="17" customHeight="1" x14ac:dyDescent="0.15">
      <c r="D81" s="1242"/>
      <c r="E81" s="1039" t="s">
        <v>241</v>
      </c>
      <c r="F81" s="703" t="s">
        <v>882</v>
      </c>
      <c r="G81" s="1040"/>
      <c r="H81" s="699"/>
      <c r="I81" s="1041"/>
      <c r="J81" s="699"/>
      <c r="K81" s="699"/>
      <c r="L81" s="705"/>
      <c r="M81" s="699"/>
      <c r="N81" s="705"/>
      <c r="O81" s="705"/>
      <c r="P81" s="705"/>
      <c r="Q81" s="711"/>
      <c r="T81" s="1052"/>
      <c r="U81" s="1052"/>
      <c r="V81" s="1052"/>
      <c r="W81" s="1052"/>
      <c r="X81" s="1052"/>
    </row>
    <row r="82" spans="4:24" s="700" customFormat="1" ht="17" customHeight="1" x14ac:dyDescent="0.2">
      <c r="D82" s="1242"/>
      <c r="E82" s="1042"/>
      <c r="F82" s="1248" t="s">
        <v>892</v>
      </c>
      <c r="G82" s="1249"/>
      <c r="H82" s="705"/>
      <c r="I82" s="1041" t="s">
        <v>874</v>
      </c>
      <c r="J82" s="1250">
        <f>((H75*J78)*1.2)/12</f>
        <v>0</v>
      </c>
      <c r="K82" s="699" t="s">
        <v>589</v>
      </c>
      <c r="L82" s="1251" t="s">
        <v>880</v>
      </c>
      <c r="M82" s="709">
        <f>J82*O78</f>
        <v>0</v>
      </c>
      <c r="N82" s="705" t="s">
        <v>192</v>
      </c>
      <c r="O82" s="699"/>
      <c r="P82" s="705"/>
      <c r="Q82" s="711"/>
    </row>
    <row r="83" spans="4:24" s="700" customFormat="1" ht="17" customHeight="1" x14ac:dyDescent="0.2">
      <c r="D83" s="1242"/>
      <c r="E83" s="1042"/>
      <c r="F83" s="1248" t="s">
        <v>893</v>
      </c>
      <c r="G83" s="1249"/>
      <c r="H83" s="705"/>
      <c r="I83" s="1041" t="s">
        <v>874</v>
      </c>
      <c r="J83" s="1250">
        <f>((H75*J79)*1.2)/12</f>
        <v>0</v>
      </c>
      <c r="K83" s="699" t="s">
        <v>589</v>
      </c>
      <c r="L83" s="1251" t="s">
        <v>880</v>
      </c>
      <c r="M83" s="709">
        <f>J83*O79</f>
        <v>0</v>
      </c>
      <c r="N83" s="699" t="s">
        <v>192</v>
      </c>
      <c r="O83" s="699"/>
      <c r="P83" s="705"/>
      <c r="Q83" s="711"/>
    </row>
    <row r="84" spans="4:24" s="700" customFormat="1" ht="17" customHeight="1" x14ac:dyDescent="0.2">
      <c r="D84" s="1242"/>
      <c r="E84" s="1042"/>
      <c r="F84" s="1252" t="s">
        <v>894</v>
      </c>
      <c r="G84" s="1253"/>
      <c r="H84" s="1254"/>
      <c r="I84" s="1047" t="s">
        <v>874</v>
      </c>
      <c r="J84" s="747">
        <f>(2*(F74+H74))*(H75/H76)/12</f>
        <v>0</v>
      </c>
      <c r="K84" s="747" t="s">
        <v>589</v>
      </c>
      <c r="L84" s="1255" t="s">
        <v>880</v>
      </c>
      <c r="M84" s="749">
        <f>J84*O80</f>
        <v>0</v>
      </c>
      <c r="N84" s="1254" t="s">
        <v>192</v>
      </c>
      <c r="O84" s="699"/>
      <c r="P84" s="705"/>
      <c r="Q84" s="711"/>
    </row>
    <row r="85" spans="4:24" s="700" customFormat="1" ht="17" customHeight="1" x14ac:dyDescent="0.2">
      <c r="D85" s="1242"/>
      <c r="E85" s="1042"/>
      <c r="F85" s="708"/>
      <c r="G85" s="1249"/>
      <c r="H85" s="699"/>
      <c r="I85" s="1041"/>
      <c r="J85" s="699"/>
      <c r="K85" s="699"/>
      <c r="L85" s="750" t="s">
        <v>883</v>
      </c>
      <c r="M85" s="1256">
        <f>SUM(M82:M84)</f>
        <v>0</v>
      </c>
      <c r="N85" s="705" t="s">
        <v>192</v>
      </c>
      <c r="O85" s="699"/>
      <c r="P85" s="705"/>
      <c r="Q85" s="711"/>
    </row>
    <row r="86" spans="4:24" ht="16" x14ac:dyDescent="0.2">
      <c r="D86" s="1257"/>
      <c r="E86" s="1054" t="s">
        <v>306</v>
      </c>
      <c r="Q86" s="1056"/>
      <c r="T86" s="735"/>
      <c r="U86" s="735"/>
      <c r="V86" s="735"/>
      <c r="W86" s="735"/>
      <c r="X86" s="735"/>
    </row>
    <row r="87" spans="4:24" s="700" customFormat="1" ht="17" customHeight="1" x14ac:dyDescent="0.2">
      <c r="D87" s="1242"/>
      <c r="E87" s="1039" t="s">
        <v>241</v>
      </c>
      <c r="F87" s="703" t="s">
        <v>884</v>
      </c>
      <c r="G87" s="1041"/>
      <c r="H87" s="699"/>
      <c r="I87" s="1041" t="s">
        <v>874</v>
      </c>
      <c r="J87" s="709">
        <f>(F74*H74)*H75</f>
        <v>0</v>
      </c>
      <c r="K87" s="699" t="s">
        <v>189</v>
      </c>
      <c r="L87" s="705"/>
      <c r="M87" s="699"/>
      <c r="N87" s="705"/>
      <c r="O87" s="705"/>
      <c r="P87" s="705"/>
      <c r="Q87" s="711"/>
      <c r="T87" s="735"/>
      <c r="U87" s="735"/>
      <c r="V87" s="735"/>
      <c r="W87" s="735"/>
      <c r="X87" s="735"/>
    </row>
    <row r="88" spans="4:24" s="700" customFormat="1" ht="17" customHeight="1" x14ac:dyDescent="0.2">
      <c r="D88" s="1242"/>
      <c r="E88" s="1031" t="s">
        <v>241</v>
      </c>
      <c r="F88" s="703" t="s">
        <v>882</v>
      </c>
      <c r="G88" s="1040"/>
      <c r="H88" s="699"/>
      <c r="I88" s="1041" t="s">
        <v>874</v>
      </c>
      <c r="J88" s="709">
        <f>M85</f>
        <v>0</v>
      </c>
      <c r="K88" s="699" t="s">
        <v>192</v>
      </c>
      <c r="L88" s="705"/>
      <c r="M88" s="699"/>
      <c r="N88" s="705"/>
      <c r="O88" s="705"/>
      <c r="P88" s="705"/>
      <c r="Q88" s="711"/>
      <c r="T88" s="735"/>
      <c r="U88" s="735"/>
      <c r="V88" s="735"/>
      <c r="W88" s="735"/>
      <c r="X88" s="735"/>
    </row>
    <row r="89" spans="4:24" s="700" customFormat="1" ht="17" customHeight="1" thickBot="1" x14ac:dyDescent="0.25">
      <c r="D89" s="1258"/>
      <c r="E89" s="1057" t="s">
        <v>241</v>
      </c>
      <c r="F89" s="715" t="s">
        <v>1073</v>
      </c>
      <c r="G89" s="1058"/>
      <c r="H89" s="716"/>
      <c r="I89" s="1059" t="s">
        <v>874</v>
      </c>
      <c r="J89" s="718">
        <f>((H74+H74)*1.2)*H75</f>
        <v>0</v>
      </c>
      <c r="K89" s="716" t="s">
        <v>184</v>
      </c>
      <c r="L89" s="719"/>
      <c r="M89" s="716"/>
      <c r="N89" s="719"/>
      <c r="O89" s="719"/>
      <c r="P89" s="719"/>
      <c r="Q89" s="720"/>
    </row>
    <row r="90" spans="4:24" ht="15" thickBot="1" x14ac:dyDescent="0.2">
      <c r="T90" s="1239" t="s">
        <v>1213</v>
      </c>
      <c r="U90" s="1239" t="s">
        <v>1214</v>
      </c>
      <c r="V90" s="1239" t="s">
        <v>891</v>
      </c>
      <c r="W90" s="1239" t="s">
        <v>888</v>
      </c>
      <c r="X90" s="1239" t="s">
        <v>1056</v>
      </c>
    </row>
    <row r="91" spans="4:24" s="700" customFormat="1" ht="17" customHeight="1" x14ac:dyDescent="0.2">
      <c r="D91" s="1240">
        <f>D74+1</f>
        <v>6</v>
      </c>
      <c r="E91" s="1241" t="s">
        <v>1318</v>
      </c>
      <c r="F91" s="759">
        <v>0.15</v>
      </c>
      <c r="G91" s="727" t="s">
        <v>873</v>
      </c>
      <c r="H91" s="759">
        <v>0.2</v>
      </c>
      <c r="I91" s="727" t="s">
        <v>185</v>
      </c>
      <c r="J91" s="696"/>
      <c r="K91" s="696"/>
      <c r="L91" s="697"/>
      <c r="M91" s="696"/>
      <c r="N91" s="697"/>
      <c r="O91" s="697"/>
      <c r="P91" s="697"/>
      <c r="Q91" s="1029"/>
      <c r="T91" s="726" t="str">
        <f>J95&amp;" "&amp;"Ø"&amp;" "&amp;L95&amp;" "&amp;M95</f>
        <v>4 Ø 10 mm</v>
      </c>
      <c r="U91" s="726">
        <f>IF(J96&gt;0,(J96&amp;" "&amp;"Ø"&amp;" "&amp;L96&amp;" "&amp;M96),0)</f>
        <v>0</v>
      </c>
      <c r="V91" s="726" t="str">
        <f>"Ø"&amp;" "&amp;L97&amp;" "&amp;M97</f>
        <v>Ø 8 mm</v>
      </c>
      <c r="W91" s="726" t="str">
        <f>IF(H93=0.125,"10/15 cm",IF(H93=0.15,"15 cm",IF(H93=0.175,"15/20 cm",IF(H93=0.2,"20 cm","Check!!"))))</f>
        <v>15/20 cm</v>
      </c>
      <c r="X91" s="726" t="str">
        <f>IF(U91=0,("SNI"&amp;" "&amp;T91&amp;","&amp;" "&amp;V91&amp;" "&amp;"-"&amp;" "&amp;W91),("SNI"&amp;" "&amp;T91&amp;" "&amp;"+"&amp;" "&amp;U91&amp;","&amp;" "&amp;V91&amp;" "&amp;"-"&amp;" "&amp;W91))</f>
        <v>SNI 4 Ø 10 mm, Ø 8 mm - 15/20 cm</v>
      </c>
    </row>
    <row r="92" spans="4:24" s="700" customFormat="1" ht="17" customHeight="1" x14ac:dyDescent="0.15">
      <c r="D92" s="1242"/>
      <c r="E92" s="1031" t="s">
        <v>241</v>
      </c>
      <c r="F92" s="703" t="s">
        <v>887</v>
      </c>
      <c r="G92" s="1041" t="s">
        <v>874</v>
      </c>
      <c r="H92" s="704"/>
      <c r="I92" s="1041" t="s">
        <v>185</v>
      </c>
      <c r="J92" s="699"/>
      <c r="K92" s="699"/>
      <c r="L92" s="705"/>
      <c r="M92" s="699"/>
      <c r="N92" s="705"/>
      <c r="O92" s="705"/>
      <c r="P92" s="705"/>
      <c r="Q92" s="711"/>
      <c r="T92" s="1036" t="s">
        <v>190</v>
      </c>
      <c r="U92" s="1036" t="s">
        <v>1072</v>
      </c>
      <c r="X92" s="699"/>
    </row>
    <row r="93" spans="4:24" s="700" customFormat="1" ht="17" customHeight="1" x14ac:dyDescent="0.2">
      <c r="D93" s="1242"/>
      <c r="E93" s="1031" t="s">
        <v>241</v>
      </c>
      <c r="F93" s="703" t="s">
        <v>888</v>
      </c>
      <c r="G93" s="1243" t="s">
        <v>874</v>
      </c>
      <c r="H93" s="704">
        <f>(0.15+0.2)/2</f>
        <v>0.17499999999999999</v>
      </c>
      <c r="I93" s="1041" t="s">
        <v>185</v>
      </c>
      <c r="J93" s="699"/>
      <c r="K93" s="699"/>
      <c r="L93" s="705"/>
      <c r="M93" s="699"/>
      <c r="N93" s="705"/>
      <c r="O93" s="705"/>
      <c r="P93" s="705"/>
      <c r="Q93" s="711"/>
    </row>
    <row r="94" spans="4:24" s="700" customFormat="1" ht="17" customHeight="1" x14ac:dyDescent="0.15">
      <c r="D94" s="1242"/>
      <c r="E94" s="1244"/>
      <c r="F94" s="708"/>
      <c r="G94" s="1041"/>
      <c r="H94" s="699"/>
      <c r="I94" s="1041"/>
      <c r="J94" s="699"/>
      <c r="K94" s="699"/>
      <c r="L94" s="705"/>
      <c r="M94" s="699"/>
      <c r="N94" s="705"/>
      <c r="O94" s="705"/>
      <c r="P94" s="705"/>
      <c r="Q94" s="711"/>
      <c r="T94" s="1052"/>
      <c r="U94" s="1052"/>
      <c r="V94" s="1052"/>
      <c r="W94" s="1052"/>
      <c r="X94" s="1052"/>
    </row>
    <row r="95" spans="4:24" s="735" customFormat="1" ht="17" customHeight="1" x14ac:dyDescent="0.2">
      <c r="D95" s="1245"/>
      <c r="E95" s="1031" t="s">
        <v>241</v>
      </c>
      <c r="F95" s="729" t="s">
        <v>889</v>
      </c>
      <c r="G95" s="1037"/>
      <c r="H95" s="731"/>
      <c r="I95" s="1033" t="s">
        <v>874</v>
      </c>
      <c r="J95" s="1259">
        <v>4</v>
      </c>
      <c r="K95" s="731" t="s">
        <v>266</v>
      </c>
      <c r="L95" s="732">
        <v>10</v>
      </c>
      <c r="M95" s="705" t="s">
        <v>879</v>
      </c>
      <c r="N95" s="733" t="s">
        <v>880</v>
      </c>
      <c r="O95" s="1246">
        <f>((3.14*(L95/1000)^2)/4)*12*7850</f>
        <v>7.3947000000000012</v>
      </c>
      <c r="P95" s="1246"/>
      <c r="Q95" s="711" t="s">
        <v>192</v>
      </c>
      <c r="T95" s="700"/>
      <c r="U95" s="700"/>
      <c r="V95" s="700"/>
      <c r="W95" s="700"/>
      <c r="X95" s="700"/>
    </row>
    <row r="96" spans="4:24" s="735" customFormat="1" ht="17" customHeight="1" x14ac:dyDescent="0.2">
      <c r="D96" s="1245"/>
      <c r="E96" s="1031" t="s">
        <v>241</v>
      </c>
      <c r="F96" s="729" t="s">
        <v>890</v>
      </c>
      <c r="G96" s="1037"/>
      <c r="H96" s="731"/>
      <c r="I96" s="1033" t="s">
        <v>874</v>
      </c>
      <c r="J96" s="1259">
        <v>0</v>
      </c>
      <c r="K96" s="731" t="s">
        <v>266</v>
      </c>
      <c r="L96" s="732">
        <v>0</v>
      </c>
      <c r="M96" s="705" t="s">
        <v>879</v>
      </c>
      <c r="N96" s="733" t="s">
        <v>880</v>
      </c>
      <c r="O96" s="1246">
        <f t="shared" ref="O96:O97" si="5">((3.14*(L96/1000)^2)/4)*12*7850</f>
        <v>0</v>
      </c>
      <c r="P96" s="1246"/>
      <c r="Q96" s="711" t="s">
        <v>192</v>
      </c>
      <c r="R96" s="755"/>
      <c r="T96" s="700"/>
      <c r="U96" s="700"/>
      <c r="V96" s="700"/>
      <c r="W96" s="700"/>
      <c r="X96" s="700"/>
    </row>
    <row r="97" spans="4:24" s="735" customFormat="1" ht="17" customHeight="1" x14ac:dyDescent="0.2">
      <c r="D97" s="1245"/>
      <c r="E97" s="1031" t="s">
        <v>241</v>
      </c>
      <c r="F97" s="729" t="s">
        <v>891</v>
      </c>
      <c r="G97" s="1037"/>
      <c r="H97" s="731"/>
      <c r="I97" s="1033" t="s">
        <v>874</v>
      </c>
      <c r="J97" s="1259">
        <v>1</v>
      </c>
      <c r="K97" s="731" t="s">
        <v>266</v>
      </c>
      <c r="L97" s="732">
        <v>8</v>
      </c>
      <c r="M97" s="705" t="s">
        <v>879</v>
      </c>
      <c r="N97" s="733" t="s">
        <v>880</v>
      </c>
      <c r="O97" s="1246">
        <f t="shared" si="5"/>
        <v>4.7326079999999999</v>
      </c>
      <c r="P97" s="1246"/>
      <c r="Q97" s="711" t="s">
        <v>192</v>
      </c>
      <c r="R97" s="1247"/>
      <c r="T97" s="700"/>
      <c r="U97" s="700"/>
      <c r="V97" s="700"/>
      <c r="W97" s="700"/>
      <c r="X97" s="700"/>
    </row>
    <row r="98" spans="4:24" s="700" customFormat="1" ht="17" customHeight="1" x14ac:dyDescent="0.15">
      <c r="D98" s="1242"/>
      <c r="E98" s="1039" t="s">
        <v>241</v>
      </c>
      <c r="F98" s="703" t="s">
        <v>882</v>
      </c>
      <c r="G98" s="1040"/>
      <c r="H98" s="699"/>
      <c r="I98" s="1041"/>
      <c r="J98" s="699"/>
      <c r="K98" s="699"/>
      <c r="L98" s="705"/>
      <c r="M98" s="699"/>
      <c r="N98" s="705"/>
      <c r="O98" s="705"/>
      <c r="P98" s="705"/>
      <c r="Q98" s="711"/>
      <c r="T98" s="1052"/>
      <c r="U98" s="1052"/>
      <c r="V98" s="1052"/>
      <c r="W98" s="1052"/>
      <c r="X98" s="1052"/>
    </row>
    <row r="99" spans="4:24" s="700" customFormat="1" ht="17" customHeight="1" x14ac:dyDescent="0.2">
      <c r="D99" s="1242"/>
      <c r="E99" s="1042"/>
      <c r="F99" s="1248" t="s">
        <v>892</v>
      </c>
      <c r="G99" s="1249"/>
      <c r="H99" s="705"/>
      <c r="I99" s="1041" t="s">
        <v>874</v>
      </c>
      <c r="J99" s="1250">
        <f>((H92*J95)*1.2)/12</f>
        <v>0</v>
      </c>
      <c r="K99" s="699" t="s">
        <v>589</v>
      </c>
      <c r="L99" s="1251" t="s">
        <v>880</v>
      </c>
      <c r="M99" s="709">
        <f>J99*O95</f>
        <v>0</v>
      </c>
      <c r="N99" s="705" t="s">
        <v>192</v>
      </c>
      <c r="O99" s="699"/>
      <c r="P99" s="705"/>
      <c r="Q99" s="711"/>
    </row>
    <row r="100" spans="4:24" s="700" customFormat="1" ht="17" customHeight="1" x14ac:dyDescent="0.2">
      <c r="D100" s="1242"/>
      <c r="E100" s="1042"/>
      <c r="F100" s="1248" t="s">
        <v>893</v>
      </c>
      <c r="G100" s="1249"/>
      <c r="H100" s="705"/>
      <c r="I100" s="1041" t="s">
        <v>874</v>
      </c>
      <c r="J100" s="1250">
        <f>((H92*J96)*1.2)/12</f>
        <v>0</v>
      </c>
      <c r="K100" s="699" t="s">
        <v>589</v>
      </c>
      <c r="L100" s="1251" t="s">
        <v>880</v>
      </c>
      <c r="M100" s="709">
        <f>J100*O96</f>
        <v>0</v>
      </c>
      <c r="N100" s="699" t="s">
        <v>192</v>
      </c>
      <c r="O100" s="699"/>
      <c r="P100" s="705"/>
      <c r="Q100" s="711"/>
    </row>
    <row r="101" spans="4:24" s="700" customFormat="1" ht="17" customHeight="1" x14ac:dyDescent="0.2">
      <c r="D101" s="1242"/>
      <c r="E101" s="1042"/>
      <c r="F101" s="1252" t="s">
        <v>894</v>
      </c>
      <c r="G101" s="1253"/>
      <c r="H101" s="1254"/>
      <c r="I101" s="1047" t="s">
        <v>874</v>
      </c>
      <c r="J101" s="747">
        <f>(2*(F91+H91))*(H92/H93)/12</f>
        <v>0</v>
      </c>
      <c r="K101" s="747" t="s">
        <v>589</v>
      </c>
      <c r="L101" s="1255" t="s">
        <v>880</v>
      </c>
      <c r="M101" s="749">
        <f>J101*O97</f>
        <v>0</v>
      </c>
      <c r="N101" s="1254" t="s">
        <v>192</v>
      </c>
      <c r="O101" s="699"/>
      <c r="P101" s="705"/>
      <c r="Q101" s="711"/>
    </row>
    <row r="102" spans="4:24" s="700" customFormat="1" ht="17" customHeight="1" x14ac:dyDescent="0.2">
      <c r="D102" s="1242"/>
      <c r="E102" s="1042"/>
      <c r="F102" s="708"/>
      <c r="G102" s="1249"/>
      <c r="H102" s="699"/>
      <c r="I102" s="1041"/>
      <c r="J102" s="699"/>
      <c r="K102" s="699"/>
      <c r="L102" s="750" t="s">
        <v>883</v>
      </c>
      <c r="M102" s="1256">
        <f>SUM(M99:M101)</f>
        <v>0</v>
      </c>
      <c r="N102" s="705" t="s">
        <v>192</v>
      </c>
      <c r="O102" s="699"/>
      <c r="P102" s="705"/>
      <c r="Q102" s="711"/>
    </row>
    <row r="103" spans="4:24" ht="16" x14ac:dyDescent="0.2">
      <c r="D103" s="1257"/>
      <c r="E103" s="1054" t="s">
        <v>306</v>
      </c>
      <c r="Q103" s="1056"/>
      <c r="T103" s="735"/>
      <c r="U103" s="735"/>
      <c r="V103" s="735"/>
      <c r="W103" s="735"/>
      <c r="X103" s="735"/>
    </row>
    <row r="104" spans="4:24" s="700" customFormat="1" ht="17" customHeight="1" x14ac:dyDescent="0.2">
      <c r="D104" s="1242"/>
      <c r="E104" s="1039" t="s">
        <v>241</v>
      </c>
      <c r="F104" s="703" t="s">
        <v>884</v>
      </c>
      <c r="G104" s="1041"/>
      <c r="H104" s="699"/>
      <c r="I104" s="1041" t="s">
        <v>874</v>
      </c>
      <c r="J104" s="709">
        <f>(F91*H91)*H92</f>
        <v>0</v>
      </c>
      <c r="K104" s="699" t="s">
        <v>189</v>
      </c>
      <c r="L104" s="705"/>
      <c r="M104" s="699"/>
      <c r="N104" s="705"/>
      <c r="O104" s="705"/>
      <c r="P104" s="705"/>
      <c r="Q104" s="711"/>
      <c r="T104" s="735"/>
      <c r="U104" s="735"/>
      <c r="V104" s="735"/>
      <c r="W104" s="735"/>
      <c r="X104" s="735"/>
    </row>
    <row r="105" spans="4:24" s="700" customFormat="1" ht="17" customHeight="1" x14ac:dyDescent="0.2">
      <c r="D105" s="1242"/>
      <c r="E105" s="1031" t="s">
        <v>241</v>
      </c>
      <c r="F105" s="703" t="s">
        <v>882</v>
      </c>
      <c r="G105" s="1040"/>
      <c r="H105" s="699"/>
      <c r="I105" s="1041" t="s">
        <v>874</v>
      </c>
      <c r="J105" s="709">
        <f>M102</f>
        <v>0</v>
      </c>
      <c r="K105" s="699" t="s">
        <v>192</v>
      </c>
      <c r="L105" s="705"/>
      <c r="M105" s="699"/>
      <c r="N105" s="705"/>
      <c r="O105" s="705"/>
      <c r="P105" s="705"/>
      <c r="Q105" s="711"/>
      <c r="T105" s="735"/>
      <c r="U105" s="735"/>
      <c r="V105" s="735"/>
      <c r="W105" s="735"/>
      <c r="X105" s="735"/>
    </row>
    <row r="106" spans="4:24" s="700" customFormat="1" ht="17" customHeight="1" thickBot="1" x14ac:dyDescent="0.25">
      <c r="D106" s="1258"/>
      <c r="E106" s="1057" t="s">
        <v>241</v>
      </c>
      <c r="F106" s="715" t="s">
        <v>1073</v>
      </c>
      <c r="G106" s="1058"/>
      <c r="H106" s="716"/>
      <c r="I106" s="1059" t="s">
        <v>874</v>
      </c>
      <c r="J106" s="718">
        <f>((H91+H91)*1.2)*H92</f>
        <v>0</v>
      </c>
      <c r="K106" s="716" t="s">
        <v>184</v>
      </c>
      <c r="L106" s="719"/>
      <c r="M106" s="716"/>
      <c r="N106" s="719"/>
      <c r="O106" s="719"/>
      <c r="P106" s="719"/>
      <c r="Q106" s="720"/>
    </row>
    <row r="107" spans="4:24" ht="15" thickBot="1" x14ac:dyDescent="0.2">
      <c r="T107" s="1239" t="s">
        <v>1213</v>
      </c>
      <c r="U107" s="1239" t="s">
        <v>1214</v>
      </c>
      <c r="V107" s="1239" t="s">
        <v>891</v>
      </c>
      <c r="W107" s="1239" t="s">
        <v>888</v>
      </c>
      <c r="X107" s="1239" t="s">
        <v>1056</v>
      </c>
    </row>
    <row r="108" spans="4:24" s="700" customFormat="1" ht="17" customHeight="1" x14ac:dyDescent="0.2">
      <c r="D108" s="1240">
        <f>D91+1</f>
        <v>7</v>
      </c>
      <c r="E108" s="1241" t="s">
        <v>1319</v>
      </c>
      <c r="F108" s="759">
        <v>0.15</v>
      </c>
      <c r="G108" s="727" t="s">
        <v>873</v>
      </c>
      <c r="H108" s="759">
        <v>0.15</v>
      </c>
      <c r="I108" s="727" t="s">
        <v>185</v>
      </c>
      <c r="J108" s="696"/>
      <c r="K108" s="696"/>
      <c r="L108" s="697"/>
      <c r="M108" s="696"/>
      <c r="N108" s="697"/>
      <c r="O108" s="697"/>
      <c r="P108" s="697"/>
      <c r="Q108" s="1029"/>
      <c r="T108" s="726" t="str">
        <f>J112&amp;" "&amp;"Ø"&amp;" "&amp;L112&amp;" "&amp;M112</f>
        <v>4 Ø 10 mm</v>
      </c>
      <c r="U108" s="726">
        <f>IF(J113&gt;0,(J113&amp;" "&amp;"Ø"&amp;" "&amp;L113&amp;" "&amp;M113),0)</f>
        <v>0</v>
      </c>
      <c r="V108" s="726" t="str">
        <f>"Ø"&amp;" "&amp;L114&amp;" "&amp;M114</f>
        <v>Ø 8 mm</v>
      </c>
      <c r="W108" s="726" t="str">
        <f>IF(H110=0.125,"10/15 cm",IF(H110=0.15,"15 cm",IF(H110=0.175,"15/20 cm",IF(H110=0.2,"20 cm","Check!!"))))</f>
        <v>15/20 cm</v>
      </c>
      <c r="X108" s="726" t="str">
        <f>IF(U108=0,("SNI"&amp;" "&amp;T108&amp;","&amp;" "&amp;V108&amp;" "&amp;"-"&amp;" "&amp;W108),("SNI"&amp;" "&amp;T108&amp;" "&amp;"+"&amp;" "&amp;U108&amp;","&amp;" "&amp;V108&amp;" "&amp;"-"&amp;" "&amp;W108))</f>
        <v>SNI 4 Ø 10 mm, Ø 8 mm - 15/20 cm</v>
      </c>
    </row>
    <row r="109" spans="4:24" s="700" customFormat="1" ht="17" customHeight="1" x14ac:dyDescent="0.15">
      <c r="D109" s="1242"/>
      <c r="E109" s="1031" t="s">
        <v>241</v>
      </c>
      <c r="F109" s="703" t="s">
        <v>887</v>
      </c>
      <c r="G109" s="1041" t="s">
        <v>874</v>
      </c>
      <c r="H109" s="704"/>
      <c r="I109" s="1041" t="s">
        <v>185</v>
      </c>
      <c r="J109" s="699"/>
      <c r="K109" s="699"/>
      <c r="L109" s="705"/>
      <c r="M109" s="699"/>
      <c r="N109" s="705"/>
      <c r="O109" s="705"/>
      <c r="P109" s="705"/>
      <c r="Q109" s="711"/>
      <c r="T109" s="1036" t="s">
        <v>190</v>
      </c>
      <c r="U109" s="1036" t="s">
        <v>1072</v>
      </c>
      <c r="X109" s="699"/>
    </row>
    <row r="110" spans="4:24" s="700" customFormat="1" ht="17" customHeight="1" x14ac:dyDescent="0.2">
      <c r="D110" s="1242"/>
      <c r="E110" s="1031" t="s">
        <v>241</v>
      </c>
      <c r="F110" s="703" t="s">
        <v>888</v>
      </c>
      <c r="G110" s="1243" t="s">
        <v>874</v>
      </c>
      <c r="H110" s="704">
        <f>(0.15+0.2)/2</f>
        <v>0.17499999999999999</v>
      </c>
      <c r="I110" s="1041" t="s">
        <v>185</v>
      </c>
      <c r="J110" s="699"/>
      <c r="K110" s="699"/>
      <c r="L110" s="705"/>
      <c r="M110" s="699"/>
      <c r="N110" s="705"/>
      <c r="O110" s="705"/>
      <c r="P110" s="705"/>
      <c r="Q110" s="711"/>
    </row>
    <row r="111" spans="4:24" s="700" customFormat="1" ht="17" customHeight="1" x14ac:dyDescent="0.15">
      <c r="D111" s="1242"/>
      <c r="E111" s="1244"/>
      <c r="F111" s="708"/>
      <c r="G111" s="1041"/>
      <c r="H111" s="699"/>
      <c r="I111" s="1041"/>
      <c r="J111" s="699"/>
      <c r="K111" s="699"/>
      <c r="L111" s="705"/>
      <c r="M111" s="699"/>
      <c r="N111" s="705"/>
      <c r="O111" s="705"/>
      <c r="P111" s="705"/>
      <c r="Q111" s="711"/>
      <c r="T111" s="1052"/>
      <c r="U111" s="1052"/>
      <c r="V111" s="1052"/>
      <c r="W111" s="1052"/>
      <c r="X111" s="1052"/>
    </row>
    <row r="112" spans="4:24" s="735" customFormat="1" ht="17" customHeight="1" x14ac:dyDescent="0.2">
      <c r="D112" s="1245"/>
      <c r="E112" s="1031" t="s">
        <v>241</v>
      </c>
      <c r="F112" s="729" t="s">
        <v>889</v>
      </c>
      <c r="G112" s="1037"/>
      <c r="H112" s="731"/>
      <c r="I112" s="1033" t="s">
        <v>874</v>
      </c>
      <c r="J112" s="1259">
        <v>4</v>
      </c>
      <c r="K112" s="731" t="s">
        <v>266</v>
      </c>
      <c r="L112" s="732">
        <v>10</v>
      </c>
      <c r="M112" s="705" t="s">
        <v>879</v>
      </c>
      <c r="N112" s="733" t="s">
        <v>880</v>
      </c>
      <c r="O112" s="1246">
        <f>((3.14*(L112/1000)^2)/4)*12*7850</f>
        <v>7.3947000000000012</v>
      </c>
      <c r="P112" s="1246"/>
      <c r="Q112" s="711" t="s">
        <v>192</v>
      </c>
      <c r="T112" s="700"/>
      <c r="U112" s="700"/>
      <c r="V112" s="700"/>
      <c r="W112" s="700"/>
      <c r="X112" s="700"/>
    </row>
    <row r="113" spans="4:24" s="735" customFormat="1" ht="17" customHeight="1" x14ac:dyDescent="0.2">
      <c r="D113" s="1245"/>
      <c r="E113" s="1031" t="s">
        <v>241</v>
      </c>
      <c r="F113" s="729" t="s">
        <v>890</v>
      </c>
      <c r="G113" s="1037"/>
      <c r="H113" s="731"/>
      <c r="I113" s="1033" t="s">
        <v>874</v>
      </c>
      <c r="J113" s="1259">
        <v>0</v>
      </c>
      <c r="K113" s="731" t="s">
        <v>266</v>
      </c>
      <c r="L113" s="732">
        <v>0</v>
      </c>
      <c r="M113" s="705" t="s">
        <v>879</v>
      </c>
      <c r="N113" s="733" t="s">
        <v>880</v>
      </c>
      <c r="O113" s="1246">
        <f t="shared" ref="O113:O114" si="6">((3.14*(L113/1000)^2)/4)*12*7850</f>
        <v>0</v>
      </c>
      <c r="P113" s="1246"/>
      <c r="Q113" s="711" t="s">
        <v>192</v>
      </c>
      <c r="R113" s="755"/>
      <c r="T113" s="700"/>
      <c r="U113" s="700"/>
      <c r="V113" s="700"/>
      <c r="W113" s="700"/>
      <c r="X113" s="700"/>
    </row>
    <row r="114" spans="4:24" s="735" customFormat="1" ht="17" customHeight="1" x14ac:dyDescent="0.2">
      <c r="D114" s="1245"/>
      <c r="E114" s="1031" t="s">
        <v>241</v>
      </c>
      <c r="F114" s="729" t="s">
        <v>891</v>
      </c>
      <c r="G114" s="1037"/>
      <c r="H114" s="731"/>
      <c r="I114" s="1033" t="s">
        <v>874</v>
      </c>
      <c r="J114" s="1259">
        <v>1</v>
      </c>
      <c r="K114" s="731" t="s">
        <v>266</v>
      </c>
      <c r="L114" s="732">
        <v>8</v>
      </c>
      <c r="M114" s="705" t="s">
        <v>879</v>
      </c>
      <c r="N114" s="733" t="s">
        <v>880</v>
      </c>
      <c r="O114" s="1246">
        <f t="shared" si="6"/>
        <v>4.7326079999999999</v>
      </c>
      <c r="P114" s="1246"/>
      <c r="Q114" s="711" t="s">
        <v>192</v>
      </c>
      <c r="R114" s="1247"/>
      <c r="T114" s="700"/>
      <c r="U114" s="700"/>
      <c r="V114" s="700"/>
      <c r="W114" s="700"/>
      <c r="X114" s="700"/>
    </row>
    <row r="115" spans="4:24" s="700" customFormat="1" ht="17" customHeight="1" x14ac:dyDescent="0.15">
      <c r="D115" s="1242"/>
      <c r="E115" s="1039" t="s">
        <v>241</v>
      </c>
      <c r="F115" s="703" t="s">
        <v>882</v>
      </c>
      <c r="G115" s="1040"/>
      <c r="H115" s="699"/>
      <c r="I115" s="1041"/>
      <c r="J115" s="699"/>
      <c r="K115" s="699"/>
      <c r="L115" s="705"/>
      <c r="M115" s="699"/>
      <c r="N115" s="705"/>
      <c r="O115" s="705"/>
      <c r="P115" s="705"/>
      <c r="Q115" s="711"/>
      <c r="T115" s="1052"/>
      <c r="U115" s="1052"/>
      <c r="V115" s="1052"/>
      <c r="W115" s="1052"/>
      <c r="X115" s="1052"/>
    </row>
    <row r="116" spans="4:24" s="700" customFormat="1" ht="17" customHeight="1" x14ac:dyDescent="0.2">
      <c r="D116" s="1242"/>
      <c r="E116" s="1042"/>
      <c r="F116" s="1248" t="s">
        <v>892</v>
      </c>
      <c r="G116" s="1249"/>
      <c r="H116" s="705"/>
      <c r="I116" s="1041" t="s">
        <v>874</v>
      </c>
      <c r="J116" s="1250">
        <f>((H109*J112)*1.2)/12</f>
        <v>0</v>
      </c>
      <c r="K116" s="699" t="s">
        <v>589</v>
      </c>
      <c r="L116" s="1251" t="s">
        <v>880</v>
      </c>
      <c r="M116" s="709">
        <f>J116*O112</f>
        <v>0</v>
      </c>
      <c r="N116" s="705" t="s">
        <v>192</v>
      </c>
      <c r="O116" s="699"/>
      <c r="P116" s="705"/>
      <c r="Q116" s="711"/>
    </row>
    <row r="117" spans="4:24" s="700" customFormat="1" ht="17" customHeight="1" x14ac:dyDescent="0.2">
      <c r="D117" s="1242"/>
      <c r="E117" s="1042"/>
      <c r="F117" s="1248" t="s">
        <v>893</v>
      </c>
      <c r="G117" s="1249"/>
      <c r="H117" s="705"/>
      <c r="I117" s="1041" t="s">
        <v>874</v>
      </c>
      <c r="J117" s="1250">
        <f>((H109*J113)*1.2)/12</f>
        <v>0</v>
      </c>
      <c r="K117" s="699" t="s">
        <v>589</v>
      </c>
      <c r="L117" s="1251" t="s">
        <v>880</v>
      </c>
      <c r="M117" s="709">
        <f>J117*O113</f>
        <v>0</v>
      </c>
      <c r="N117" s="699" t="s">
        <v>192</v>
      </c>
      <c r="O117" s="699"/>
      <c r="P117" s="705"/>
      <c r="Q117" s="711"/>
    </row>
    <row r="118" spans="4:24" s="700" customFormat="1" ht="17" customHeight="1" x14ac:dyDescent="0.2">
      <c r="D118" s="1242"/>
      <c r="E118" s="1042"/>
      <c r="F118" s="1252" t="s">
        <v>894</v>
      </c>
      <c r="G118" s="1253"/>
      <c r="H118" s="1254"/>
      <c r="I118" s="1047" t="s">
        <v>874</v>
      </c>
      <c r="J118" s="747">
        <f>(2*(F108+H108))*(H109/H110)/12</f>
        <v>0</v>
      </c>
      <c r="K118" s="747" t="s">
        <v>589</v>
      </c>
      <c r="L118" s="1255" t="s">
        <v>880</v>
      </c>
      <c r="M118" s="749">
        <f>J118*O114</f>
        <v>0</v>
      </c>
      <c r="N118" s="1254" t="s">
        <v>192</v>
      </c>
      <c r="O118" s="699"/>
      <c r="P118" s="705"/>
      <c r="Q118" s="711"/>
    </row>
    <row r="119" spans="4:24" s="700" customFormat="1" ht="17" customHeight="1" x14ac:dyDescent="0.2">
      <c r="D119" s="1242"/>
      <c r="E119" s="1042"/>
      <c r="F119" s="708"/>
      <c r="G119" s="1249"/>
      <c r="H119" s="699"/>
      <c r="I119" s="1041"/>
      <c r="J119" s="699"/>
      <c r="K119" s="699"/>
      <c r="L119" s="750" t="s">
        <v>883</v>
      </c>
      <c r="M119" s="1256">
        <f>SUM(M116:M118)</f>
        <v>0</v>
      </c>
      <c r="N119" s="705" t="s">
        <v>192</v>
      </c>
      <c r="O119" s="699"/>
      <c r="P119" s="705"/>
      <c r="Q119" s="711"/>
    </row>
    <row r="120" spans="4:24" ht="16" x14ac:dyDescent="0.2">
      <c r="D120" s="1257"/>
      <c r="E120" s="1054" t="s">
        <v>306</v>
      </c>
      <c r="Q120" s="1056"/>
      <c r="T120" s="735"/>
      <c r="U120" s="735"/>
      <c r="V120" s="735"/>
      <c r="W120" s="735"/>
      <c r="X120" s="735"/>
    </row>
    <row r="121" spans="4:24" s="700" customFormat="1" ht="17" customHeight="1" x14ac:dyDescent="0.2">
      <c r="D121" s="1242"/>
      <c r="E121" s="1039" t="s">
        <v>241</v>
      </c>
      <c r="F121" s="703" t="s">
        <v>884</v>
      </c>
      <c r="G121" s="1041"/>
      <c r="H121" s="699"/>
      <c r="I121" s="1041" t="s">
        <v>874</v>
      </c>
      <c r="J121" s="709">
        <f>(F108*H108)*H109</f>
        <v>0</v>
      </c>
      <c r="K121" s="699" t="s">
        <v>189</v>
      </c>
      <c r="L121" s="705"/>
      <c r="M121" s="699"/>
      <c r="N121" s="705"/>
      <c r="O121" s="705"/>
      <c r="P121" s="705"/>
      <c r="Q121" s="711"/>
      <c r="T121" s="735"/>
      <c r="U121" s="735"/>
      <c r="V121" s="735"/>
      <c r="W121" s="735"/>
      <c r="X121" s="735"/>
    </row>
    <row r="122" spans="4:24" s="700" customFormat="1" ht="17" customHeight="1" x14ac:dyDescent="0.2">
      <c r="D122" s="1242"/>
      <c r="E122" s="1031" t="s">
        <v>241</v>
      </c>
      <c r="F122" s="703" t="s">
        <v>882</v>
      </c>
      <c r="G122" s="1040"/>
      <c r="H122" s="699"/>
      <c r="I122" s="1041" t="s">
        <v>874</v>
      </c>
      <c r="J122" s="709">
        <f>M119</f>
        <v>0</v>
      </c>
      <c r="K122" s="699" t="s">
        <v>192</v>
      </c>
      <c r="L122" s="705"/>
      <c r="M122" s="699"/>
      <c r="N122" s="705"/>
      <c r="O122" s="705"/>
      <c r="P122" s="705"/>
      <c r="Q122" s="711"/>
      <c r="T122" s="735"/>
      <c r="U122" s="735"/>
      <c r="V122" s="735"/>
      <c r="W122" s="735"/>
      <c r="X122" s="735"/>
    </row>
    <row r="123" spans="4:24" s="700" customFormat="1" ht="17" customHeight="1" thickBot="1" x14ac:dyDescent="0.25">
      <c r="D123" s="1258"/>
      <c r="E123" s="1057" t="s">
        <v>241</v>
      </c>
      <c r="F123" s="715" t="s">
        <v>1073</v>
      </c>
      <c r="G123" s="1058"/>
      <c r="H123" s="716"/>
      <c r="I123" s="1059" t="s">
        <v>874</v>
      </c>
      <c r="J123" s="718">
        <f>((H108+H108)*1.2)*H109</f>
        <v>0</v>
      </c>
      <c r="K123" s="716" t="s">
        <v>184</v>
      </c>
      <c r="L123" s="719"/>
      <c r="M123" s="716"/>
      <c r="N123" s="719"/>
      <c r="O123" s="719"/>
      <c r="P123" s="719"/>
      <c r="Q123" s="720"/>
    </row>
    <row r="124" spans="4:24" ht="15" thickBot="1" x14ac:dyDescent="0.2">
      <c r="T124" s="1239" t="s">
        <v>1213</v>
      </c>
      <c r="U124" s="1239" t="s">
        <v>1214</v>
      </c>
      <c r="V124" s="1239" t="s">
        <v>891</v>
      </c>
      <c r="W124" s="1239" t="s">
        <v>888</v>
      </c>
      <c r="X124" s="1239" t="s">
        <v>1056</v>
      </c>
    </row>
    <row r="125" spans="4:24" s="700" customFormat="1" ht="17" customHeight="1" x14ac:dyDescent="0.2">
      <c r="D125" s="1240">
        <f>D108+1</f>
        <v>8</v>
      </c>
      <c r="E125" s="1241" t="s">
        <v>1320</v>
      </c>
      <c r="F125" s="759">
        <v>0.13</v>
      </c>
      <c r="G125" s="727" t="s">
        <v>873</v>
      </c>
      <c r="H125" s="759">
        <v>0.15</v>
      </c>
      <c r="I125" s="727" t="s">
        <v>185</v>
      </c>
      <c r="J125" s="696"/>
      <c r="K125" s="696"/>
      <c r="L125" s="697"/>
      <c r="M125" s="696"/>
      <c r="N125" s="697"/>
      <c r="O125" s="697"/>
      <c r="P125" s="697"/>
      <c r="Q125" s="1029"/>
      <c r="T125" s="726" t="str">
        <f>J129&amp;" "&amp;"Ø"&amp;" "&amp;L129&amp;" "&amp;M129</f>
        <v>4 Ø 10 mm</v>
      </c>
      <c r="U125" s="726">
        <f>IF(J130&gt;0,(J130&amp;" "&amp;"Ø"&amp;" "&amp;L130&amp;" "&amp;M130),0)</f>
        <v>0</v>
      </c>
      <c r="V125" s="726" t="str">
        <f>"Ø"&amp;" "&amp;L131&amp;" "&amp;M131</f>
        <v>Ø 8 mm</v>
      </c>
      <c r="W125" s="726" t="str">
        <f>IF(H127=0.125,"10/15 cm",IF(H127=0.15,"15 cm",IF(H127=0.175,"15/20 cm",IF(H127=0.2,"20 cm","Check!!"))))</f>
        <v>15/20 cm</v>
      </c>
      <c r="X125" s="726" t="str">
        <f>IF(U125=0,("SNI"&amp;" "&amp;T125&amp;","&amp;" "&amp;V125&amp;" "&amp;"-"&amp;" "&amp;W125),("SNI"&amp;" "&amp;T125&amp;" "&amp;"+"&amp;" "&amp;U125&amp;","&amp;" "&amp;V125&amp;" "&amp;"-"&amp;" "&amp;W125))</f>
        <v>SNI 4 Ø 10 mm, Ø 8 mm - 15/20 cm</v>
      </c>
    </row>
    <row r="126" spans="4:24" s="700" customFormat="1" ht="17" customHeight="1" x14ac:dyDescent="0.15">
      <c r="D126" s="1242"/>
      <c r="E126" s="1031" t="s">
        <v>241</v>
      </c>
      <c r="F126" s="703" t="s">
        <v>887</v>
      </c>
      <c r="G126" s="1041" t="s">
        <v>874</v>
      </c>
      <c r="H126" s="704"/>
      <c r="I126" s="1041" t="s">
        <v>185</v>
      </c>
      <c r="J126" s="699"/>
      <c r="K126" s="699"/>
      <c r="L126" s="705"/>
      <c r="M126" s="699"/>
      <c r="N126" s="705"/>
      <c r="O126" s="705"/>
      <c r="P126" s="705"/>
      <c r="Q126" s="711"/>
      <c r="T126" s="1036" t="s">
        <v>190</v>
      </c>
      <c r="U126" s="1036" t="s">
        <v>1072</v>
      </c>
      <c r="X126" s="699"/>
    </row>
    <row r="127" spans="4:24" s="700" customFormat="1" ht="17" customHeight="1" x14ac:dyDescent="0.2">
      <c r="D127" s="1242"/>
      <c r="E127" s="1031" t="s">
        <v>241</v>
      </c>
      <c r="F127" s="703" t="s">
        <v>888</v>
      </c>
      <c r="G127" s="1243" t="s">
        <v>874</v>
      </c>
      <c r="H127" s="704">
        <f>(0.15+0.2)/2</f>
        <v>0.17499999999999999</v>
      </c>
      <c r="I127" s="1041" t="s">
        <v>185</v>
      </c>
      <c r="J127" s="699"/>
      <c r="K127" s="699"/>
      <c r="L127" s="705"/>
      <c r="M127" s="699"/>
      <c r="N127" s="705"/>
      <c r="O127" s="705"/>
      <c r="P127" s="705"/>
      <c r="Q127" s="711"/>
    </row>
    <row r="128" spans="4:24" s="700" customFormat="1" ht="17" customHeight="1" x14ac:dyDescent="0.15">
      <c r="D128" s="1242"/>
      <c r="E128" s="1244"/>
      <c r="F128" s="708"/>
      <c r="G128" s="1041"/>
      <c r="H128" s="699"/>
      <c r="I128" s="1041"/>
      <c r="J128" s="699"/>
      <c r="K128" s="699"/>
      <c r="L128" s="705"/>
      <c r="M128" s="699"/>
      <c r="N128" s="705"/>
      <c r="O128" s="705"/>
      <c r="P128" s="705"/>
      <c r="Q128" s="711"/>
      <c r="T128" s="1052"/>
      <c r="U128" s="1052"/>
      <c r="V128" s="1052"/>
      <c r="W128" s="1052"/>
      <c r="X128" s="1052"/>
    </row>
    <row r="129" spans="4:24" s="735" customFormat="1" ht="17" customHeight="1" x14ac:dyDescent="0.2">
      <c r="D129" s="1245"/>
      <c r="E129" s="1031" t="s">
        <v>241</v>
      </c>
      <c r="F129" s="729" t="s">
        <v>889</v>
      </c>
      <c r="G129" s="1037"/>
      <c r="H129" s="731"/>
      <c r="I129" s="1033" t="s">
        <v>874</v>
      </c>
      <c r="J129" s="1259">
        <v>4</v>
      </c>
      <c r="K129" s="731" t="s">
        <v>266</v>
      </c>
      <c r="L129" s="732">
        <v>10</v>
      </c>
      <c r="M129" s="705" t="s">
        <v>879</v>
      </c>
      <c r="N129" s="733" t="s">
        <v>880</v>
      </c>
      <c r="O129" s="1246">
        <f>((3.14*(L129/1000)^2)/4)*12*7850</f>
        <v>7.3947000000000012</v>
      </c>
      <c r="P129" s="1246"/>
      <c r="Q129" s="711" t="s">
        <v>192</v>
      </c>
      <c r="T129" s="700"/>
      <c r="U129" s="700"/>
      <c r="V129" s="700"/>
      <c r="W129" s="700"/>
      <c r="X129" s="700"/>
    </row>
    <row r="130" spans="4:24" s="735" customFormat="1" ht="17" customHeight="1" x14ac:dyDescent="0.2">
      <c r="D130" s="1245"/>
      <c r="E130" s="1031" t="s">
        <v>241</v>
      </c>
      <c r="F130" s="729" t="s">
        <v>890</v>
      </c>
      <c r="G130" s="1037"/>
      <c r="H130" s="731"/>
      <c r="I130" s="1033" t="s">
        <v>874</v>
      </c>
      <c r="J130" s="1259">
        <v>0</v>
      </c>
      <c r="K130" s="731" t="s">
        <v>266</v>
      </c>
      <c r="L130" s="732">
        <v>0</v>
      </c>
      <c r="M130" s="705" t="s">
        <v>879</v>
      </c>
      <c r="N130" s="733" t="s">
        <v>880</v>
      </c>
      <c r="O130" s="1246">
        <f t="shared" ref="O130:O131" si="7">((3.14*(L130/1000)^2)/4)*12*7850</f>
        <v>0</v>
      </c>
      <c r="P130" s="1246"/>
      <c r="Q130" s="711" t="s">
        <v>192</v>
      </c>
      <c r="R130" s="755"/>
      <c r="T130" s="700"/>
      <c r="U130" s="700"/>
      <c r="V130" s="700"/>
      <c r="W130" s="700"/>
      <c r="X130" s="700"/>
    </row>
    <row r="131" spans="4:24" s="735" customFormat="1" ht="17" customHeight="1" x14ac:dyDescent="0.2">
      <c r="D131" s="1245"/>
      <c r="E131" s="1031" t="s">
        <v>241</v>
      </c>
      <c r="F131" s="729" t="s">
        <v>891</v>
      </c>
      <c r="G131" s="1037"/>
      <c r="H131" s="731"/>
      <c r="I131" s="1033" t="s">
        <v>874</v>
      </c>
      <c r="J131" s="1259">
        <v>1</v>
      </c>
      <c r="K131" s="731" t="s">
        <v>266</v>
      </c>
      <c r="L131" s="732">
        <v>8</v>
      </c>
      <c r="M131" s="705" t="s">
        <v>879</v>
      </c>
      <c r="N131" s="733" t="s">
        <v>880</v>
      </c>
      <c r="O131" s="1246">
        <f t="shared" si="7"/>
        <v>4.7326079999999999</v>
      </c>
      <c r="P131" s="1246"/>
      <c r="Q131" s="711" t="s">
        <v>192</v>
      </c>
      <c r="R131" s="1247"/>
      <c r="T131" s="700"/>
      <c r="U131" s="700"/>
      <c r="V131" s="700"/>
      <c r="W131" s="700"/>
      <c r="X131" s="700"/>
    </row>
    <row r="132" spans="4:24" s="700" customFormat="1" ht="17" customHeight="1" x14ac:dyDescent="0.15">
      <c r="D132" s="1242"/>
      <c r="E132" s="1039" t="s">
        <v>241</v>
      </c>
      <c r="F132" s="703" t="s">
        <v>882</v>
      </c>
      <c r="G132" s="1040"/>
      <c r="H132" s="699"/>
      <c r="I132" s="1041"/>
      <c r="J132" s="699"/>
      <c r="K132" s="699"/>
      <c r="L132" s="705"/>
      <c r="M132" s="699"/>
      <c r="N132" s="705"/>
      <c r="O132" s="705"/>
      <c r="P132" s="705"/>
      <c r="Q132" s="711"/>
      <c r="T132" s="1052"/>
      <c r="U132" s="1052"/>
      <c r="V132" s="1052"/>
      <c r="W132" s="1052"/>
      <c r="X132" s="1052"/>
    </row>
    <row r="133" spans="4:24" s="700" customFormat="1" ht="17" customHeight="1" x14ac:dyDescent="0.2">
      <c r="D133" s="1242"/>
      <c r="E133" s="1042"/>
      <c r="F133" s="1248" t="s">
        <v>892</v>
      </c>
      <c r="G133" s="1249"/>
      <c r="H133" s="705"/>
      <c r="I133" s="1041" t="s">
        <v>874</v>
      </c>
      <c r="J133" s="1250">
        <f>((H126*J129)*1.2)/12</f>
        <v>0</v>
      </c>
      <c r="K133" s="699" t="s">
        <v>589</v>
      </c>
      <c r="L133" s="1251" t="s">
        <v>880</v>
      </c>
      <c r="M133" s="709">
        <f>J133*O129</f>
        <v>0</v>
      </c>
      <c r="N133" s="705" t="s">
        <v>192</v>
      </c>
      <c r="O133" s="699"/>
      <c r="P133" s="705"/>
      <c r="Q133" s="711"/>
    </row>
    <row r="134" spans="4:24" s="700" customFormat="1" ht="17" customHeight="1" x14ac:dyDescent="0.2">
      <c r="D134" s="1242"/>
      <c r="E134" s="1042"/>
      <c r="F134" s="1248" t="s">
        <v>893</v>
      </c>
      <c r="G134" s="1249"/>
      <c r="H134" s="705"/>
      <c r="I134" s="1041" t="s">
        <v>874</v>
      </c>
      <c r="J134" s="1250">
        <f>((H126*J130)*1.2)/12</f>
        <v>0</v>
      </c>
      <c r="K134" s="699" t="s">
        <v>589</v>
      </c>
      <c r="L134" s="1251" t="s">
        <v>880</v>
      </c>
      <c r="M134" s="709">
        <f>J134*O130</f>
        <v>0</v>
      </c>
      <c r="N134" s="699" t="s">
        <v>192</v>
      </c>
      <c r="O134" s="699"/>
      <c r="P134" s="705"/>
      <c r="Q134" s="711"/>
    </row>
    <row r="135" spans="4:24" s="700" customFormat="1" ht="17" customHeight="1" x14ac:dyDescent="0.2">
      <c r="D135" s="1242"/>
      <c r="E135" s="1042"/>
      <c r="F135" s="1252" t="s">
        <v>894</v>
      </c>
      <c r="G135" s="1253"/>
      <c r="H135" s="1254"/>
      <c r="I135" s="1047" t="s">
        <v>874</v>
      </c>
      <c r="J135" s="747">
        <f>(2*(F125+H125))*(H126/H127)/12</f>
        <v>0</v>
      </c>
      <c r="K135" s="747" t="s">
        <v>589</v>
      </c>
      <c r="L135" s="1255" t="s">
        <v>880</v>
      </c>
      <c r="M135" s="749">
        <f>J135*O131</f>
        <v>0</v>
      </c>
      <c r="N135" s="1254" t="s">
        <v>192</v>
      </c>
      <c r="O135" s="699"/>
      <c r="P135" s="705"/>
      <c r="Q135" s="711"/>
    </row>
    <row r="136" spans="4:24" s="700" customFormat="1" ht="17" customHeight="1" x14ac:dyDescent="0.2">
      <c r="D136" s="1242"/>
      <c r="E136" s="1042"/>
      <c r="F136" s="708"/>
      <c r="G136" s="1249"/>
      <c r="H136" s="699"/>
      <c r="I136" s="1041"/>
      <c r="J136" s="699"/>
      <c r="K136" s="699"/>
      <c r="L136" s="750" t="s">
        <v>883</v>
      </c>
      <c r="M136" s="1256">
        <f>SUM(M133:M135)</f>
        <v>0</v>
      </c>
      <c r="N136" s="705" t="s">
        <v>192</v>
      </c>
      <c r="O136" s="699"/>
      <c r="P136" s="705"/>
      <c r="Q136" s="711"/>
    </row>
    <row r="137" spans="4:24" ht="16" x14ac:dyDescent="0.2">
      <c r="D137" s="1257"/>
      <c r="E137" s="1054" t="s">
        <v>306</v>
      </c>
      <c r="Q137" s="1056"/>
      <c r="T137" s="735"/>
      <c r="U137" s="735"/>
      <c r="V137" s="735"/>
      <c r="W137" s="735"/>
      <c r="X137" s="735"/>
    </row>
    <row r="138" spans="4:24" s="700" customFormat="1" ht="17" customHeight="1" x14ac:dyDescent="0.2">
      <c r="D138" s="1242"/>
      <c r="E138" s="1039" t="s">
        <v>241</v>
      </c>
      <c r="F138" s="703" t="s">
        <v>884</v>
      </c>
      <c r="G138" s="1041"/>
      <c r="H138" s="699"/>
      <c r="I138" s="1041" t="s">
        <v>874</v>
      </c>
      <c r="J138" s="709">
        <f>(F125*H125)*H126</f>
        <v>0</v>
      </c>
      <c r="K138" s="699" t="s">
        <v>189</v>
      </c>
      <c r="L138" s="705"/>
      <c r="M138" s="699"/>
      <c r="N138" s="705"/>
      <c r="O138" s="705"/>
      <c r="P138" s="705"/>
      <c r="Q138" s="711"/>
      <c r="T138" s="735"/>
      <c r="U138" s="735"/>
      <c r="V138" s="735"/>
      <c r="W138" s="735"/>
      <c r="X138" s="735"/>
    </row>
    <row r="139" spans="4:24" s="700" customFormat="1" ht="17" customHeight="1" x14ac:dyDescent="0.2">
      <c r="D139" s="1242"/>
      <c r="E139" s="1031" t="s">
        <v>241</v>
      </c>
      <c r="F139" s="703" t="s">
        <v>882</v>
      </c>
      <c r="G139" s="1040"/>
      <c r="H139" s="699"/>
      <c r="I139" s="1041" t="s">
        <v>874</v>
      </c>
      <c r="J139" s="709">
        <f>M136</f>
        <v>0</v>
      </c>
      <c r="K139" s="699" t="s">
        <v>192</v>
      </c>
      <c r="L139" s="705"/>
      <c r="M139" s="699"/>
      <c r="N139" s="705"/>
      <c r="O139" s="705"/>
      <c r="P139" s="705"/>
      <c r="Q139" s="711"/>
      <c r="T139" s="735"/>
      <c r="U139" s="735"/>
      <c r="V139" s="735"/>
      <c r="W139" s="735"/>
      <c r="X139" s="735"/>
    </row>
    <row r="140" spans="4:24" s="700" customFormat="1" ht="17" customHeight="1" thickBot="1" x14ac:dyDescent="0.25">
      <c r="D140" s="1258"/>
      <c r="E140" s="1057" t="s">
        <v>241</v>
      </c>
      <c r="F140" s="715" t="s">
        <v>1073</v>
      </c>
      <c r="G140" s="1058"/>
      <c r="H140" s="716"/>
      <c r="I140" s="1059" t="s">
        <v>874</v>
      </c>
      <c r="J140" s="718">
        <f>((H125+H125)*1.2)*H126</f>
        <v>0</v>
      </c>
      <c r="K140" s="716" t="s">
        <v>184</v>
      </c>
      <c r="L140" s="719"/>
      <c r="M140" s="716"/>
      <c r="N140" s="719"/>
      <c r="O140" s="719"/>
      <c r="P140" s="719"/>
      <c r="Q140" s="720"/>
    </row>
    <row r="141" spans="4:24" ht="15" thickBot="1" x14ac:dyDescent="0.2">
      <c r="T141" s="1239" t="s">
        <v>1213</v>
      </c>
      <c r="U141" s="1239" t="s">
        <v>1214</v>
      </c>
      <c r="V141" s="1239" t="s">
        <v>891</v>
      </c>
      <c r="W141" s="1239" t="s">
        <v>888</v>
      </c>
      <c r="X141" s="1239" t="s">
        <v>1056</v>
      </c>
    </row>
    <row r="142" spans="4:24" s="700" customFormat="1" ht="17" customHeight="1" x14ac:dyDescent="0.2">
      <c r="D142" s="1240">
        <f>D125+1</f>
        <v>9</v>
      </c>
      <c r="E142" s="1241" t="s">
        <v>1321</v>
      </c>
      <c r="F142" s="759">
        <v>0.1</v>
      </c>
      <c r="G142" s="727" t="s">
        <v>873</v>
      </c>
      <c r="H142" s="759">
        <v>0.1</v>
      </c>
      <c r="I142" s="727" t="s">
        <v>185</v>
      </c>
      <c r="J142" s="696"/>
      <c r="K142" s="696"/>
      <c r="L142" s="697"/>
      <c r="M142" s="696"/>
      <c r="N142" s="697"/>
      <c r="O142" s="697"/>
      <c r="P142" s="697"/>
      <c r="Q142" s="1029"/>
      <c r="T142" s="726" t="str">
        <f>J146&amp;" "&amp;"Ø"&amp;" "&amp;L146&amp;" "&amp;M146</f>
        <v>4 Ø 8 mm</v>
      </c>
      <c r="U142" s="726">
        <f>IF(J147&gt;0,(J147&amp;" "&amp;"Ø"&amp;" "&amp;L147&amp;" "&amp;M147),0)</f>
        <v>0</v>
      </c>
      <c r="V142" s="726" t="str">
        <f>"Ø"&amp;" "&amp;L148&amp;" "&amp;M148</f>
        <v>Ø 8 mm</v>
      </c>
      <c r="W142" s="726" t="str">
        <f>IF(H144=0.125,"10/15 cm",IF(H144=0.15,"15 cm",IF(H144=0.175,"15/20 cm",IF(H144=0.2,"20 cm","Check!!"))))</f>
        <v>20 cm</v>
      </c>
      <c r="X142" s="726" t="str">
        <f>IF(U142=0,("SNI"&amp;" "&amp;T142&amp;","&amp;" "&amp;V142&amp;" "&amp;"-"&amp;" "&amp;W142),("SNI"&amp;" "&amp;T142&amp;" "&amp;"+"&amp;" "&amp;U142&amp;","&amp;" "&amp;V142&amp;" "&amp;"-"&amp;" "&amp;W142))</f>
        <v>SNI 4 Ø 8 mm, Ø 8 mm - 20 cm</v>
      </c>
    </row>
    <row r="143" spans="4:24" s="700" customFormat="1" ht="17" customHeight="1" x14ac:dyDescent="0.15">
      <c r="D143" s="1242"/>
      <c r="E143" s="1031" t="s">
        <v>241</v>
      </c>
      <c r="F143" s="703" t="s">
        <v>887</v>
      </c>
      <c r="G143" s="1041" t="s">
        <v>874</v>
      </c>
      <c r="H143" s="704"/>
      <c r="I143" s="1041" t="s">
        <v>185</v>
      </c>
      <c r="J143" s="699"/>
      <c r="K143" s="699"/>
      <c r="L143" s="705"/>
      <c r="M143" s="699"/>
      <c r="N143" s="705"/>
      <c r="O143" s="705"/>
      <c r="P143" s="705"/>
      <c r="Q143" s="711"/>
      <c r="T143" s="1036" t="s">
        <v>1072</v>
      </c>
      <c r="U143" s="1036" t="s">
        <v>1072</v>
      </c>
      <c r="X143" s="699"/>
    </row>
    <row r="144" spans="4:24" s="700" customFormat="1" ht="17" customHeight="1" x14ac:dyDescent="0.2">
      <c r="D144" s="1242"/>
      <c r="E144" s="1031" t="s">
        <v>241</v>
      </c>
      <c r="F144" s="703" t="s">
        <v>888</v>
      </c>
      <c r="G144" s="1243" t="s">
        <v>874</v>
      </c>
      <c r="H144" s="704">
        <v>0.2</v>
      </c>
      <c r="I144" s="1041" t="s">
        <v>185</v>
      </c>
      <c r="J144" s="699"/>
      <c r="K144" s="699"/>
      <c r="L144" s="705"/>
      <c r="M144" s="699"/>
      <c r="N144" s="705"/>
      <c r="O144" s="705"/>
      <c r="P144" s="705"/>
      <c r="Q144" s="711"/>
    </row>
    <row r="145" spans="4:24" s="700" customFormat="1" ht="17" customHeight="1" x14ac:dyDescent="0.15">
      <c r="D145" s="1242"/>
      <c r="E145" s="1244"/>
      <c r="F145" s="708"/>
      <c r="G145" s="1041"/>
      <c r="H145" s="699"/>
      <c r="I145" s="1041"/>
      <c r="J145" s="699"/>
      <c r="K145" s="699"/>
      <c r="L145" s="705"/>
      <c r="M145" s="699"/>
      <c r="N145" s="705"/>
      <c r="O145" s="705"/>
      <c r="P145" s="705"/>
      <c r="Q145" s="711"/>
      <c r="T145" s="1052"/>
      <c r="U145" s="1052"/>
      <c r="V145" s="1052"/>
      <c r="W145" s="1052"/>
      <c r="X145" s="1052"/>
    </row>
    <row r="146" spans="4:24" s="735" customFormat="1" ht="17" customHeight="1" x14ac:dyDescent="0.2">
      <c r="D146" s="1245"/>
      <c r="E146" s="1031" t="s">
        <v>241</v>
      </c>
      <c r="F146" s="729" t="s">
        <v>889</v>
      </c>
      <c r="G146" s="1037"/>
      <c r="H146" s="731"/>
      <c r="I146" s="1033" t="s">
        <v>874</v>
      </c>
      <c r="J146" s="1259">
        <v>4</v>
      </c>
      <c r="K146" s="731" t="s">
        <v>266</v>
      </c>
      <c r="L146" s="732">
        <v>8</v>
      </c>
      <c r="M146" s="705" t="s">
        <v>879</v>
      </c>
      <c r="N146" s="733" t="s">
        <v>880</v>
      </c>
      <c r="O146" s="1246">
        <f>((3.14*(L146/1000)^2)/4)*12*7850</f>
        <v>4.7326079999999999</v>
      </c>
      <c r="P146" s="1246"/>
      <c r="Q146" s="711" t="s">
        <v>192</v>
      </c>
      <c r="T146" s="700"/>
      <c r="U146" s="700"/>
      <c r="V146" s="700"/>
      <c r="W146" s="700"/>
      <c r="X146" s="700"/>
    </row>
    <row r="147" spans="4:24" s="735" customFormat="1" ht="17" customHeight="1" x14ac:dyDescent="0.2">
      <c r="D147" s="1245"/>
      <c r="E147" s="1031" t="s">
        <v>241</v>
      </c>
      <c r="F147" s="729" t="s">
        <v>890</v>
      </c>
      <c r="G147" s="1037"/>
      <c r="H147" s="731"/>
      <c r="I147" s="1033" t="s">
        <v>874</v>
      </c>
      <c r="J147" s="1259">
        <v>0</v>
      </c>
      <c r="K147" s="731" t="s">
        <v>266</v>
      </c>
      <c r="L147" s="732">
        <v>0</v>
      </c>
      <c r="M147" s="705" t="s">
        <v>879</v>
      </c>
      <c r="N147" s="733" t="s">
        <v>880</v>
      </c>
      <c r="O147" s="1246">
        <f t="shared" ref="O147:O148" si="8">((3.14*(L147/1000)^2)/4)*12*7850</f>
        <v>0</v>
      </c>
      <c r="P147" s="1246"/>
      <c r="Q147" s="711" t="s">
        <v>192</v>
      </c>
      <c r="R147" s="755"/>
      <c r="T147" s="700"/>
      <c r="U147" s="700"/>
      <c r="V147" s="700"/>
      <c r="W147" s="700"/>
      <c r="X147" s="700"/>
    </row>
    <row r="148" spans="4:24" s="735" customFormat="1" ht="17" customHeight="1" x14ac:dyDescent="0.2">
      <c r="D148" s="1245"/>
      <c r="E148" s="1031" t="s">
        <v>241</v>
      </c>
      <c r="F148" s="729" t="s">
        <v>891</v>
      </c>
      <c r="G148" s="1037"/>
      <c r="H148" s="731"/>
      <c r="I148" s="1033" t="s">
        <v>874</v>
      </c>
      <c r="J148" s="1259">
        <v>1</v>
      </c>
      <c r="K148" s="731" t="s">
        <v>266</v>
      </c>
      <c r="L148" s="732">
        <v>8</v>
      </c>
      <c r="M148" s="705" t="s">
        <v>879</v>
      </c>
      <c r="N148" s="733" t="s">
        <v>880</v>
      </c>
      <c r="O148" s="1246">
        <f t="shared" si="8"/>
        <v>4.7326079999999999</v>
      </c>
      <c r="P148" s="1246"/>
      <c r="Q148" s="711" t="s">
        <v>192</v>
      </c>
      <c r="R148" s="1247"/>
      <c r="T148" s="700"/>
      <c r="U148" s="700"/>
      <c r="V148" s="700"/>
      <c r="W148" s="700"/>
      <c r="X148" s="700"/>
    </row>
    <row r="149" spans="4:24" s="700" customFormat="1" ht="17" customHeight="1" x14ac:dyDescent="0.15">
      <c r="D149" s="1242"/>
      <c r="E149" s="1039" t="s">
        <v>241</v>
      </c>
      <c r="F149" s="703" t="s">
        <v>882</v>
      </c>
      <c r="G149" s="1040"/>
      <c r="H149" s="699"/>
      <c r="I149" s="1041"/>
      <c r="J149" s="699"/>
      <c r="K149" s="699"/>
      <c r="L149" s="705"/>
      <c r="M149" s="699"/>
      <c r="N149" s="705"/>
      <c r="O149" s="705"/>
      <c r="P149" s="705"/>
      <c r="Q149" s="711"/>
      <c r="T149" s="1052"/>
      <c r="U149" s="1052"/>
      <c r="V149" s="1052"/>
      <c r="W149" s="1052"/>
      <c r="X149" s="1052"/>
    </row>
    <row r="150" spans="4:24" s="700" customFormat="1" ht="17" customHeight="1" x14ac:dyDescent="0.2">
      <c r="D150" s="1242"/>
      <c r="E150" s="1042"/>
      <c r="F150" s="1248" t="s">
        <v>892</v>
      </c>
      <c r="G150" s="1249"/>
      <c r="H150" s="705"/>
      <c r="I150" s="1041" t="s">
        <v>874</v>
      </c>
      <c r="J150" s="1250">
        <f>((H143*J146)*1.2)/12</f>
        <v>0</v>
      </c>
      <c r="K150" s="699" t="s">
        <v>589</v>
      </c>
      <c r="L150" s="1251" t="s">
        <v>880</v>
      </c>
      <c r="M150" s="709">
        <f>J150*O146</f>
        <v>0</v>
      </c>
      <c r="N150" s="705" t="s">
        <v>192</v>
      </c>
      <c r="O150" s="699"/>
      <c r="P150" s="705"/>
      <c r="Q150" s="711"/>
    </row>
    <row r="151" spans="4:24" s="700" customFormat="1" ht="17" customHeight="1" x14ac:dyDescent="0.2">
      <c r="D151" s="1242"/>
      <c r="E151" s="1042"/>
      <c r="F151" s="1248" t="s">
        <v>893</v>
      </c>
      <c r="G151" s="1249"/>
      <c r="H151" s="705"/>
      <c r="I151" s="1041" t="s">
        <v>874</v>
      </c>
      <c r="J151" s="1250">
        <f>((H143*J147)*1.2)/12</f>
        <v>0</v>
      </c>
      <c r="K151" s="699" t="s">
        <v>589</v>
      </c>
      <c r="L151" s="1251" t="s">
        <v>880</v>
      </c>
      <c r="M151" s="709">
        <f>J151*O147</f>
        <v>0</v>
      </c>
      <c r="N151" s="699" t="s">
        <v>192</v>
      </c>
      <c r="O151" s="699"/>
      <c r="P151" s="705"/>
      <c r="Q151" s="711"/>
    </row>
    <row r="152" spans="4:24" s="700" customFormat="1" ht="17" customHeight="1" x14ac:dyDescent="0.2">
      <c r="D152" s="1242"/>
      <c r="E152" s="1042"/>
      <c r="F152" s="1252" t="s">
        <v>894</v>
      </c>
      <c r="G152" s="1253"/>
      <c r="H152" s="1254"/>
      <c r="I152" s="1047" t="s">
        <v>874</v>
      </c>
      <c r="J152" s="747">
        <f>(2*(F142+H142))*(H143/H144)/12</f>
        <v>0</v>
      </c>
      <c r="K152" s="747" t="s">
        <v>589</v>
      </c>
      <c r="L152" s="1255" t="s">
        <v>880</v>
      </c>
      <c r="M152" s="749">
        <f>J152*O148</f>
        <v>0</v>
      </c>
      <c r="N152" s="1254" t="s">
        <v>192</v>
      </c>
      <c r="O152" s="699"/>
      <c r="P152" s="705"/>
      <c r="Q152" s="711"/>
    </row>
    <row r="153" spans="4:24" s="700" customFormat="1" ht="17" customHeight="1" x14ac:dyDescent="0.2">
      <c r="D153" s="1242"/>
      <c r="E153" s="1042"/>
      <c r="F153" s="708"/>
      <c r="G153" s="1249"/>
      <c r="H153" s="699"/>
      <c r="I153" s="1041"/>
      <c r="J153" s="699"/>
      <c r="K153" s="699"/>
      <c r="L153" s="750" t="s">
        <v>883</v>
      </c>
      <c r="M153" s="1256">
        <f>SUM(M150:M152)</f>
        <v>0</v>
      </c>
      <c r="N153" s="705" t="s">
        <v>192</v>
      </c>
      <c r="O153" s="699"/>
      <c r="P153" s="705"/>
      <c r="Q153" s="711"/>
    </row>
    <row r="154" spans="4:24" ht="16" x14ac:dyDescent="0.2">
      <c r="D154" s="1257"/>
      <c r="E154" s="1054" t="s">
        <v>306</v>
      </c>
      <c r="Q154" s="1056"/>
      <c r="T154" s="735"/>
      <c r="U154" s="735"/>
      <c r="V154" s="735"/>
      <c r="W154" s="735"/>
      <c r="X154" s="735"/>
    </row>
    <row r="155" spans="4:24" s="700" customFormat="1" ht="17" customHeight="1" x14ac:dyDescent="0.2">
      <c r="D155" s="1242"/>
      <c r="E155" s="1039" t="s">
        <v>241</v>
      </c>
      <c r="F155" s="703" t="s">
        <v>884</v>
      </c>
      <c r="G155" s="1041"/>
      <c r="H155" s="699"/>
      <c r="I155" s="1041" t="s">
        <v>874</v>
      </c>
      <c r="J155" s="709">
        <f>(F142*H142)*H143</f>
        <v>0</v>
      </c>
      <c r="K155" s="699" t="s">
        <v>189</v>
      </c>
      <c r="L155" s="705"/>
      <c r="M155" s="699"/>
      <c r="N155" s="705"/>
      <c r="O155" s="705"/>
      <c r="P155" s="705"/>
      <c r="Q155" s="711"/>
      <c r="T155" s="735"/>
      <c r="U155" s="735"/>
      <c r="V155" s="735"/>
      <c r="W155" s="735"/>
      <c r="X155" s="735"/>
    </row>
    <row r="156" spans="4:24" s="700" customFormat="1" ht="17" customHeight="1" x14ac:dyDescent="0.2">
      <c r="D156" s="1242"/>
      <c r="E156" s="1031" t="s">
        <v>241</v>
      </c>
      <c r="F156" s="703" t="s">
        <v>882</v>
      </c>
      <c r="G156" s="1040"/>
      <c r="H156" s="699"/>
      <c r="I156" s="1041" t="s">
        <v>874</v>
      </c>
      <c r="J156" s="709">
        <f>M153</f>
        <v>0</v>
      </c>
      <c r="K156" s="699" t="s">
        <v>192</v>
      </c>
      <c r="L156" s="705"/>
      <c r="M156" s="699"/>
      <c r="N156" s="705"/>
      <c r="O156" s="705"/>
      <c r="P156" s="705"/>
      <c r="Q156" s="711"/>
      <c r="T156" s="735"/>
      <c r="U156" s="735"/>
      <c r="V156" s="735"/>
      <c r="W156" s="735"/>
      <c r="X156" s="735"/>
    </row>
    <row r="157" spans="4:24" s="700" customFormat="1" ht="17" customHeight="1" thickBot="1" x14ac:dyDescent="0.25">
      <c r="D157" s="1258"/>
      <c r="E157" s="1057" t="s">
        <v>241</v>
      </c>
      <c r="F157" s="715" t="s">
        <v>1073</v>
      </c>
      <c r="G157" s="1058"/>
      <c r="H157" s="716"/>
      <c r="I157" s="1059" t="s">
        <v>874</v>
      </c>
      <c r="J157" s="718">
        <f>((H142+H142)*1.2)*H143</f>
        <v>0</v>
      </c>
      <c r="K157" s="716" t="s">
        <v>184</v>
      </c>
      <c r="L157" s="719"/>
      <c r="M157" s="716"/>
      <c r="N157" s="719"/>
      <c r="O157" s="719"/>
      <c r="P157" s="719"/>
      <c r="Q157" s="720"/>
    </row>
    <row r="159" spans="4:24" ht="16" x14ac:dyDescent="0.2">
      <c r="D159" s="1235" t="s">
        <v>1322</v>
      </c>
      <c r="E159" s="1260"/>
      <c r="F159" s="1260"/>
      <c r="G159" s="1261"/>
      <c r="H159" s="1260"/>
      <c r="I159" s="1261"/>
      <c r="J159" s="1260"/>
      <c r="K159" s="1260"/>
      <c r="L159" s="1260"/>
      <c r="M159" s="1260"/>
      <c r="N159" s="1260"/>
      <c r="O159" s="1260"/>
      <c r="P159" s="1260"/>
      <c r="Q159" s="1260"/>
      <c r="T159" s="700"/>
      <c r="U159" s="700"/>
      <c r="V159" s="700"/>
      <c r="W159" s="700"/>
      <c r="X159" s="699"/>
    </row>
    <row r="160" spans="4:24" ht="15" thickBot="1" x14ac:dyDescent="0.2">
      <c r="T160" s="1239" t="s">
        <v>1213</v>
      </c>
      <c r="U160" s="1239" t="s">
        <v>1214</v>
      </c>
      <c r="V160" s="1239" t="s">
        <v>891</v>
      </c>
      <c r="W160" s="1239" t="s">
        <v>888</v>
      </c>
      <c r="X160" s="1239" t="s">
        <v>1056</v>
      </c>
    </row>
    <row r="161" spans="4:24" s="700" customFormat="1" ht="17" customHeight="1" x14ac:dyDescent="0.2">
      <c r="D161" s="1240">
        <v>1</v>
      </c>
      <c r="E161" s="1262" t="s">
        <v>1323</v>
      </c>
      <c r="F161" s="759">
        <v>0.2</v>
      </c>
      <c r="G161" s="727" t="s">
        <v>873</v>
      </c>
      <c r="H161" s="759">
        <v>0.4</v>
      </c>
      <c r="I161" s="727" t="s">
        <v>185</v>
      </c>
      <c r="J161" s="696"/>
      <c r="K161" s="696"/>
      <c r="L161" s="697"/>
      <c r="M161" s="696"/>
      <c r="N161" s="697"/>
      <c r="O161" s="697"/>
      <c r="P161" s="697"/>
      <c r="Q161" s="1029"/>
      <c r="T161" s="726" t="str">
        <f>J165&amp;" "&amp;"D"&amp;" "&amp;L165&amp;" "&amp;M165</f>
        <v>6 D 13 mm</v>
      </c>
      <c r="U161" s="726" t="str">
        <f>IF(J166&gt;0,(J166&amp;" "&amp;"D"&amp;" "&amp;L166&amp;" "&amp;M166),0)</f>
        <v>4 D 13 mm</v>
      </c>
      <c r="V161" s="726" t="str">
        <f>"Ø"&amp;" "&amp;L167&amp;" "&amp;M167</f>
        <v>Ø 8 mm</v>
      </c>
      <c r="W161" s="726" t="str">
        <f>IF(H163=0.125,"10/15 cm",IF(H163=0.15,"15 cm",IF(H163=0.175,"15/20 cm",IF(H163=0.2,"20 cm","Check!!"))))</f>
        <v>15/20 cm</v>
      </c>
      <c r="X161" s="726" t="str">
        <f>IF(U161=0,("SNI"&amp;" "&amp;T161&amp;","&amp;" "&amp;V161&amp;" "&amp;"-"&amp;" "&amp;W161),("SNI"&amp;" "&amp;T161&amp;" "&amp;"+"&amp;" "&amp;U161&amp;","&amp;" "&amp;V161&amp;" "&amp;"-"&amp;" "&amp;W161))</f>
        <v>SNI 6 D 13 mm + 4 D 13 mm, Ø 8 mm - 15/20 cm</v>
      </c>
    </row>
    <row r="162" spans="4:24" s="700" customFormat="1" ht="17" customHeight="1" x14ac:dyDescent="0.15">
      <c r="D162" s="1242"/>
      <c r="E162" s="1031" t="s">
        <v>241</v>
      </c>
      <c r="F162" s="703" t="s">
        <v>887</v>
      </c>
      <c r="G162" s="1041" t="s">
        <v>874</v>
      </c>
      <c r="H162" s="704"/>
      <c r="I162" s="1041" t="s">
        <v>185</v>
      </c>
      <c r="J162" s="699"/>
      <c r="K162" s="699"/>
      <c r="L162" s="705"/>
      <c r="M162" s="699"/>
      <c r="N162" s="705"/>
      <c r="O162" s="705"/>
      <c r="P162" s="705"/>
      <c r="Q162" s="711"/>
      <c r="T162" s="1036" t="s">
        <v>1072</v>
      </c>
      <c r="U162" s="1036" t="s">
        <v>1072</v>
      </c>
    </row>
    <row r="163" spans="4:24" s="700" customFormat="1" ht="17" customHeight="1" x14ac:dyDescent="0.2">
      <c r="D163" s="1242"/>
      <c r="E163" s="1031" t="s">
        <v>241</v>
      </c>
      <c r="F163" s="703" t="s">
        <v>888</v>
      </c>
      <c r="G163" s="1243" t="s">
        <v>874</v>
      </c>
      <c r="H163" s="704">
        <f>(0.15+0.2)/2</f>
        <v>0.17499999999999999</v>
      </c>
      <c r="I163" s="1041" t="s">
        <v>185</v>
      </c>
      <c r="J163" s="699"/>
      <c r="K163" s="699"/>
      <c r="L163" s="705"/>
      <c r="M163" s="699"/>
      <c r="N163" s="705"/>
      <c r="O163" s="705"/>
      <c r="P163" s="705"/>
      <c r="Q163" s="711"/>
    </row>
    <row r="164" spans="4:24" s="700" customFormat="1" ht="17" customHeight="1" x14ac:dyDescent="0.2">
      <c r="D164" s="1242"/>
      <c r="E164" s="1244"/>
      <c r="F164" s="708"/>
      <c r="G164" s="1041"/>
      <c r="H164" s="699"/>
      <c r="I164" s="1041"/>
      <c r="J164" s="699"/>
      <c r="K164" s="699"/>
      <c r="L164" s="705"/>
      <c r="M164" s="699"/>
      <c r="N164" s="705"/>
      <c r="O164" s="705"/>
      <c r="P164" s="705"/>
      <c r="Q164" s="711"/>
    </row>
    <row r="165" spans="4:24" s="735" customFormat="1" ht="17" customHeight="1" x14ac:dyDescent="0.2">
      <c r="D165" s="1245"/>
      <c r="E165" s="1031" t="s">
        <v>241</v>
      </c>
      <c r="F165" s="729" t="s">
        <v>889</v>
      </c>
      <c r="G165" s="1037"/>
      <c r="H165" s="731"/>
      <c r="I165" s="1033" t="s">
        <v>874</v>
      </c>
      <c r="J165" s="731">
        <v>6</v>
      </c>
      <c r="K165" s="731" t="s">
        <v>266</v>
      </c>
      <c r="L165" s="732">
        <v>13</v>
      </c>
      <c r="M165" s="705" t="s">
        <v>879</v>
      </c>
      <c r="N165" s="733" t="s">
        <v>880</v>
      </c>
      <c r="O165" s="1246">
        <f>((3.14*(L165/1000)^2)/4)*12*7850</f>
        <v>12.497042999999998</v>
      </c>
      <c r="P165" s="1246"/>
      <c r="Q165" s="711" t="s">
        <v>192</v>
      </c>
    </row>
    <row r="166" spans="4:24" s="735" customFormat="1" ht="17" customHeight="1" x14ac:dyDescent="0.2">
      <c r="D166" s="1245"/>
      <c r="E166" s="1031" t="s">
        <v>241</v>
      </c>
      <c r="F166" s="729" t="s">
        <v>890</v>
      </c>
      <c r="G166" s="1037"/>
      <c r="H166" s="731"/>
      <c r="I166" s="1033" t="s">
        <v>874</v>
      </c>
      <c r="J166" s="731">
        <v>4</v>
      </c>
      <c r="K166" s="731" t="s">
        <v>266</v>
      </c>
      <c r="L166" s="732">
        <v>13</v>
      </c>
      <c r="M166" s="705" t="s">
        <v>879</v>
      </c>
      <c r="N166" s="733" t="s">
        <v>880</v>
      </c>
      <c r="O166" s="1246">
        <f t="shared" ref="O166:O167" si="9">((3.14*(L166/1000)^2)/4)*12*7850</f>
        <v>12.497042999999998</v>
      </c>
      <c r="P166" s="1246"/>
      <c r="Q166" s="711" t="s">
        <v>192</v>
      </c>
      <c r="R166" s="755"/>
    </row>
    <row r="167" spans="4:24" s="735" customFormat="1" ht="17" customHeight="1" x14ac:dyDescent="0.2">
      <c r="D167" s="1245"/>
      <c r="E167" s="1031" t="s">
        <v>241</v>
      </c>
      <c r="F167" s="729" t="s">
        <v>891</v>
      </c>
      <c r="G167" s="1037"/>
      <c r="H167" s="731"/>
      <c r="I167" s="1033" t="s">
        <v>874</v>
      </c>
      <c r="J167" s="731">
        <v>1</v>
      </c>
      <c r="K167" s="731" t="s">
        <v>266</v>
      </c>
      <c r="L167" s="732">
        <v>8</v>
      </c>
      <c r="M167" s="705" t="s">
        <v>879</v>
      </c>
      <c r="N167" s="733" t="s">
        <v>880</v>
      </c>
      <c r="O167" s="1246">
        <f t="shared" si="9"/>
        <v>4.7326079999999999</v>
      </c>
      <c r="P167" s="1246"/>
      <c r="Q167" s="711" t="s">
        <v>192</v>
      </c>
      <c r="R167" s="1247"/>
    </row>
    <row r="168" spans="4:24" s="700" customFormat="1" ht="17" customHeight="1" x14ac:dyDescent="0.2">
      <c r="D168" s="1242"/>
      <c r="E168" s="1039" t="s">
        <v>241</v>
      </c>
      <c r="F168" s="703" t="s">
        <v>882</v>
      </c>
      <c r="G168" s="1040"/>
      <c r="H168" s="699"/>
      <c r="I168" s="1041"/>
      <c r="J168" s="699"/>
      <c r="K168" s="699"/>
      <c r="L168" s="705"/>
      <c r="M168" s="699"/>
      <c r="N168" s="705"/>
      <c r="O168" s="705"/>
      <c r="P168" s="705"/>
      <c r="Q168" s="711"/>
    </row>
    <row r="169" spans="4:24" s="700" customFormat="1" ht="17" customHeight="1" x14ac:dyDescent="0.2">
      <c r="D169" s="1242"/>
      <c r="E169" s="1042"/>
      <c r="F169" s="1248" t="s">
        <v>892</v>
      </c>
      <c r="G169" s="1249"/>
      <c r="H169" s="705"/>
      <c r="I169" s="1041" t="s">
        <v>874</v>
      </c>
      <c r="J169" s="1250">
        <f>((H162*J165)*1.2)/12</f>
        <v>0</v>
      </c>
      <c r="K169" s="699" t="s">
        <v>589</v>
      </c>
      <c r="L169" s="1251" t="s">
        <v>880</v>
      </c>
      <c r="M169" s="709">
        <f>J169*O165</f>
        <v>0</v>
      </c>
      <c r="N169" s="705" t="s">
        <v>192</v>
      </c>
      <c r="O169" s="699"/>
      <c r="P169" s="705"/>
      <c r="Q169" s="711"/>
    </row>
    <row r="170" spans="4:24" s="700" customFormat="1" ht="17" customHeight="1" x14ac:dyDescent="0.2">
      <c r="D170" s="1242"/>
      <c r="E170" s="1042"/>
      <c r="F170" s="1248" t="s">
        <v>893</v>
      </c>
      <c r="G170" s="1249"/>
      <c r="H170" s="705"/>
      <c r="I170" s="1041" t="s">
        <v>874</v>
      </c>
      <c r="J170" s="1250">
        <f>((H162*J166)*1.2)/12</f>
        <v>0</v>
      </c>
      <c r="K170" s="699" t="s">
        <v>589</v>
      </c>
      <c r="L170" s="1251" t="s">
        <v>880</v>
      </c>
      <c r="M170" s="709">
        <f>J170*O166</f>
        <v>0</v>
      </c>
      <c r="N170" s="699" t="s">
        <v>192</v>
      </c>
      <c r="O170" s="699"/>
      <c r="P170" s="705"/>
      <c r="Q170" s="711"/>
    </row>
    <row r="171" spans="4:24" s="700" customFormat="1" ht="17" customHeight="1" x14ac:dyDescent="0.2">
      <c r="D171" s="1242"/>
      <c r="E171" s="1042"/>
      <c r="F171" s="1252" t="s">
        <v>894</v>
      </c>
      <c r="G171" s="1253"/>
      <c r="H171" s="1254"/>
      <c r="I171" s="1047" t="s">
        <v>874</v>
      </c>
      <c r="J171" s="747">
        <f>(2*(F161+H161))*(H162/H163)/12</f>
        <v>0</v>
      </c>
      <c r="K171" s="747" t="s">
        <v>589</v>
      </c>
      <c r="L171" s="1255" t="s">
        <v>880</v>
      </c>
      <c r="M171" s="749">
        <f>J171*O167</f>
        <v>0</v>
      </c>
      <c r="N171" s="1254" t="s">
        <v>192</v>
      </c>
      <c r="O171" s="699"/>
      <c r="P171" s="705"/>
      <c r="Q171" s="711"/>
    </row>
    <row r="172" spans="4:24" s="700" customFormat="1" ht="17" customHeight="1" x14ac:dyDescent="0.2">
      <c r="D172" s="1242"/>
      <c r="E172" s="1042"/>
      <c r="F172" s="708"/>
      <c r="G172" s="1249"/>
      <c r="H172" s="699"/>
      <c r="I172" s="1041"/>
      <c r="J172" s="699"/>
      <c r="K172" s="699"/>
      <c r="L172" s="750" t="s">
        <v>883</v>
      </c>
      <c r="M172" s="1256">
        <f>SUM(M169:M171)</f>
        <v>0</v>
      </c>
      <c r="N172" s="705" t="s">
        <v>192</v>
      </c>
      <c r="O172" s="699"/>
      <c r="P172" s="705"/>
      <c r="Q172" s="711"/>
    </row>
    <row r="173" spans="4:24" ht="16" x14ac:dyDescent="0.2">
      <c r="D173" s="1257"/>
      <c r="E173" s="1054" t="s">
        <v>306</v>
      </c>
      <c r="Q173" s="1056"/>
    </row>
    <row r="174" spans="4:24" s="700" customFormat="1" ht="17" customHeight="1" x14ac:dyDescent="0.2">
      <c r="D174" s="1242"/>
      <c r="E174" s="1039" t="s">
        <v>241</v>
      </c>
      <c r="F174" s="703" t="s">
        <v>884</v>
      </c>
      <c r="G174" s="1041"/>
      <c r="H174" s="699"/>
      <c r="I174" s="1041" t="s">
        <v>874</v>
      </c>
      <c r="J174" s="709">
        <f>(F161*H161)*H162</f>
        <v>0</v>
      </c>
      <c r="K174" s="699" t="s">
        <v>189</v>
      </c>
      <c r="L174" s="705"/>
      <c r="M174" s="699"/>
      <c r="N174" s="705"/>
      <c r="O174" s="705"/>
      <c r="P174" s="705"/>
      <c r="Q174" s="711"/>
      <c r="T174" s="699"/>
      <c r="U174" s="699"/>
      <c r="V174" s="699"/>
      <c r="W174" s="699"/>
      <c r="X174" s="699"/>
    </row>
    <row r="175" spans="4:24" s="700" customFormat="1" ht="17" customHeight="1" x14ac:dyDescent="0.2">
      <c r="D175" s="1242"/>
      <c r="E175" s="1031" t="s">
        <v>241</v>
      </c>
      <c r="F175" s="703" t="s">
        <v>882</v>
      </c>
      <c r="G175" s="1040"/>
      <c r="H175" s="699"/>
      <c r="I175" s="1041" t="s">
        <v>874</v>
      </c>
      <c r="J175" s="709">
        <f>M172</f>
        <v>0</v>
      </c>
      <c r="K175" s="699" t="s">
        <v>192</v>
      </c>
      <c r="L175" s="705"/>
      <c r="M175" s="699"/>
      <c r="N175" s="705"/>
      <c r="O175" s="705"/>
      <c r="P175" s="705"/>
      <c r="Q175" s="711"/>
      <c r="T175" s="699"/>
      <c r="U175" s="699"/>
      <c r="V175" s="699"/>
      <c r="W175" s="699"/>
      <c r="X175" s="699"/>
    </row>
    <row r="176" spans="4:24" s="700" customFormat="1" ht="17" customHeight="1" thickBot="1" x14ac:dyDescent="0.25">
      <c r="D176" s="1258"/>
      <c r="E176" s="1057" t="s">
        <v>241</v>
      </c>
      <c r="F176" s="715" t="s">
        <v>1073</v>
      </c>
      <c r="G176" s="1058"/>
      <c r="H176" s="716"/>
      <c r="I176" s="1059" t="s">
        <v>874</v>
      </c>
      <c r="J176" s="718">
        <f>((H161+H161)*1.2)*H162</f>
        <v>0</v>
      </c>
      <c r="K176" s="716" t="s">
        <v>184</v>
      </c>
      <c r="L176" s="719"/>
      <c r="M176" s="716"/>
      <c r="N176" s="719"/>
      <c r="O176" s="719"/>
      <c r="P176" s="719"/>
      <c r="Q176" s="720"/>
    </row>
    <row r="177" spans="4:24" ht="15" thickBot="1" x14ac:dyDescent="0.2">
      <c r="T177" s="1239" t="s">
        <v>1213</v>
      </c>
      <c r="U177" s="1239" t="s">
        <v>1214</v>
      </c>
      <c r="V177" s="1239" t="s">
        <v>891</v>
      </c>
      <c r="W177" s="1239" t="s">
        <v>888</v>
      </c>
      <c r="X177" s="1239" t="s">
        <v>1056</v>
      </c>
    </row>
    <row r="178" spans="4:24" s="700" customFormat="1" ht="17" customHeight="1" x14ac:dyDescent="0.2">
      <c r="D178" s="1240">
        <f>D161+1</f>
        <v>2</v>
      </c>
      <c r="E178" s="1262" t="s">
        <v>1324</v>
      </c>
      <c r="F178" s="759">
        <v>0.15</v>
      </c>
      <c r="G178" s="727" t="s">
        <v>873</v>
      </c>
      <c r="H178" s="759">
        <v>0.35</v>
      </c>
      <c r="I178" s="727" t="s">
        <v>185</v>
      </c>
      <c r="J178" s="696"/>
      <c r="K178" s="696"/>
      <c r="L178" s="697"/>
      <c r="M178" s="696"/>
      <c r="N178" s="697"/>
      <c r="O178" s="697"/>
      <c r="P178" s="697"/>
      <c r="Q178" s="1029"/>
      <c r="T178" s="726" t="str">
        <f>J182&amp;" "&amp;"D"&amp;" "&amp;L182&amp;" "&amp;M182</f>
        <v>4 D 13 mm</v>
      </c>
      <c r="U178" s="726" t="str">
        <f>IF(J183&gt;0,(J183&amp;" "&amp;"D"&amp;" "&amp;L183&amp;" "&amp;M183),0)</f>
        <v>4 D 13 mm</v>
      </c>
      <c r="V178" s="726" t="str">
        <f>"Ø"&amp;" "&amp;L184&amp;" "&amp;M184</f>
        <v>Ø 8 mm</v>
      </c>
      <c r="W178" s="726" t="str">
        <f>IF(H180=0.125,"10/15 cm",IF(H180=0.15,"15 cm",IF(H180=0.175,"15/20 cm",IF(H180=0.2,"20 cm","Check!!"))))</f>
        <v>15/20 cm</v>
      </c>
      <c r="X178" s="726" t="str">
        <f>IF(U178=0,("SNI"&amp;" "&amp;T178&amp;","&amp;" "&amp;V178&amp;" "&amp;"-"&amp;" "&amp;W178),("SNI"&amp;" "&amp;T178&amp;" "&amp;"+"&amp;" "&amp;U178&amp;","&amp;" "&amp;V178&amp;" "&amp;"-"&amp;" "&amp;W178))</f>
        <v>SNI 4 D 13 mm + 4 D 13 mm, Ø 8 mm - 15/20 cm</v>
      </c>
    </row>
    <row r="179" spans="4:24" s="700" customFormat="1" ht="17" customHeight="1" x14ac:dyDescent="0.15">
      <c r="D179" s="1242"/>
      <c r="E179" s="1031" t="s">
        <v>241</v>
      </c>
      <c r="F179" s="703" t="s">
        <v>887</v>
      </c>
      <c r="G179" s="1041" t="s">
        <v>874</v>
      </c>
      <c r="H179" s="704"/>
      <c r="I179" s="1041" t="s">
        <v>185</v>
      </c>
      <c r="J179" s="699"/>
      <c r="K179" s="699"/>
      <c r="L179" s="705"/>
      <c r="M179" s="699"/>
      <c r="N179" s="705"/>
      <c r="O179" s="705"/>
      <c r="P179" s="705"/>
      <c r="Q179" s="711"/>
      <c r="T179" s="1036" t="s">
        <v>1072</v>
      </c>
      <c r="U179" s="1036" t="s">
        <v>1072</v>
      </c>
      <c r="X179" s="699"/>
    </row>
    <row r="180" spans="4:24" s="700" customFormat="1" ht="17" customHeight="1" x14ac:dyDescent="0.15">
      <c r="D180" s="1242"/>
      <c r="E180" s="1031" t="s">
        <v>241</v>
      </c>
      <c r="F180" s="703" t="s">
        <v>888</v>
      </c>
      <c r="G180" s="1243" t="s">
        <v>874</v>
      </c>
      <c r="H180" s="704">
        <f>(0.15+0.2)/2</f>
        <v>0.17499999999999999</v>
      </c>
      <c r="I180" s="1041" t="s">
        <v>185</v>
      </c>
      <c r="J180" s="699"/>
      <c r="K180" s="699"/>
      <c r="L180" s="705"/>
      <c r="M180" s="699"/>
      <c r="N180" s="705"/>
      <c r="O180" s="705"/>
      <c r="P180" s="705"/>
      <c r="Q180" s="711"/>
      <c r="T180" s="1036"/>
      <c r="U180" s="1036"/>
      <c r="V180" s="1036"/>
      <c r="W180" s="1036"/>
      <c r="X180" s="1036"/>
    </row>
    <row r="181" spans="4:24" s="700" customFormat="1" ht="17" customHeight="1" x14ac:dyDescent="0.2">
      <c r="D181" s="1242"/>
      <c r="E181" s="1244"/>
      <c r="F181" s="708"/>
      <c r="G181" s="1041"/>
      <c r="H181" s="699"/>
      <c r="I181" s="1041"/>
      <c r="J181" s="699"/>
      <c r="K181" s="699"/>
      <c r="L181" s="705"/>
      <c r="M181" s="699"/>
      <c r="N181" s="705"/>
      <c r="O181" s="705"/>
      <c r="P181" s="705"/>
      <c r="Q181" s="711"/>
      <c r="X181" s="699"/>
    </row>
    <row r="182" spans="4:24" s="735" customFormat="1" ht="17" customHeight="1" x14ac:dyDescent="0.2">
      <c r="D182" s="1245"/>
      <c r="E182" s="1031" t="s">
        <v>241</v>
      </c>
      <c r="F182" s="729" t="s">
        <v>889</v>
      </c>
      <c r="G182" s="1037"/>
      <c r="H182" s="731"/>
      <c r="I182" s="1033" t="s">
        <v>874</v>
      </c>
      <c r="J182" s="731">
        <v>4</v>
      </c>
      <c r="K182" s="731" t="s">
        <v>266</v>
      </c>
      <c r="L182" s="732">
        <v>13</v>
      </c>
      <c r="M182" s="705" t="s">
        <v>879</v>
      </c>
      <c r="N182" s="733" t="s">
        <v>880</v>
      </c>
      <c r="O182" s="1246">
        <f>((3.14*(L182/1000)^2)/4)*12*7850</f>
        <v>12.497042999999998</v>
      </c>
      <c r="P182" s="1246"/>
      <c r="Q182" s="711" t="s">
        <v>192</v>
      </c>
      <c r="T182" s="700"/>
      <c r="U182" s="700"/>
      <c r="V182" s="700"/>
      <c r="W182" s="700"/>
      <c r="X182" s="700"/>
    </row>
    <row r="183" spans="4:24" s="735" customFormat="1" ht="17" customHeight="1" x14ac:dyDescent="0.2">
      <c r="D183" s="1245"/>
      <c r="E183" s="1031" t="s">
        <v>241</v>
      </c>
      <c r="F183" s="729" t="s">
        <v>890</v>
      </c>
      <c r="G183" s="1037"/>
      <c r="H183" s="731"/>
      <c r="I183" s="1033" t="s">
        <v>874</v>
      </c>
      <c r="J183" s="731">
        <v>4</v>
      </c>
      <c r="K183" s="731" t="s">
        <v>266</v>
      </c>
      <c r="L183" s="732">
        <v>13</v>
      </c>
      <c r="M183" s="705" t="s">
        <v>879</v>
      </c>
      <c r="N183" s="733" t="s">
        <v>880</v>
      </c>
      <c r="O183" s="1246">
        <f t="shared" ref="O183:O184" si="10">((3.14*(L183/1000)^2)/4)*12*7850</f>
        <v>12.497042999999998</v>
      </c>
      <c r="P183" s="1246"/>
      <c r="Q183" s="711" t="s">
        <v>192</v>
      </c>
      <c r="R183" s="755"/>
      <c r="T183" s="700"/>
      <c r="U183" s="700"/>
      <c r="V183" s="700"/>
      <c r="W183" s="700"/>
      <c r="X183" s="700"/>
    </row>
    <row r="184" spans="4:24" s="735" customFormat="1" ht="17" customHeight="1" x14ac:dyDescent="0.2">
      <c r="D184" s="1245"/>
      <c r="E184" s="1031" t="s">
        <v>241</v>
      </c>
      <c r="F184" s="729" t="s">
        <v>891</v>
      </c>
      <c r="G184" s="1037"/>
      <c r="H184" s="731"/>
      <c r="I184" s="1033" t="s">
        <v>874</v>
      </c>
      <c r="J184" s="731">
        <v>1</v>
      </c>
      <c r="K184" s="731" t="s">
        <v>266</v>
      </c>
      <c r="L184" s="732">
        <v>8</v>
      </c>
      <c r="M184" s="705" t="s">
        <v>879</v>
      </c>
      <c r="N184" s="733" t="s">
        <v>880</v>
      </c>
      <c r="O184" s="1246">
        <f t="shared" si="10"/>
        <v>4.7326079999999999</v>
      </c>
      <c r="P184" s="1246"/>
      <c r="Q184" s="711" t="s">
        <v>192</v>
      </c>
      <c r="R184" s="1247"/>
      <c r="T184" s="700"/>
      <c r="U184" s="700"/>
      <c r="V184" s="700"/>
      <c r="W184" s="700"/>
      <c r="X184" s="700"/>
    </row>
    <row r="185" spans="4:24" s="700" customFormat="1" ht="17" customHeight="1" x14ac:dyDescent="0.2">
      <c r="D185" s="1242"/>
      <c r="E185" s="1039" t="s">
        <v>241</v>
      </c>
      <c r="F185" s="703" t="s">
        <v>882</v>
      </c>
      <c r="G185" s="1040"/>
      <c r="H185" s="699"/>
      <c r="I185" s="1041"/>
      <c r="J185" s="699"/>
      <c r="K185" s="699"/>
      <c r="L185" s="705"/>
      <c r="M185" s="699"/>
      <c r="N185" s="705"/>
      <c r="O185" s="705"/>
      <c r="P185" s="705"/>
      <c r="Q185" s="711"/>
      <c r="T185" s="735"/>
      <c r="U185" s="735"/>
      <c r="V185" s="735"/>
      <c r="W185" s="735"/>
      <c r="X185" s="735"/>
    </row>
    <row r="186" spans="4:24" s="700" customFormat="1" ht="17" customHeight="1" x14ac:dyDescent="0.2">
      <c r="D186" s="1242"/>
      <c r="E186" s="1042"/>
      <c r="F186" s="1248" t="s">
        <v>892</v>
      </c>
      <c r="G186" s="1249"/>
      <c r="H186" s="705"/>
      <c r="I186" s="1041" t="s">
        <v>874</v>
      </c>
      <c r="J186" s="1250">
        <f>((H179*J182)*1.2)/12</f>
        <v>0</v>
      </c>
      <c r="K186" s="699" t="s">
        <v>589</v>
      </c>
      <c r="L186" s="1251" t="s">
        <v>880</v>
      </c>
      <c r="M186" s="709">
        <f>J186*O182</f>
        <v>0</v>
      </c>
      <c r="N186" s="705" t="s">
        <v>192</v>
      </c>
      <c r="O186" s="699"/>
      <c r="P186" s="705"/>
      <c r="Q186" s="711"/>
      <c r="T186" s="735"/>
      <c r="U186" s="735"/>
      <c r="V186" s="735"/>
      <c r="W186" s="735"/>
      <c r="X186" s="735"/>
    </row>
    <row r="187" spans="4:24" s="700" customFormat="1" ht="17" customHeight="1" x14ac:dyDescent="0.2">
      <c r="D187" s="1242"/>
      <c r="E187" s="1042"/>
      <c r="F187" s="1248" t="s">
        <v>893</v>
      </c>
      <c r="G187" s="1249"/>
      <c r="H187" s="705"/>
      <c r="I187" s="1041" t="s">
        <v>874</v>
      </c>
      <c r="J187" s="1250">
        <f>((H179*J183)*1.2)/12</f>
        <v>0</v>
      </c>
      <c r="K187" s="699" t="s">
        <v>589</v>
      </c>
      <c r="L187" s="1251" t="s">
        <v>880</v>
      </c>
      <c r="M187" s="709">
        <f>J187*O183</f>
        <v>0</v>
      </c>
      <c r="N187" s="699" t="s">
        <v>192</v>
      </c>
      <c r="O187" s="699"/>
      <c r="P187" s="705"/>
      <c r="Q187" s="711"/>
      <c r="T187" s="735"/>
      <c r="U187" s="735"/>
      <c r="V187" s="735"/>
      <c r="W187" s="735"/>
      <c r="X187" s="735"/>
    </row>
    <row r="188" spans="4:24" s="700" customFormat="1" ht="17" customHeight="1" x14ac:dyDescent="0.2">
      <c r="D188" s="1242"/>
      <c r="E188" s="1042"/>
      <c r="F188" s="1252" t="s">
        <v>894</v>
      </c>
      <c r="G188" s="1253"/>
      <c r="H188" s="1254"/>
      <c r="I188" s="1047" t="s">
        <v>874</v>
      </c>
      <c r="J188" s="747">
        <f>(2*(F178+H178))*(H179/H180)/12</f>
        <v>0</v>
      </c>
      <c r="K188" s="747" t="s">
        <v>589</v>
      </c>
      <c r="L188" s="1255" t="s">
        <v>880</v>
      </c>
      <c r="M188" s="749">
        <f>J188*O184</f>
        <v>0</v>
      </c>
      <c r="N188" s="1254" t="s">
        <v>192</v>
      </c>
      <c r="O188" s="699"/>
      <c r="P188" s="705"/>
      <c r="Q188" s="711"/>
    </row>
    <row r="189" spans="4:24" s="700" customFormat="1" ht="17" customHeight="1" x14ac:dyDescent="0.2">
      <c r="D189" s="1242"/>
      <c r="E189" s="1042"/>
      <c r="F189" s="708"/>
      <c r="G189" s="1249"/>
      <c r="H189" s="699"/>
      <c r="I189" s="1041"/>
      <c r="J189" s="699"/>
      <c r="K189" s="699"/>
      <c r="L189" s="750" t="s">
        <v>883</v>
      </c>
      <c r="M189" s="1256">
        <f>SUM(M186:M188)</f>
        <v>0</v>
      </c>
      <c r="N189" s="705" t="s">
        <v>192</v>
      </c>
      <c r="O189" s="699"/>
      <c r="P189" s="705"/>
      <c r="Q189" s="711"/>
    </row>
    <row r="190" spans="4:24" ht="16" x14ac:dyDescent="0.2">
      <c r="D190" s="1257"/>
      <c r="E190" s="1054" t="s">
        <v>306</v>
      </c>
      <c r="Q190" s="1056"/>
      <c r="T190" s="700"/>
      <c r="U190" s="700"/>
      <c r="V190" s="700"/>
      <c r="W190" s="700"/>
      <c r="X190" s="700"/>
    </row>
    <row r="191" spans="4:24" s="700" customFormat="1" ht="17" customHeight="1" x14ac:dyDescent="0.2">
      <c r="D191" s="1242"/>
      <c r="E191" s="1039" t="s">
        <v>241</v>
      </c>
      <c r="F191" s="703" t="s">
        <v>884</v>
      </c>
      <c r="G191" s="1041"/>
      <c r="H191" s="699"/>
      <c r="I191" s="1041" t="s">
        <v>874</v>
      </c>
      <c r="J191" s="709">
        <f>(F178*H178)*H179</f>
        <v>0</v>
      </c>
      <c r="K191" s="699" t="s">
        <v>189</v>
      </c>
      <c r="L191" s="705"/>
      <c r="M191" s="699"/>
      <c r="N191" s="705"/>
      <c r="O191" s="705"/>
      <c r="P191" s="705"/>
      <c r="Q191" s="711"/>
    </row>
    <row r="192" spans="4:24" s="700" customFormat="1" ht="17" customHeight="1" x14ac:dyDescent="0.2">
      <c r="D192" s="1242"/>
      <c r="E192" s="1031" t="s">
        <v>241</v>
      </c>
      <c r="F192" s="703" t="s">
        <v>882</v>
      </c>
      <c r="G192" s="1040"/>
      <c r="H192" s="699"/>
      <c r="I192" s="1041" t="s">
        <v>874</v>
      </c>
      <c r="J192" s="709">
        <f>M189</f>
        <v>0</v>
      </c>
      <c r="K192" s="699" t="s">
        <v>192</v>
      </c>
      <c r="L192" s="705"/>
      <c r="M192" s="699"/>
      <c r="N192" s="705"/>
      <c r="O192" s="705"/>
      <c r="P192" s="705"/>
      <c r="Q192" s="711"/>
    </row>
    <row r="193" spans="4:24" s="700" customFormat="1" ht="17" customHeight="1" thickBot="1" x14ac:dyDescent="0.2">
      <c r="D193" s="1258"/>
      <c r="E193" s="1057" t="s">
        <v>241</v>
      </c>
      <c r="F193" s="715" t="s">
        <v>1073</v>
      </c>
      <c r="G193" s="1058"/>
      <c r="H193" s="716"/>
      <c r="I193" s="1059" t="s">
        <v>874</v>
      </c>
      <c r="J193" s="718">
        <f>((H178+H178)*1.2)*H179</f>
        <v>0</v>
      </c>
      <c r="K193" s="716" t="s">
        <v>184</v>
      </c>
      <c r="L193" s="719"/>
      <c r="M193" s="716"/>
      <c r="N193" s="719"/>
      <c r="O193" s="719"/>
      <c r="P193" s="719"/>
      <c r="Q193" s="720"/>
      <c r="T193" s="1052"/>
      <c r="U193" s="1052"/>
      <c r="V193" s="1052"/>
      <c r="W193" s="1052"/>
      <c r="X193" s="1052"/>
    </row>
    <row r="194" spans="4:24" ht="15" thickBot="1" x14ac:dyDescent="0.2">
      <c r="T194" s="1239" t="s">
        <v>1213</v>
      </c>
      <c r="U194" s="1239" t="s">
        <v>1214</v>
      </c>
      <c r="V194" s="1239" t="s">
        <v>891</v>
      </c>
      <c r="W194" s="1239" t="s">
        <v>888</v>
      </c>
      <c r="X194" s="1239" t="s">
        <v>1056</v>
      </c>
    </row>
    <row r="195" spans="4:24" s="700" customFormat="1" ht="17" customHeight="1" x14ac:dyDescent="0.2">
      <c r="D195" s="1240">
        <f>D178+1</f>
        <v>3</v>
      </c>
      <c r="E195" s="1262" t="s">
        <v>1325</v>
      </c>
      <c r="F195" s="759">
        <v>0.15</v>
      </c>
      <c r="G195" s="727" t="s">
        <v>873</v>
      </c>
      <c r="H195" s="759">
        <v>0.3</v>
      </c>
      <c r="I195" s="727" t="s">
        <v>185</v>
      </c>
      <c r="J195" s="696"/>
      <c r="K195" s="696"/>
      <c r="L195" s="697"/>
      <c r="M195" s="696"/>
      <c r="N195" s="697"/>
      <c r="O195" s="697"/>
      <c r="P195" s="697"/>
      <c r="Q195" s="1029"/>
      <c r="T195" s="726" t="str">
        <f>J199&amp;" "&amp;"D"&amp;" "&amp;L199&amp;" "&amp;M199</f>
        <v>4 D 13 mm</v>
      </c>
      <c r="U195" s="726" t="str">
        <f>IF(J200&gt;0,(J200&amp;" "&amp;"D"&amp;" "&amp;L200&amp;" "&amp;M200),0)</f>
        <v>2 D 13 mm</v>
      </c>
      <c r="V195" s="726" t="str">
        <f>"Ø"&amp;" "&amp;L201&amp;" "&amp;M201</f>
        <v>Ø 8 mm</v>
      </c>
      <c r="W195" s="726" t="str">
        <f>IF(H197=0.125,"10/15 cm",IF(H197=0.15,"15 cm",IF(H197=0.175,"15/20 cm",IF(H197=0.2,"20 cm","Check!!"))))</f>
        <v>15/20 cm</v>
      </c>
      <c r="X195" s="726" t="str">
        <f>IF(U195=0,("SNI"&amp;" "&amp;T195&amp;","&amp;" "&amp;V195&amp;" "&amp;"-"&amp;" "&amp;W195),("SNI"&amp;" "&amp;T195&amp;" "&amp;"+"&amp;" "&amp;U195&amp;","&amp;" "&amp;V195&amp;" "&amp;"-"&amp;" "&amp;W195))</f>
        <v>SNI 4 D 13 mm + 2 D 13 mm, Ø 8 mm - 15/20 cm</v>
      </c>
    </row>
    <row r="196" spans="4:24" s="700" customFormat="1" ht="17" customHeight="1" x14ac:dyDescent="0.15">
      <c r="D196" s="1242"/>
      <c r="E196" s="1031" t="s">
        <v>241</v>
      </c>
      <c r="F196" s="703" t="s">
        <v>887</v>
      </c>
      <c r="G196" s="1041" t="s">
        <v>874</v>
      </c>
      <c r="H196" s="704"/>
      <c r="I196" s="1041" t="s">
        <v>185</v>
      </c>
      <c r="J196" s="703"/>
      <c r="K196" s="699"/>
      <c r="L196" s="705"/>
      <c r="M196" s="699"/>
      <c r="N196" s="705"/>
      <c r="O196" s="705"/>
      <c r="P196" s="705"/>
      <c r="Q196" s="711"/>
      <c r="T196" s="1036" t="s">
        <v>1072</v>
      </c>
      <c r="U196" s="1036" t="s">
        <v>1072</v>
      </c>
      <c r="X196" s="699"/>
    </row>
    <row r="197" spans="4:24" s="700" customFormat="1" ht="17" customHeight="1" x14ac:dyDescent="0.2">
      <c r="D197" s="1242"/>
      <c r="E197" s="1031" t="s">
        <v>241</v>
      </c>
      <c r="F197" s="703" t="s">
        <v>888</v>
      </c>
      <c r="G197" s="1243" t="s">
        <v>874</v>
      </c>
      <c r="H197" s="704">
        <f>(0.15+0.2)/2</f>
        <v>0.17499999999999999</v>
      </c>
      <c r="I197" s="1041" t="s">
        <v>185</v>
      </c>
      <c r="J197" s="699"/>
      <c r="K197" s="699"/>
      <c r="L197" s="705"/>
      <c r="M197" s="699"/>
      <c r="N197" s="705"/>
      <c r="O197" s="705"/>
      <c r="P197" s="705"/>
      <c r="Q197" s="711"/>
    </row>
    <row r="198" spans="4:24" s="700" customFormat="1" ht="17" customHeight="1" x14ac:dyDescent="0.2">
      <c r="D198" s="1242"/>
      <c r="E198" s="1244"/>
      <c r="F198" s="708"/>
      <c r="G198" s="1041"/>
      <c r="H198" s="699"/>
      <c r="I198" s="1041"/>
      <c r="J198" s="699"/>
      <c r="K198" s="699"/>
      <c r="L198" s="705"/>
      <c r="M198" s="699"/>
      <c r="N198" s="705"/>
      <c r="O198" s="705"/>
      <c r="P198" s="705"/>
      <c r="Q198" s="711"/>
    </row>
    <row r="199" spans="4:24" s="735" customFormat="1" ht="17" customHeight="1" x14ac:dyDescent="0.2">
      <c r="D199" s="1245"/>
      <c r="E199" s="1031" t="s">
        <v>241</v>
      </c>
      <c r="F199" s="729" t="s">
        <v>889</v>
      </c>
      <c r="G199" s="1037"/>
      <c r="H199" s="731"/>
      <c r="I199" s="1033" t="s">
        <v>874</v>
      </c>
      <c r="J199" s="731">
        <v>4</v>
      </c>
      <c r="K199" s="731" t="s">
        <v>266</v>
      </c>
      <c r="L199" s="732">
        <v>13</v>
      </c>
      <c r="M199" s="705" t="s">
        <v>879</v>
      </c>
      <c r="N199" s="733" t="s">
        <v>880</v>
      </c>
      <c r="O199" s="1246">
        <f>((3.14*(L199/1000)^2)/4)*12*7850</f>
        <v>12.497042999999998</v>
      </c>
      <c r="P199" s="1246"/>
      <c r="Q199" s="711" t="s">
        <v>192</v>
      </c>
      <c r="T199" s="700"/>
      <c r="U199" s="700"/>
      <c r="V199" s="700"/>
      <c r="W199" s="700"/>
      <c r="X199" s="700"/>
    </row>
    <row r="200" spans="4:24" s="735" customFormat="1" ht="17" customHeight="1" x14ac:dyDescent="0.15">
      <c r="D200" s="1245"/>
      <c r="E200" s="1031" t="s">
        <v>241</v>
      </c>
      <c r="F200" s="729" t="s">
        <v>890</v>
      </c>
      <c r="G200" s="1037"/>
      <c r="H200" s="731"/>
      <c r="I200" s="1033" t="s">
        <v>874</v>
      </c>
      <c r="J200" s="731">
        <v>2</v>
      </c>
      <c r="K200" s="731" t="s">
        <v>266</v>
      </c>
      <c r="L200" s="732">
        <v>13</v>
      </c>
      <c r="M200" s="705" t="s">
        <v>879</v>
      </c>
      <c r="N200" s="733" t="s">
        <v>880</v>
      </c>
      <c r="O200" s="1246">
        <f t="shared" ref="O200:O201" si="11">((3.14*(L200/1000)^2)/4)*12*7850</f>
        <v>12.497042999999998</v>
      </c>
      <c r="P200" s="1246"/>
      <c r="Q200" s="711" t="s">
        <v>192</v>
      </c>
      <c r="R200" s="755"/>
      <c r="T200" s="1036"/>
      <c r="U200" s="1036"/>
      <c r="V200" s="1036"/>
      <c r="W200" s="1036"/>
      <c r="X200" s="1036"/>
    </row>
    <row r="201" spans="4:24" s="735" customFormat="1" ht="17" customHeight="1" x14ac:dyDescent="0.2">
      <c r="D201" s="1245"/>
      <c r="E201" s="1031" t="s">
        <v>241</v>
      </c>
      <c r="F201" s="729" t="s">
        <v>891</v>
      </c>
      <c r="G201" s="1037"/>
      <c r="H201" s="731"/>
      <c r="I201" s="1033" t="s">
        <v>874</v>
      </c>
      <c r="J201" s="731">
        <v>1</v>
      </c>
      <c r="K201" s="731" t="s">
        <v>266</v>
      </c>
      <c r="L201" s="732">
        <v>8</v>
      </c>
      <c r="M201" s="705" t="s">
        <v>879</v>
      </c>
      <c r="N201" s="733" t="s">
        <v>880</v>
      </c>
      <c r="O201" s="1246">
        <f t="shared" si="11"/>
        <v>4.7326079999999999</v>
      </c>
      <c r="P201" s="1246"/>
      <c r="Q201" s="711" t="s">
        <v>192</v>
      </c>
      <c r="R201" s="1247"/>
      <c r="T201" s="700"/>
      <c r="U201" s="700"/>
      <c r="V201" s="700"/>
      <c r="W201" s="700"/>
      <c r="X201" s="699"/>
    </row>
    <row r="202" spans="4:24" s="700" customFormat="1" ht="17" customHeight="1" x14ac:dyDescent="0.2">
      <c r="D202" s="1242"/>
      <c r="E202" s="1039" t="s">
        <v>241</v>
      </c>
      <c r="F202" s="703" t="s">
        <v>882</v>
      </c>
      <c r="G202" s="1040"/>
      <c r="H202" s="699"/>
      <c r="I202" s="1041"/>
      <c r="J202" s="699"/>
      <c r="K202" s="699"/>
      <c r="L202" s="705"/>
      <c r="M202" s="699"/>
      <c r="N202" s="705"/>
      <c r="O202" s="705"/>
      <c r="P202" s="705"/>
      <c r="Q202" s="711"/>
    </row>
    <row r="203" spans="4:24" s="700" customFormat="1" ht="17" customHeight="1" x14ac:dyDescent="0.2">
      <c r="D203" s="1242"/>
      <c r="E203" s="1042"/>
      <c r="F203" s="1248" t="s">
        <v>892</v>
      </c>
      <c r="G203" s="1249"/>
      <c r="H203" s="705"/>
      <c r="I203" s="1041" t="s">
        <v>874</v>
      </c>
      <c r="J203" s="1250">
        <f>((H196*J199)*1.2)/12</f>
        <v>0</v>
      </c>
      <c r="K203" s="699" t="s">
        <v>589</v>
      </c>
      <c r="L203" s="1251" t="s">
        <v>880</v>
      </c>
      <c r="M203" s="709">
        <f>J203*O199</f>
        <v>0</v>
      </c>
      <c r="N203" s="705" t="s">
        <v>192</v>
      </c>
      <c r="O203" s="699"/>
      <c r="P203" s="705"/>
      <c r="Q203" s="711"/>
    </row>
    <row r="204" spans="4:24" s="700" customFormat="1" ht="17" customHeight="1" x14ac:dyDescent="0.2">
      <c r="D204" s="1242"/>
      <c r="E204" s="1042"/>
      <c r="F204" s="1248" t="s">
        <v>893</v>
      </c>
      <c r="G204" s="1249"/>
      <c r="H204" s="705"/>
      <c r="I204" s="1041" t="s">
        <v>874</v>
      </c>
      <c r="J204" s="1250">
        <f>((H196*J200)*1.2)/12</f>
        <v>0</v>
      </c>
      <c r="K204" s="699" t="s">
        <v>589</v>
      </c>
      <c r="L204" s="1251" t="s">
        <v>880</v>
      </c>
      <c r="M204" s="709">
        <f>J204*O200</f>
        <v>0</v>
      </c>
      <c r="N204" s="699" t="s">
        <v>192</v>
      </c>
      <c r="O204" s="699"/>
      <c r="P204" s="705"/>
      <c r="Q204" s="711"/>
    </row>
    <row r="205" spans="4:24" s="700" customFormat="1" ht="17" customHeight="1" x14ac:dyDescent="0.2">
      <c r="D205" s="1242"/>
      <c r="E205" s="1042"/>
      <c r="F205" s="1252" t="s">
        <v>894</v>
      </c>
      <c r="G205" s="1253"/>
      <c r="H205" s="1254"/>
      <c r="I205" s="1047" t="s">
        <v>874</v>
      </c>
      <c r="J205" s="747">
        <f>(2*(F195+H195))*(H196/H197)/12</f>
        <v>0</v>
      </c>
      <c r="K205" s="747" t="s">
        <v>589</v>
      </c>
      <c r="L205" s="1255" t="s">
        <v>880</v>
      </c>
      <c r="M205" s="749">
        <f>J205*O201</f>
        <v>0</v>
      </c>
      <c r="N205" s="1254" t="s">
        <v>192</v>
      </c>
      <c r="O205" s="699"/>
      <c r="P205" s="705"/>
      <c r="Q205" s="711"/>
      <c r="T205" s="735"/>
      <c r="U205" s="735"/>
      <c r="V205" s="735"/>
      <c r="W205" s="735"/>
      <c r="X205" s="735"/>
    </row>
    <row r="206" spans="4:24" s="700" customFormat="1" ht="17" customHeight="1" x14ac:dyDescent="0.2">
      <c r="D206" s="1242"/>
      <c r="E206" s="1042"/>
      <c r="F206" s="708"/>
      <c r="G206" s="1249"/>
      <c r="H206" s="699"/>
      <c r="I206" s="1041"/>
      <c r="J206" s="699"/>
      <c r="K206" s="699"/>
      <c r="L206" s="750" t="s">
        <v>883</v>
      </c>
      <c r="M206" s="1256">
        <f>SUM(M203:M205)</f>
        <v>0</v>
      </c>
      <c r="N206" s="705" t="s">
        <v>192</v>
      </c>
      <c r="O206" s="699"/>
      <c r="P206" s="705"/>
      <c r="Q206" s="711"/>
      <c r="T206" s="735"/>
      <c r="U206" s="735"/>
      <c r="V206" s="735"/>
      <c r="W206" s="735"/>
      <c r="X206" s="735"/>
    </row>
    <row r="207" spans="4:24" ht="16" x14ac:dyDescent="0.2">
      <c r="D207" s="1257"/>
      <c r="E207" s="1054" t="s">
        <v>306</v>
      </c>
      <c r="Q207" s="1056"/>
      <c r="T207" s="735"/>
      <c r="U207" s="735"/>
      <c r="V207" s="735"/>
      <c r="W207" s="735"/>
      <c r="X207" s="735"/>
    </row>
    <row r="208" spans="4:24" s="700" customFormat="1" ht="17" customHeight="1" x14ac:dyDescent="0.2">
      <c r="D208" s="1242"/>
      <c r="E208" s="1039" t="s">
        <v>241</v>
      </c>
      <c r="F208" s="703" t="s">
        <v>884</v>
      </c>
      <c r="G208" s="1041"/>
      <c r="H208" s="699"/>
      <c r="I208" s="1041" t="s">
        <v>874</v>
      </c>
      <c r="J208" s="709">
        <f>(F195*H195)*H196</f>
        <v>0</v>
      </c>
      <c r="K208" s="699" t="s">
        <v>189</v>
      </c>
      <c r="L208" s="705"/>
      <c r="M208" s="699"/>
      <c r="N208" s="705"/>
      <c r="O208" s="705"/>
      <c r="P208" s="705"/>
      <c r="Q208" s="711"/>
    </row>
    <row r="209" spans="4:24" s="700" customFormat="1" ht="17" customHeight="1" x14ac:dyDescent="0.2">
      <c r="D209" s="1242"/>
      <c r="E209" s="1031" t="s">
        <v>241</v>
      </c>
      <c r="F209" s="703" t="s">
        <v>882</v>
      </c>
      <c r="G209" s="1040"/>
      <c r="H209" s="699"/>
      <c r="I209" s="1041" t="s">
        <v>874</v>
      </c>
      <c r="J209" s="709">
        <f>M206</f>
        <v>0</v>
      </c>
      <c r="K209" s="699" t="s">
        <v>192</v>
      </c>
      <c r="L209" s="705"/>
      <c r="M209" s="699"/>
      <c r="N209" s="705"/>
      <c r="O209" s="705"/>
      <c r="P209" s="705"/>
      <c r="Q209" s="711"/>
    </row>
    <row r="210" spans="4:24" s="700" customFormat="1" ht="17" customHeight="1" thickBot="1" x14ac:dyDescent="0.25">
      <c r="D210" s="1258"/>
      <c r="E210" s="1057" t="s">
        <v>241</v>
      </c>
      <c r="F210" s="715" t="s">
        <v>1073</v>
      </c>
      <c r="G210" s="1058"/>
      <c r="H210" s="716"/>
      <c r="I210" s="1059" t="s">
        <v>874</v>
      </c>
      <c r="J210" s="718">
        <f>((H195+H195)*1.2)*H196</f>
        <v>0</v>
      </c>
      <c r="K210" s="716" t="s">
        <v>184</v>
      </c>
      <c r="L210" s="719"/>
      <c r="M210" s="716"/>
      <c r="N210" s="719"/>
      <c r="O210" s="719"/>
      <c r="P210" s="719"/>
      <c r="Q210" s="720"/>
    </row>
    <row r="211" spans="4:24" ht="15" thickBot="1" x14ac:dyDescent="0.2">
      <c r="T211" s="1239" t="s">
        <v>1213</v>
      </c>
      <c r="U211" s="1239" t="s">
        <v>1214</v>
      </c>
      <c r="V211" s="1239" t="s">
        <v>891</v>
      </c>
      <c r="W211" s="1239" t="s">
        <v>888</v>
      </c>
      <c r="X211" s="1239" t="s">
        <v>1056</v>
      </c>
    </row>
    <row r="212" spans="4:24" s="700" customFormat="1" ht="17" customHeight="1" x14ac:dyDescent="0.2">
      <c r="D212" s="1240">
        <f>D195+1</f>
        <v>4</v>
      </c>
      <c r="E212" s="1262" t="s">
        <v>1326</v>
      </c>
      <c r="F212" s="759">
        <v>0.15</v>
      </c>
      <c r="G212" s="727" t="s">
        <v>873</v>
      </c>
      <c r="H212" s="759">
        <v>0.25</v>
      </c>
      <c r="I212" s="727" t="s">
        <v>185</v>
      </c>
      <c r="J212" s="696"/>
      <c r="K212" s="696"/>
      <c r="L212" s="697"/>
      <c r="M212" s="696"/>
      <c r="N212" s="697"/>
      <c r="O212" s="697"/>
      <c r="P212" s="697"/>
      <c r="Q212" s="1029"/>
      <c r="T212" s="726" t="str">
        <f>J216&amp;" "&amp;"Ø"&amp;" "&amp;L216&amp;" "&amp;M216</f>
        <v>4 Ø 12 mm</v>
      </c>
      <c r="U212" s="726">
        <f>IF(J217&gt;0,(J217&amp;" "&amp;"Ø"&amp;" "&amp;L217&amp;" "&amp;M217),0)</f>
        <v>0</v>
      </c>
      <c r="V212" s="726" t="str">
        <f>"Ø"&amp;" "&amp;L218&amp;" "&amp;M218</f>
        <v>Ø 8 mm</v>
      </c>
      <c r="W212" s="726" t="str">
        <f>IF(H214=0.125,"10/15 cm",IF(H214=0.15,"15 cm",IF(H214=0.175,"15/20 cm",IF(H214=0.2,"20 cm","Check!!"))))</f>
        <v>15/20 cm</v>
      </c>
      <c r="X212" s="726" t="str">
        <f>IF(U212=0,("SNI"&amp;" "&amp;T212&amp;","&amp;" "&amp;V212&amp;" "&amp;"-"&amp;" "&amp;W212),("SNI"&amp;" "&amp;T212&amp;" "&amp;"+"&amp;" "&amp;U212&amp;","&amp;" "&amp;V212&amp;" "&amp;"-"&amp;" "&amp;W212))</f>
        <v>SNI 4 Ø 12 mm, Ø 8 mm - 15/20 cm</v>
      </c>
    </row>
    <row r="213" spans="4:24" s="700" customFormat="1" ht="17" customHeight="1" x14ac:dyDescent="0.15">
      <c r="D213" s="1242"/>
      <c r="E213" s="1031" t="s">
        <v>241</v>
      </c>
      <c r="F213" s="703" t="s">
        <v>887</v>
      </c>
      <c r="G213" s="1041" t="s">
        <v>874</v>
      </c>
      <c r="H213" s="704"/>
      <c r="I213" s="1041" t="s">
        <v>185</v>
      </c>
      <c r="J213" s="699"/>
      <c r="K213" s="699"/>
      <c r="L213" s="705"/>
      <c r="M213" s="699"/>
      <c r="N213" s="705"/>
      <c r="O213" s="705"/>
      <c r="P213" s="705"/>
      <c r="Q213" s="711"/>
      <c r="T213" s="1036" t="s">
        <v>190</v>
      </c>
      <c r="U213" s="1036" t="s">
        <v>1072</v>
      </c>
      <c r="X213" s="699"/>
    </row>
    <row r="214" spans="4:24" s="700" customFormat="1" ht="17" customHeight="1" x14ac:dyDescent="0.2">
      <c r="D214" s="1242"/>
      <c r="E214" s="1031" t="s">
        <v>241</v>
      </c>
      <c r="F214" s="703" t="s">
        <v>888</v>
      </c>
      <c r="G214" s="1243" t="s">
        <v>874</v>
      </c>
      <c r="H214" s="704">
        <f>(0.15+0.2)/2</f>
        <v>0.17499999999999999</v>
      </c>
      <c r="I214" s="1041" t="s">
        <v>185</v>
      </c>
      <c r="J214" s="699"/>
      <c r="K214" s="699"/>
      <c r="L214" s="705"/>
      <c r="M214" s="699"/>
      <c r="N214" s="705"/>
      <c r="O214" s="705"/>
      <c r="P214" s="705"/>
      <c r="Q214" s="711"/>
      <c r="T214" s="699"/>
      <c r="U214" s="699"/>
      <c r="V214" s="699"/>
      <c r="W214" s="699"/>
      <c r="X214" s="699"/>
    </row>
    <row r="215" spans="4:24" s="700" customFormat="1" ht="17" customHeight="1" x14ac:dyDescent="0.2">
      <c r="D215" s="1242"/>
      <c r="E215" s="1244"/>
      <c r="F215" s="708"/>
      <c r="G215" s="1041"/>
      <c r="H215" s="699"/>
      <c r="I215" s="1041"/>
      <c r="J215" s="699"/>
      <c r="K215" s="699"/>
      <c r="L215" s="705"/>
      <c r="M215" s="699"/>
      <c r="N215" s="705"/>
      <c r="O215" s="705"/>
      <c r="P215" s="705"/>
      <c r="Q215" s="711"/>
      <c r="T215" s="699"/>
      <c r="U215" s="699"/>
      <c r="V215" s="699"/>
      <c r="W215" s="699"/>
      <c r="X215" s="699"/>
    </row>
    <row r="216" spans="4:24" s="735" customFormat="1" ht="17" customHeight="1" x14ac:dyDescent="0.2">
      <c r="D216" s="1245"/>
      <c r="E216" s="1031" t="s">
        <v>241</v>
      </c>
      <c r="F216" s="729" t="s">
        <v>889</v>
      </c>
      <c r="G216" s="1037"/>
      <c r="H216" s="731"/>
      <c r="I216" s="1033" t="s">
        <v>874</v>
      </c>
      <c r="J216" s="1259">
        <v>4</v>
      </c>
      <c r="K216" s="731" t="s">
        <v>266</v>
      </c>
      <c r="L216" s="732">
        <v>12</v>
      </c>
      <c r="M216" s="705" t="s">
        <v>879</v>
      </c>
      <c r="N216" s="733" t="s">
        <v>880</v>
      </c>
      <c r="O216" s="1246">
        <f>((3.14*(L216/1000)^2)/4)*12*7850</f>
        <v>10.648368</v>
      </c>
      <c r="P216" s="1246"/>
      <c r="Q216" s="711" t="s">
        <v>192</v>
      </c>
      <c r="T216" s="700"/>
      <c r="U216" s="700"/>
      <c r="V216" s="700"/>
      <c r="W216" s="700"/>
      <c r="X216" s="700"/>
    </row>
    <row r="217" spans="4:24" s="735" customFormat="1" ht="17" customHeight="1" x14ac:dyDescent="0.2">
      <c r="D217" s="1245"/>
      <c r="E217" s="1031" t="s">
        <v>241</v>
      </c>
      <c r="F217" s="729" t="s">
        <v>890</v>
      </c>
      <c r="G217" s="1037"/>
      <c r="H217" s="731"/>
      <c r="I217" s="1033" t="s">
        <v>874</v>
      </c>
      <c r="J217" s="1259">
        <v>0</v>
      </c>
      <c r="K217" s="731" t="s">
        <v>266</v>
      </c>
      <c r="L217" s="732">
        <v>0</v>
      </c>
      <c r="M217" s="705" t="s">
        <v>879</v>
      </c>
      <c r="N217" s="733" t="s">
        <v>880</v>
      </c>
      <c r="O217" s="1246">
        <f t="shared" ref="O217:O218" si="12">((3.14*(L217/1000)^2)/4)*12*7850</f>
        <v>0</v>
      </c>
      <c r="P217" s="1246"/>
      <c r="Q217" s="711" t="s">
        <v>192</v>
      </c>
      <c r="R217" s="755"/>
      <c r="T217" s="700"/>
      <c r="U217" s="700"/>
      <c r="V217" s="700"/>
      <c r="W217" s="700"/>
      <c r="X217" s="700"/>
    </row>
    <row r="218" spans="4:24" s="735" customFormat="1" ht="17" customHeight="1" x14ac:dyDescent="0.2">
      <c r="D218" s="1245"/>
      <c r="E218" s="1031" t="s">
        <v>241</v>
      </c>
      <c r="F218" s="729" t="s">
        <v>891</v>
      </c>
      <c r="G218" s="1037"/>
      <c r="H218" s="731"/>
      <c r="I218" s="1033" t="s">
        <v>874</v>
      </c>
      <c r="J218" s="1259">
        <v>1</v>
      </c>
      <c r="K218" s="731" t="s">
        <v>266</v>
      </c>
      <c r="L218" s="732">
        <v>8</v>
      </c>
      <c r="M218" s="705" t="s">
        <v>879</v>
      </c>
      <c r="N218" s="733" t="s">
        <v>880</v>
      </c>
      <c r="O218" s="1246">
        <f t="shared" si="12"/>
        <v>4.7326079999999999</v>
      </c>
      <c r="P218" s="1246"/>
      <c r="Q218" s="711" t="s">
        <v>192</v>
      </c>
      <c r="R218" s="1247"/>
      <c r="T218" s="700"/>
      <c r="U218" s="700"/>
      <c r="V218" s="700"/>
      <c r="W218" s="700"/>
      <c r="X218" s="700"/>
    </row>
    <row r="219" spans="4:24" s="700" customFormat="1" ht="17" customHeight="1" x14ac:dyDescent="0.2">
      <c r="D219" s="1242"/>
      <c r="E219" s="1039" t="s">
        <v>241</v>
      </c>
      <c r="F219" s="703" t="s">
        <v>882</v>
      </c>
      <c r="G219" s="1040"/>
      <c r="H219" s="699"/>
      <c r="I219" s="1041"/>
      <c r="J219" s="699"/>
      <c r="K219" s="699"/>
      <c r="L219" s="705"/>
      <c r="M219" s="699"/>
      <c r="N219" s="705"/>
      <c r="O219" s="705"/>
      <c r="P219" s="705"/>
      <c r="Q219" s="711"/>
    </row>
    <row r="220" spans="4:24" s="700" customFormat="1" ht="17" customHeight="1" x14ac:dyDescent="0.2">
      <c r="D220" s="1242"/>
      <c r="E220" s="1042"/>
      <c r="F220" s="1248" t="s">
        <v>892</v>
      </c>
      <c r="G220" s="1249"/>
      <c r="H220" s="705"/>
      <c r="I220" s="1041" t="s">
        <v>874</v>
      </c>
      <c r="J220" s="1250">
        <f>((H213*J216)*1.2)/12</f>
        <v>0</v>
      </c>
      <c r="K220" s="699" t="s">
        <v>589</v>
      </c>
      <c r="L220" s="1251" t="s">
        <v>880</v>
      </c>
      <c r="M220" s="709">
        <f>J220*O216</f>
        <v>0</v>
      </c>
      <c r="N220" s="705" t="s">
        <v>192</v>
      </c>
      <c r="O220" s="699"/>
      <c r="P220" s="705"/>
      <c r="Q220" s="711"/>
    </row>
    <row r="221" spans="4:24" s="700" customFormat="1" ht="17" customHeight="1" x14ac:dyDescent="0.2">
      <c r="D221" s="1242"/>
      <c r="E221" s="1042"/>
      <c r="F221" s="1248" t="s">
        <v>893</v>
      </c>
      <c r="G221" s="1249"/>
      <c r="H221" s="705"/>
      <c r="I221" s="1041" t="s">
        <v>874</v>
      </c>
      <c r="J221" s="1250">
        <f>((H213*J217)*1.2)/12</f>
        <v>0</v>
      </c>
      <c r="K221" s="699" t="s">
        <v>589</v>
      </c>
      <c r="L221" s="1251" t="s">
        <v>880</v>
      </c>
      <c r="M221" s="709">
        <f>J221*O217</f>
        <v>0</v>
      </c>
      <c r="N221" s="699" t="s">
        <v>192</v>
      </c>
      <c r="O221" s="699"/>
      <c r="P221" s="705"/>
      <c r="Q221" s="711"/>
    </row>
    <row r="222" spans="4:24" s="700" customFormat="1" ht="17" customHeight="1" x14ac:dyDescent="0.2">
      <c r="D222" s="1242"/>
      <c r="E222" s="1042"/>
      <c r="F222" s="1252" t="s">
        <v>894</v>
      </c>
      <c r="G222" s="1253"/>
      <c r="H222" s="1254"/>
      <c r="I222" s="1047" t="s">
        <v>874</v>
      </c>
      <c r="J222" s="747">
        <f>(2*(F212+H212))*(H213/H214)/12</f>
        <v>0</v>
      </c>
      <c r="K222" s="747" t="s">
        <v>589</v>
      </c>
      <c r="L222" s="1255" t="s">
        <v>880</v>
      </c>
      <c r="M222" s="749">
        <f>J222*O218</f>
        <v>0</v>
      </c>
      <c r="N222" s="1254" t="s">
        <v>192</v>
      </c>
      <c r="O222" s="699"/>
      <c r="P222" s="705"/>
      <c r="Q222" s="711"/>
    </row>
    <row r="223" spans="4:24" s="700" customFormat="1" ht="17" customHeight="1" x14ac:dyDescent="0.2">
      <c r="D223" s="1242"/>
      <c r="E223" s="1042"/>
      <c r="F223" s="708"/>
      <c r="G223" s="1249"/>
      <c r="H223" s="699"/>
      <c r="I223" s="1041"/>
      <c r="J223" s="699"/>
      <c r="K223" s="699"/>
      <c r="L223" s="750" t="s">
        <v>883</v>
      </c>
      <c r="M223" s="1256">
        <f>SUM(M220:M222)</f>
        <v>0</v>
      </c>
      <c r="N223" s="705" t="s">
        <v>192</v>
      </c>
      <c r="O223" s="699"/>
      <c r="P223" s="705"/>
      <c r="Q223" s="711"/>
    </row>
    <row r="224" spans="4:24" ht="16" x14ac:dyDescent="0.2">
      <c r="D224" s="1257"/>
      <c r="E224" s="1054" t="s">
        <v>306</v>
      </c>
      <c r="Q224" s="1056"/>
      <c r="T224" s="735"/>
      <c r="U224" s="735"/>
      <c r="V224" s="735"/>
      <c r="W224" s="735"/>
      <c r="X224" s="735"/>
    </row>
    <row r="225" spans="4:24" s="700" customFormat="1" ht="17" customHeight="1" x14ac:dyDescent="0.2">
      <c r="D225" s="1242"/>
      <c r="E225" s="1039" t="s">
        <v>241</v>
      </c>
      <c r="F225" s="703" t="s">
        <v>884</v>
      </c>
      <c r="G225" s="1041"/>
      <c r="H225" s="699"/>
      <c r="I225" s="1041" t="s">
        <v>874</v>
      </c>
      <c r="J225" s="709">
        <f>(F212*H212)*H213</f>
        <v>0</v>
      </c>
      <c r="K225" s="699" t="s">
        <v>189</v>
      </c>
      <c r="L225" s="705"/>
      <c r="M225" s="699"/>
      <c r="N225" s="705"/>
      <c r="O225" s="705"/>
      <c r="P225" s="705"/>
      <c r="Q225" s="711"/>
      <c r="T225" s="735"/>
      <c r="U225" s="735"/>
      <c r="V225" s="735"/>
      <c r="W225" s="735"/>
      <c r="X225" s="735"/>
    </row>
    <row r="226" spans="4:24" s="700" customFormat="1" ht="17" customHeight="1" x14ac:dyDescent="0.2">
      <c r="D226" s="1242"/>
      <c r="E226" s="1031" t="s">
        <v>241</v>
      </c>
      <c r="F226" s="703" t="s">
        <v>882</v>
      </c>
      <c r="G226" s="1040"/>
      <c r="H226" s="699"/>
      <c r="I226" s="1041" t="s">
        <v>874</v>
      </c>
      <c r="J226" s="709">
        <f>M223</f>
        <v>0</v>
      </c>
      <c r="K226" s="699" t="s">
        <v>192</v>
      </c>
      <c r="L226" s="705"/>
      <c r="M226" s="699"/>
      <c r="N226" s="705"/>
      <c r="O226" s="705"/>
      <c r="P226" s="705"/>
      <c r="Q226" s="711"/>
      <c r="T226" s="735"/>
      <c r="U226" s="735"/>
      <c r="V226" s="735"/>
      <c r="W226" s="735"/>
      <c r="X226" s="735"/>
    </row>
    <row r="227" spans="4:24" s="700" customFormat="1" ht="17" customHeight="1" thickBot="1" x14ac:dyDescent="0.25">
      <c r="D227" s="1258"/>
      <c r="E227" s="1057" t="s">
        <v>241</v>
      </c>
      <c r="F227" s="715" t="s">
        <v>1073</v>
      </c>
      <c r="G227" s="1058"/>
      <c r="H227" s="716"/>
      <c r="I227" s="1059" t="s">
        <v>874</v>
      </c>
      <c r="J227" s="718">
        <f>((H212+H212)*1.2)*H213</f>
        <v>0</v>
      </c>
      <c r="K227" s="716" t="s">
        <v>184</v>
      </c>
      <c r="L227" s="719"/>
      <c r="M227" s="716"/>
      <c r="N227" s="719"/>
      <c r="O227" s="719"/>
      <c r="P227" s="719"/>
      <c r="Q227" s="720"/>
    </row>
    <row r="228" spans="4:24" ht="15" thickBot="1" x14ac:dyDescent="0.2">
      <c r="T228" s="1239" t="s">
        <v>1213</v>
      </c>
      <c r="U228" s="1239" t="s">
        <v>1214</v>
      </c>
      <c r="V228" s="1239" t="s">
        <v>891</v>
      </c>
      <c r="W228" s="1239" t="s">
        <v>888</v>
      </c>
      <c r="X228" s="1239" t="s">
        <v>1056</v>
      </c>
    </row>
    <row r="229" spans="4:24" s="700" customFormat="1" ht="17" customHeight="1" x14ac:dyDescent="0.2">
      <c r="D229" s="1240">
        <f>D212+1</f>
        <v>5</v>
      </c>
      <c r="E229" s="1262" t="s">
        <v>1327</v>
      </c>
      <c r="F229" s="759">
        <v>0.15</v>
      </c>
      <c r="G229" s="727" t="s">
        <v>873</v>
      </c>
      <c r="H229" s="759">
        <v>0.25</v>
      </c>
      <c r="I229" s="727" t="s">
        <v>185</v>
      </c>
      <c r="J229" s="696"/>
      <c r="K229" s="696"/>
      <c r="L229" s="697"/>
      <c r="M229" s="696"/>
      <c r="N229" s="697"/>
      <c r="O229" s="697"/>
      <c r="P229" s="697"/>
      <c r="Q229" s="1029"/>
      <c r="T229" s="726" t="str">
        <f>J233&amp;" "&amp;"Ø"&amp;" "&amp;L233&amp;" "&amp;M233</f>
        <v>4 Ø 10 mm</v>
      </c>
      <c r="U229" s="726">
        <f>IF(J234&gt;0,(J234&amp;" "&amp;"Ø"&amp;" "&amp;L234&amp;" "&amp;M234),0)</f>
        <v>0</v>
      </c>
      <c r="V229" s="726" t="str">
        <f>"Ø"&amp;" "&amp;L235&amp;" "&amp;M235</f>
        <v>Ø 8 mm</v>
      </c>
      <c r="W229" s="726" t="str">
        <f>IF(H231=0.125,"10/15 cm",IF(H231=0.15,"15 cm",IF(H231=0.175,"15/20 cm",IF(H231=0.2,"20 cm","Check!!"))))</f>
        <v>15/20 cm</v>
      </c>
      <c r="X229" s="726" t="str">
        <f>IF(U229=0,("SNI"&amp;" "&amp;T229&amp;","&amp;" "&amp;V229&amp;" "&amp;"-"&amp;" "&amp;W229),("SNI"&amp;" "&amp;T229&amp;" "&amp;"+"&amp;" "&amp;U229&amp;","&amp;" "&amp;V229&amp;" "&amp;"-"&amp;" "&amp;W229))</f>
        <v>SNI 4 Ø 10 mm, Ø 8 mm - 15/20 cm</v>
      </c>
    </row>
    <row r="230" spans="4:24" s="700" customFormat="1" ht="17" customHeight="1" x14ac:dyDescent="0.15">
      <c r="D230" s="1242"/>
      <c r="E230" s="1031" t="s">
        <v>241</v>
      </c>
      <c r="F230" s="703" t="s">
        <v>887</v>
      </c>
      <c r="G230" s="1041" t="s">
        <v>874</v>
      </c>
      <c r="H230" s="704"/>
      <c r="I230" s="1041" t="s">
        <v>185</v>
      </c>
      <c r="J230" s="699"/>
      <c r="K230" s="699"/>
      <c r="L230" s="705"/>
      <c r="M230" s="699"/>
      <c r="N230" s="705"/>
      <c r="O230" s="705"/>
      <c r="P230" s="705"/>
      <c r="Q230" s="711"/>
      <c r="T230" s="1036" t="s">
        <v>190</v>
      </c>
      <c r="U230" s="1036" t="s">
        <v>1072</v>
      </c>
      <c r="X230" s="699"/>
    </row>
    <row r="231" spans="4:24" s="700" customFormat="1" ht="17" customHeight="1" x14ac:dyDescent="0.2">
      <c r="D231" s="1242"/>
      <c r="E231" s="1031" t="s">
        <v>241</v>
      </c>
      <c r="F231" s="703" t="s">
        <v>888</v>
      </c>
      <c r="G231" s="1243" t="s">
        <v>874</v>
      </c>
      <c r="H231" s="704">
        <f>(0.15+0.2)/2</f>
        <v>0.17499999999999999</v>
      </c>
      <c r="I231" s="1041" t="s">
        <v>185</v>
      </c>
      <c r="J231" s="699"/>
      <c r="K231" s="699"/>
      <c r="L231" s="705"/>
      <c r="M231" s="699"/>
      <c r="N231" s="705"/>
      <c r="O231" s="705"/>
      <c r="P231" s="705"/>
      <c r="Q231" s="711"/>
    </row>
    <row r="232" spans="4:24" s="700" customFormat="1" ht="17" customHeight="1" x14ac:dyDescent="0.15">
      <c r="D232" s="1242"/>
      <c r="E232" s="1244"/>
      <c r="F232" s="708"/>
      <c r="G232" s="1041"/>
      <c r="H232" s="699"/>
      <c r="I232" s="1041"/>
      <c r="J232" s="699"/>
      <c r="K232" s="699"/>
      <c r="L232" s="705"/>
      <c r="M232" s="699"/>
      <c r="N232" s="705"/>
      <c r="O232" s="705"/>
      <c r="P232" s="705"/>
      <c r="Q232" s="711"/>
      <c r="T232" s="1052"/>
      <c r="U232" s="1052"/>
      <c r="V232" s="1052"/>
      <c r="W232" s="1052"/>
      <c r="X232" s="1052"/>
    </row>
    <row r="233" spans="4:24" s="735" customFormat="1" ht="17" customHeight="1" x14ac:dyDescent="0.2">
      <c r="D233" s="1245"/>
      <c r="E233" s="1031" t="s">
        <v>241</v>
      </c>
      <c r="F233" s="729" t="s">
        <v>889</v>
      </c>
      <c r="G233" s="1037"/>
      <c r="H233" s="731"/>
      <c r="I233" s="1033" t="s">
        <v>874</v>
      </c>
      <c r="J233" s="1259">
        <v>4</v>
      </c>
      <c r="K233" s="731" t="s">
        <v>266</v>
      </c>
      <c r="L233" s="732">
        <v>10</v>
      </c>
      <c r="M233" s="705" t="s">
        <v>879</v>
      </c>
      <c r="N233" s="733" t="s">
        <v>880</v>
      </c>
      <c r="O233" s="1246">
        <f>((3.14*(L233/1000)^2)/4)*12*7850</f>
        <v>7.3947000000000012</v>
      </c>
      <c r="P233" s="1246"/>
      <c r="Q233" s="711" t="s">
        <v>192</v>
      </c>
      <c r="T233" s="700"/>
      <c r="U233" s="700"/>
      <c r="V233" s="700"/>
      <c r="W233" s="700"/>
      <c r="X233" s="700"/>
    </row>
    <row r="234" spans="4:24" s="735" customFormat="1" ht="17" customHeight="1" x14ac:dyDescent="0.2">
      <c r="D234" s="1245"/>
      <c r="E234" s="1031" t="s">
        <v>241</v>
      </c>
      <c r="F234" s="729" t="s">
        <v>890</v>
      </c>
      <c r="G234" s="1037"/>
      <c r="H234" s="731"/>
      <c r="I234" s="1033" t="s">
        <v>874</v>
      </c>
      <c r="J234" s="1259">
        <v>0</v>
      </c>
      <c r="K234" s="731" t="s">
        <v>266</v>
      </c>
      <c r="L234" s="732">
        <v>0</v>
      </c>
      <c r="M234" s="705" t="s">
        <v>879</v>
      </c>
      <c r="N234" s="733" t="s">
        <v>880</v>
      </c>
      <c r="O234" s="1246">
        <f t="shared" ref="O234:O235" si="13">((3.14*(L234/1000)^2)/4)*12*7850</f>
        <v>0</v>
      </c>
      <c r="P234" s="1246"/>
      <c r="Q234" s="711" t="s">
        <v>192</v>
      </c>
      <c r="R234" s="755"/>
      <c r="T234" s="700"/>
      <c r="U234" s="700"/>
      <c r="V234" s="700"/>
      <c r="W234" s="700"/>
      <c r="X234" s="700"/>
    </row>
    <row r="235" spans="4:24" s="735" customFormat="1" ht="17" customHeight="1" x14ac:dyDescent="0.2">
      <c r="D235" s="1245"/>
      <c r="E235" s="1031" t="s">
        <v>241</v>
      </c>
      <c r="F235" s="729" t="s">
        <v>891</v>
      </c>
      <c r="G235" s="1037"/>
      <c r="H235" s="731"/>
      <c r="I235" s="1033" t="s">
        <v>874</v>
      </c>
      <c r="J235" s="1259">
        <v>1</v>
      </c>
      <c r="K235" s="731" t="s">
        <v>266</v>
      </c>
      <c r="L235" s="732">
        <v>8</v>
      </c>
      <c r="M235" s="705" t="s">
        <v>879</v>
      </c>
      <c r="N235" s="733" t="s">
        <v>880</v>
      </c>
      <c r="O235" s="1246">
        <f t="shared" si="13"/>
        <v>4.7326079999999999</v>
      </c>
      <c r="P235" s="1246"/>
      <c r="Q235" s="711" t="s">
        <v>192</v>
      </c>
      <c r="R235" s="1247"/>
      <c r="T235" s="700"/>
      <c r="U235" s="700"/>
      <c r="V235" s="700"/>
      <c r="W235" s="700"/>
      <c r="X235" s="700"/>
    </row>
    <row r="236" spans="4:24" s="700" customFormat="1" ht="17" customHeight="1" x14ac:dyDescent="0.15">
      <c r="D236" s="1242"/>
      <c r="E236" s="1039" t="s">
        <v>241</v>
      </c>
      <c r="F236" s="703" t="s">
        <v>882</v>
      </c>
      <c r="G236" s="1040"/>
      <c r="H236" s="699"/>
      <c r="I236" s="1041"/>
      <c r="J236" s="699"/>
      <c r="K236" s="699"/>
      <c r="L236" s="705"/>
      <c r="M236" s="699"/>
      <c r="N236" s="705"/>
      <c r="O236" s="705"/>
      <c r="P236" s="705"/>
      <c r="Q236" s="711"/>
      <c r="T236" s="1052"/>
      <c r="U236" s="1052"/>
      <c r="V236" s="1052"/>
      <c r="W236" s="1052"/>
      <c r="X236" s="1052"/>
    </row>
    <row r="237" spans="4:24" s="700" customFormat="1" ht="17" customHeight="1" x14ac:dyDescent="0.2">
      <c r="D237" s="1242"/>
      <c r="E237" s="1042"/>
      <c r="F237" s="1248" t="s">
        <v>892</v>
      </c>
      <c r="G237" s="1249"/>
      <c r="H237" s="705"/>
      <c r="I237" s="1041" t="s">
        <v>874</v>
      </c>
      <c r="J237" s="1250">
        <f>((H230*J233)*1.2)/12</f>
        <v>0</v>
      </c>
      <c r="K237" s="699" t="s">
        <v>589</v>
      </c>
      <c r="L237" s="1251" t="s">
        <v>880</v>
      </c>
      <c r="M237" s="709">
        <f>J237*O233</f>
        <v>0</v>
      </c>
      <c r="N237" s="705" t="s">
        <v>192</v>
      </c>
      <c r="O237" s="699"/>
      <c r="P237" s="705"/>
      <c r="Q237" s="711"/>
    </row>
    <row r="238" spans="4:24" s="700" customFormat="1" ht="17" customHeight="1" x14ac:dyDescent="0.2">
      <c r="D238" s="1242"/>
      <c r="E238" s="1042"/>
      <c r="F238" s="1248" t="s">
        <v>893</v>
      </c>
      <c r="G238" s="1249"/>
      <c r="H238" s="705"/>
      <c r="I238" s="1041" t="s">
        <v>874</v>
      </c>
      <c r="J238" s="1250">
        <f>((H230*J234)*1.2)/12</f>
        <v>0</v>
      </c>
      <c r="K238" s="699" t="s">
        <v>589</v>
      </c>
      <c r="L238" s="1251" t="s">
        <v>880</v>
      </c>
      <c r="M238" s="709">
        <f>J238*O234</f>
        <v>0</v>
      </c>
      <c r="N238" s="699" t="s">
        <v>192</v>
      </c>
      <c r="O238" s="699"/>
      <c r="P238" s="705"/>
      <c r="Q238" s="711"/>
    </row>
    <row r="239" spans="4:24" s="700" customFormat="1" ht="17" customHeight="1" x14ac:dyDescent="0.2">
      <c r="D239" s="1242"/>
      <c r="E239" s="1042"/>
      <c r="F239" s="1252" t="s">
        <v>894</v>
      </c>
      <c r="G239" s="1253"/>
      <c r="H239" s="1254"/>
      <c r="I239" s="1047" t="s">
        <v>874</v>
      </c>
      <c r="J239" s="747">
        <f>(2*(F229+H229))*(H230/H231)/12</f>
        <v>0</v>
      </c>
      <c r="K239" s="747" t="s">
        <v>589</v>
      </c>
      <c r="L239" s="1255" t="s">
        <v>880</v>
      </c>
      <c r="M239" s="749">
        <f>J239*O235</f>
        <v>0</v>
      </c>
      <c r="N239" s="1254" t="s">
        <v>192</v>
      </c>
      <c r="O239" s="699"/>
      <c r="P239" s="705"/>
      <c r="Q239" s="711"/>
    </row>
    <row r="240" spans="4:24" s="700" customFormat="1" ht="17" customHeight="1" x14ac:dyDescent="0.2">
      <c r="D240" s="1242"/>
      <c r="E240" s="1042"/>
      <c r="F240" s="708"/>
      <c r="G240" s="1249"/>
      <c r="H240" s="699"/>
      <c r="I240" s="1041"/>
      <c r="J240" s="699"/>
      <c r="K240" s="699"/>
      <c r="L240" s="750" t="s">
        <v>883</v>
      </c>
      <c r="M240" s="1256">
        <f>SUM(M237:M239)</f>
        <v>0</v>
      </c>
      <c r="N240" s="705" t="s">
        <v>192</v>
      </c>
      <c r="O240" s="699"/>
      <c r="P240" s="705"/>
      <c r="Q240" s="711"/>
    </row>
    <row r="241" spans="4:24" ht="16" x14ac:dyDescent="0.2">
      <c r="D241" s="1257"/>
      <c r="E241" s="1054" t="s">
        <v>306</v>
      </c>
      <c r="Q241" s="1056"/>
      <c r="T241" s="735"/>
      <c r="U241" s="735"/>
      <c r="V241" s="735"/>
      <c r="W241" s="735"/>
      <c r="X241" s="735"/>
    </row>
    <row r="242" spans="4:24" s="700" customFormat="1" ht="17" customHeight="1" x14ac:dyDescent="0.2">
      <c r="D242" s="1242"/>
      <c r="E242" s="1039" t="s">
        <v>241</v>
      </c>
      <c r="F242" s="703" t="s">
        <v>884</v>
      </c>
      <c r="G242" s="1041"/>
      <c r="H242" s="699"/>
      <c r="I242" s="1041" t="s">
        <v>874</v>
      </c>
      <c r="J242" s="709">
        <f>(F229*H229)*H230</f>
        <v>0</v>
      </c>
      <c r="K242" s="699" t="s">
        <v>189</v>
      </c>
      <c r="L242" s="705"/>
      <c r="M242" s="699"/>
      <c r="N242" s="705"/>
      <c r="O242" s="705"/>
      <c r="P242" s="705"/>
      <c r="Q242" s="711"/>
      <c r="T242" s="735"/>
      <c r="U242" s="735"/>
      <c r="V242" s="735"/>
      <c r="W242" s="735"/>
      <c r="X242" s="735"/>
    </row>
    <row r="243" spans="4:24" s="700" customFormat="1" ht="17" customHeight="1" x14ac:dyDescent="0.2">
      <c r="D243" s="1242"/>
      <c r="E243" s="1031" t="s">
        <v>241</v>
      </c>
      <c r="F243" s="703" t="s">
        <v>882</v>
      </c>
      <c r="G243" s="1040"/>
      <c r="H243" s="699"/>
      <c r="I243" s="1041" t="s">
        <v>874</v>
      </c>
      <c r="J243" s="709">
        <f>M240</f>
        <v>0</v>
      </c>
      <c r="K243" s="699" t="s">
        <v>192</v>
      </c>
      <c r="L243" s="705"/>
      <c r="M243" s="699"/>
      <c r="N243" s="705"/>
      <c r="O243" s="705"/>
      <c r="P243" s="705"/>
      <c r="Q243" s="711"/>
      <c r="T243" s="735"/>
      <c r="U243" s="735"/>
      <c r="V243" s="735"/>
      <c r="W243" s="735"/>
      <c r="X243" s="735"/>
    </row>
    <row r="244" spans="4:24" s="700" customFormat="1" ht="17" customHeight="1" thickBot="1" x14ac:dyDescent="0.25">
      <c r="D244" s="1258"/>
      <c r="E244" s="1057" t="s">
        <v>241</v>
      </c>
      <c r="F244" s="715" t="s">
        <v>1073</v>
      </c>
      <c r="G244" s="1058"/>
      <c r="H244" s="716"/>
      <c r="I244" s="1059" t="s">
        <v>874</v>
      </c>
      <c r="J244" s="718">
        <f>((H229+H229)*1.2)*H230</f>
        <v>0</v>
      </c>
      <c r="K244" s="716" t="s">
        <v>184</v>
      </c>
      <c r="L244" s="719"/>
      <c r="M244" s="716"/>
      <c r="N244" s="719"/>
      <c r="O244" s="719"/>
      <c r="P244" s="719"/>
      <c r="Q244" s="720"/>
    </row>
    <row r="245" spans="4:24" ht="15" thickBot="1" x14ac:dyDescent="0.2">
      <c r="T245" s="1239" t="s">
        <v>1213</v>
      </c>
      <c r="U245" s="1239" t="s">
        <v>1214</v>
      </c>
      <c r="V245" s="1239" t="s">
        <v>891</v>
      </c>
      <c r="W245" s="1239" t="s">
        <v>888</v>
      </c>
      <c r="X245" s="1239" t="s">
        <v>1056</v>
      </c>
    </row>
    <row r="246" spans="4:24" s="700" customFormat="1" ht="17" customHeight="1" x14ac:dyDescent="0.2">
      <c r="D246" s="1240">
        <f>D229+1</f>
        <v>6</v>
      </c>
      <c r="E246" s="1262" t="s">
        <v>1328</v>
      </c>
      <c r="F246" s="759">
        <v>0.15</v>
      </c>
      <c r="G246" s="727" t="s">
        <v>873</v>
      </c>
      <c r="H246" s="759">
        <v>0.2</v>
      </c>
      <c r="I246" s="727" t="s">
        <v>185</v>
      </c>
      <c r="J246" s="696"/>
      <c r="K246" s="696"/>
      <c r="L246" s="697"/>
      <c r="M246" s="696"/>
      <c r="N246" s="697"/>
      <c r="O246" s="697"/>
      <c r="P246" s="697"/>
      <c r="Q246" s="1029"/>
      <c r="T246" s="726" t="str">
        <f>J250&amp;" "&amp;"Ø"&amp;" "&amp;L250&amp;" "&amp;M250</f>
        <v>4 Ø 10 mm</v>
      </c>
      <c r="U246" s="726">
        <f>IF(J251&gt;0,(J251&amp;" "&amp;"Ø"&amp;" "&amp;L251&amp;" "&amp;M251),0)</f>
        <v>0</v>
      </c>
      <c r="V246" s="726" t="str">
        <f>"Ø"&amp;" "&amp;L252&amp;" "&amp;M252</f>
        <v>Ø 8 mm</v>
      </c>
      <c r="W246" s="726" t="str">
        <f>IF(H248=0.125,"10/15 cm",IF(H248=0.15,"15 cm",IF(H248=0.175,"15/20 cm",IF(H248=0.2,"20 cm","Check!!"))))</f>
        <v>15/20 cm</v>
      </c>
      <c r="X246" s="726" t="str">
        <f>IF(U246=0,("SNI"&amp;" "&amp;T246&amp;","&amp;" "&amp;V246&amp;" "&amp;"-"&amp;" "&amp;W246),("SNI"&amp;" "&amp;T246&amp;" "&amp;"+"&amp;" "&amp;U246&amp;","&amp;" "&amp;V246&amp;" "&amp;"-"&amp;" "&amp;W246))</f>
        <v>SNI 4 Ø 10 mm, Ø 8 mm - 15/20 cm</v>
      </c>
    </row>
    <row r="247" spans="4:24" s="700" customFormat="1" ht="17" customHeight="1" x14ac:dyDescent="0.15">
      <c r="D247" s="1242"/>
      <c r="E247" s="1031" t="s">
        <v>241</v>
      </c>
      <c r="F247" s="703" t="s">
        <v>887</v>
      </c>
      <c r="G247" s="1041" t="s">
        <v>874</v>
      </c>
      <c r="H247" s="704"/>
      <c r="I247" s="1041" t="s">
        <v>185</v>
      </c>
      <c r="J247" s="699"/>
      <c r="K247" s="699"/>
      <c r="L247" s="705"/>
      <c r="M247" s="699"/>
      <c r="N247" s="705"/>
      <c r="O247" s="705"/>
      <c r="P247" s="705"/>
      <c r="Q247" s="711"/>
      <c r="T247" s="1036" t="s">
        <v>190</v>
      </c>
      <c r="U247" s="1036" t="s">
        <v>1072</v>
      </c>
      <c r="X247" s="699"/>
    </row>
    <row r="248" spans="4:24" s="700" customFormat="1" ht="17" customHeight="1" x14ac:dyDescent="0.2">
      <c r="D248" s="1242"/>
      <c r="E248" s="1031" t="s">
        <v>241</v>
      </c>
      <c r="F248" s="703" t="s">
        <v>888</v>
      </c>
      <c r="G248" s="1243" t="s">
        <v>874</v>
      </c>
      <c r="H248" s="704">
        <f>(0.15+0.2)/2</f>
        <v>0.17499999999999999</v>
      </c>
      <c r="I248" s="1041" t="s">
        <v>185</v>
      </c>
      <c r="J248" s="699"/>
      <c r="K248" s="699"/>
      <c r="L248" s="705"/>
      <c r="M248" s="699"/>
      <c r="N248" s="705"/>
      <c r="O248" s="705"/>
      <c r="P248" s="705"/>
      <c r="Q248" s="711"/>
    </row>
    <row r="249" spans="4:24" s="700" customFormat="1" ht="17" customHeight="1" x14ac:dyDescent="0.15">
      <c r="D249" s="1242"/>
      <c r="E249" s="1244"/>
      <c r="F249" s="708"/>
      <c r="G249" s="1041"/>
      <c r="H249" s="699"/>
      <c r="I249" s="1041"/>
      <c r="J249" s="699"/>
      <c r="K249" s="699"/>
      <c r="L249" s="705"/>
      <c r="M249" s="699"/>
      <c r="N249" s="705"/>
      <c r="O249" s="705"/>
      <c r="P249" s="705"/>
      <c r="Q249" s="711"/>
      <c r="T249" s="1052"/>
      <c r="U249" s="1052"/>
      <c r="V249" s="1052"/>
      <c r="W249" s="1052"/>
      <c r="X249" s="1052"/>
    </row>
    <row r="250" spans="4:24" s="735" customFormat="1" ht="17" customHeight="1" x14ac:dyDescent="0.2">
      <c r="D250" s="1245"/>
      <c r="E250" s="1031" t="s">
        <v>241</v>
      </c>
      <c r="F250" s="729" t="s">
        <v>889</v>
      </c>
      <c r="G250" s="1037"/>
      <c r="H250" s="731"/>
      <c r="I250" s="1033" t="s">
        <v>874</v>
      </c>
      <c r="J250" s="1259">
        <v>4</v>
      </c>
      <c r="K250" s="731" t="s">
        <v>266</v>
      </c>
      <c r="L250" s="732">
        <v>10</v>
      </c>
      <c r="M250" s="705" t="s">
        <v>879</v>
      </c>
      <c r="N250" s="733" t="s">
        <v>880</v>
      </c>
      <c r="O250" s="1246">
        <f>((3.14*(L250/1000)^2)/4)*12*7850</f>
        <v>7.3947000000000012</v>
      </c>
      <c r="P250" s="1246"/>
      <c r="Q250" s="711" t="s">
        <v>192</v>
      </c>
      <c r="T250" s="700"/>
      <c r="U250" s="700"/>
      <c r="V250" s="700"/>
      <c r="W250" s="700"/>
      <c r="X250" s="700"/>
    </row>
    <row r="251" spans="4:24" s="735" customFormat="1" ht="17" customHeight="1" x14ac:dyDescent="0.2">
      <c r="D251" s="1245"/>
      <c r="E251" s="1031" t="s">
        <v>241</v>
      </c>
      <c r="F251" s="729" t="s">
        <v>890</v>
      </c>
      <c r="G251" s="1037"/>
      <c r="H251" s="731"/>
      <c r="I251" s="1033" t="s">
        <v>874</v>
      </c>
      <c r="J251" s="1259">
        <v>0</v>
      </c>
      <c r="K251" s="731" t="s">
        <v>266</v>
      </c>
      <c r="L251" s="732">
        <v>0</v>
      </c>
      <c r="M251" s="705" t="s">
        <v>879</v>
      </c>
      <c r="N251" s="733" t="s">
        <v>880</v>
      </c>
      <c r="O251" s="1246">
        <f t="shared" ref="O251:O252" si="14">((3.14*(L251/1000)^2)/4)*12*7850</f>
        <v>0</v>
      </c>
      <c r="P251" s="1246"/>
      <c r="Q251" s="711" t="s">
        <v>192</v>
      </c>
      <c r="R251" s="755"/>
      <c r="T251" s="700"/>
      <c r="U251" s="700"/>
      <c r="V251" s="700"/>
      <c r="W251" s="700"/>
      <c r="X251" s="700"/>
    </row>
    <row r="252" spans="4:24" s="735" customFormat="1" ht="17" customHeight="1" x14ac:dyDescent="0.2">
      <c r="D252" s="1245"/>
      <c r="E252" s="1031" t="s">
        <v>241</v>
      </c>
      <c r="F252" s="729" t="s">
        <v>891</v>
      </c>
      <c r="G252" s="1037"/>
      <c r="H252" s="731"/>
      <c r="I252" s="1033" t="s">
        <v>874</v>
      </c>
      <c r="J252" s="1259">
        <v>1</v>
      </c>
      <c r="K252" s="731" t="s">
        <v>266</v>
      </c>
      <c r="L252" s="732">
        <v>8</v>
      </c>
      <c r="M252" s="705" t="s">
        <v>879</v>
      </c>
      <c r="N252" s="733" t="s">
        <v>880</v>
      </c>
      <c r="O252" s="1246">
        <f t="shared" si="14"/>
        <v>4.7326079999999999</v>
      </c>
      <c r="P252" s="1246"/>
      <c r="Q252" s="711" t="s">
        <v>192</v>
      </c>
      <c r="R252" s="1247"/>
      <c r="T252" s="700"/>
      <c r="U252" s="700"/>
      <c r="V252" s="700"/>
      <c r="W252" s="700"/>
      <c r="X252" s="700"/>
    </row>
    <row r="253" spans="4:24" s="700" customFormat="1" ht="17" customHeight="1" x14ac:dyDescent="0.15">
      <c r="D253" s="1242"/>
      <c r="E253" s="1039" t="s">
        <v>241</v>
      </c>
      <c r="F253" s="703" t="s">
        <v>882</v>
      </c>
      <c r="G253" s="1040"/>
      <c r="H253" s="699"/>
      <c r="I253" s="1041"/>
      <c r="J253" s="699"/>
      <c r="K253" s="699"/>
      <c r="L253" s="705"/>
      <c r="M253" s="699"/>
      <c r="N253" s="705"/>
      <c r="O253" s="705"/>
      <c r="P253" s="705"/>
      <c r="Q253" s="711"/>
      <c r="T253" s="1052"/>
      <c r="U253" s="1052"/>
      <c r="V253" s="1052"/>
      <c r="W253" s="1052"/>
      <c r="X253" s="1052"/>
    </row>
    <row r="254" spans="4:24" s="700" customFormat="1" ht="17" customHeight="1" x14ac:dyDescent="0.2">
      <c r="D254" s="1242"/>
      <c r="E254" s="1042"/>
      <c r="F254" s="1248" t="s">
        <v>892</v>
      </c>
      <c r="G254" s="1249"/>
      <c r="H254" s="705"/>
      <c r="I254" s="1041" t="s">
        <v>874</v>
      </c>
      <c r="J254" s="1250">
        <f>((H247*J250)*1.2)/12</f>
        <v>0</v>
      </c>
      <c r="K254" s="699" t="s">
        <v>589</v>
      </c>
      <c r="L254" s="1251" t="s">
        <v>880</v>
      </c>
      <c r="M254" s="709">
        <f>J254*O250</f>
        <v>0</v>
      </c>
      <c r="N254" s="705" t="s">
        <v>192</v>
      </c>
      <c r="O254" s="699"/>
      <c r="P254" s="705"/>
      <c r="Q254" s="711"/>
    </row>
    <row r="255" spans="4:24" s="700" customFormat="1" ht="17" customHeight="1" x14ac:dyDescent="0.2">
      <c r="D255" s="1242"/>
      <c r="E255" s="1042"/>
      <c r="F255" s="1248" t="s">
        <v>893</v>
      </c>
      <c r="G255" s="1249"/>
      <c r="H255" s="705"/>
      <c r="I255" s="1041" t="s">
        <v>874</v>
      </c>
      <c r="J255" s="1250">
        <f>((H247*J251)*1.2)/12</f>
        <v>0</v>
      </c>
      <c r="K255" s="699" t="s">
        <v>589</v>
      </c>
      <c r="L255" s="1251" t="s">
        <v>880</v>
      </c>
      <c r="M255" s="709">
        <f>J255*O251</f>
        <v>0</v>
      </c>
      <c r="N255" s="699" t="s">
        <v>192</v>
      </c>
      <c r="O255" s="699"/>
      <c r="P255" s="705"/>
      <c r="Q255" s="711"/>
    </row>
    <row r="256" spans="4:24" s="700" customFormat="1" ht="17" customHeight="1" x14ac:dyDescent="0.2">
      <c r="D256" s="1242"/>
      <c r="E256" s="1042"/>
      <c r="F256" s="1252" t="s">
        <v>894</v>
      </c>
      <c r="G256" s="1253"/>
      <c r="H256" s="1254"/>
      <c r="I256" s="1047" t="s">
        <v>874</v>
      </c>
      <c r="J256" s="747">
        <f>(2*(F246+H246))*(H247/H248)/12</f>
        <v>0</v>
      </c>
      <c r="K256" s="747" t="s">
        <v>589</v>
      </c>
      <c r="L256" s="1255" t="s">
        <v>880</v>
      </c>
      <c r="M256" s="749">
        <f>J256*O252</f>
        <v>0</v>
      </c>
      <c r="N256" s="1254" t="s">
        <v>192</v>
      </c>
      <c r="O256" s="699"/>
      <c r="P256" s="705"/>
      <c r="Q256" s="711"/>
    </row>
    <row r="257" spans="4:24" s="700" customFormat="1" ht="17" customHeight="1" x14ac:dyDescent="0.2">
      <c r="D257" s="1242"/>
      <c r="E257" s="1042"/>
      <c r="F257" s="708"/>
      <c r="G257" s="1249"/>
      <c r="H257" s="699"/>
      <c r="I257" s="1041"/>
      <c r="J257" s="699"/>
      <c r="K257" s="699"/>
      <c r="L257" s="750" t="s">
        <v>883</v>
      </c>
      <c r="M257" s="1256">
        <f>SUM(M254:M256)</f>
        <v>0</v>
      </c>
      <c r="N257" s="705" t="s">
        <v>192</v>
      </c>
      <c r="O257" s="699"/>
      <c r="P257" s="705"/>
      <c r="Q257" s="711"/>
    </row>
    <row r="258" spans="4:24" ht="16" x14ac:dyDescent="0.2">
      <c r="D258" s="1257"/>
      <c r="E258" s="1054" t="s">
        <v>306</v>
      </c>
      <c r="Q258" s="1056"/>
      <c r="T258" s="735"/>
      <c r="U258" s="735"/>
      <c r="V258" s="735"/>
      <c r="W258" s="735"/>
      <c r="X258" s="735"/>
    </row>
    <row r="259" spans="4:24" s="700" customFormat="1" ht="17" customHeight="1" x14ac:dyDescent="0.2">
      <c r="D259" s="1242"/>
      <c r="E259" s="1039" t="s">
        <v>241</v>
      </c>
      <c r="F259" s="703" t="s">
        <v>884</v>
      </c>
      <c r="G259" s="1041"/>
      <c r="H259" s="699"/>
      <c r="I259" s="1041" t="s">
        <v>874</v>
      </c>
      <c r="J259" s="709">
        <f>(F246*H246)*H247</f>
        <v>0</v>
      </c>
      <c r="K259" s="699" t="s">
        <v>189</v>
      </c>
      <c r="L259" s="705"/>
      <c r="M259" s="699"/>
      <c r="N259" s="705"/>
      <c r="O259" s="705"/>
      <c r="P259" s="705"/>
      <c r="Q259" s="711"/>
      <c r="T259" s="735"/>
      <c r="U259" s="735"/>
      <c r="V259" s="735"/>
      <c r="W259" s="735"/>
      <c r="X259" s="735"/>
    </row>
    <row r="260" spans="4:24" s="700" customFormat="1" ht="17" customHeight="1" x14ac:dyDescent="0.2">
      <c r="D260" s="1242"/>
      <c r="E260" s="1031" t="s">
        <v>241</v>
      </c>
      <c r="F260" s="703" t="s">
        <v>882</v>
      </c>
      <c r="G260" s="1040"/>
      <c r="H260" s="699"/>
      <c r="I260" s="1041" t="s">
        <v>874</v>
      </c>
      <c r="J260" s="709">
        <f>M257</f>
        <v>0</v>
      </c>
      <c r="K260" s="699" t="s">
        <v>192</v>
      </c>
      <c r="L260" s="705"/>
      <c r="M260" s="699"/>
      <c r="N260" s="705"/>
      <c r="O260" s="705"/>
      <c r="P260" s="705"/>
      <c r="Q260" s="711"/>
      <c r="T260" s="735"/>
      <c r="U260" s="735"/>
      <c r="V260" s="735"/>
      <c r="W260" s="735"/>
      <c r="X260" s="735"/>
    </row>
    <row r="261" spans="4:24" s="700" customFormat="1" ht="17" customHeight="1" thickBot="1" x14ac:dyDescent="0.25">
      <c r="D261" s="1258"/>
      <c r="E261" s="1057" t="s">
        <v>241</v>
      </c>
      <c r="F261" s="715" t="s">
        <v>1073</v>
      </c>
      <c r="G261" s="1058"/>
      <c r="H261" s="716"/>
      <c r="I261" s="1059" t="s">
        <v>874</v>
      </c>
      <c r="J261" s="718">
        <f>((H246+H246)*1.2)*H247</f>
        <v>0</v>
      </c>
      <c r="K261" s="716" t="s">
        <v>184</v>
      </c>
      <c r="L261" s="719"/>
      <c r="M261" s="716"/>
      <c r="N261" s="719"/>
      <c r="O261" s="719"/>
      <c r="P261" s="719"/>
      <c r="Q261" s="720"/>
    </row>
    <row r="262" spans="4:24" ht="15" thickBot="1" x14ac:dyDescent="0.2">
      <c r="T262" s="1239" t="s">
        <v>1213</v>
      </c>
      <c r="U262" s="1239" t="s">
        <v>1214</v>
      </c>
      <c r="V262" s="1239" t="s">
        <v>891</v>
      </c>
      <c r="W262" s="1239" t="s">
        <v>888</v>
      </c>
      <c r="X262" s="1239" t="s">
        <v>1056</v>
      </c>
    </row>
    <row r="263" spans="4:24" s="700" customFormat="1" ht="17" customHeight="1" x14ac:dyDescent="0.2">
      <c r="D263" s="1240">
        <f>D246+1</f>
        <v>7</v>
      </c>
      <c r="E263" s="1262" t="s">
        <v>1329</v>
      </c>
      <c r="F263" s="759">
        <v>0.15</v>
      </c>
      <c r="G263" s="727" t="s">
        <v>873</v>
      </c>
      <c r="H263" s="759">
        <v>0.15</v>
      </c>
      <c r="I263" s="727" t="s">
        <v>185</v>
      </c>
      <c r="J263" s="696"/>
      <c r="K263" s="696"/>
      <c r="L263" s="697"/>
      <c r="M263" s="696"/>
      <c r="N263" s="697"/>
      <c r="O263" s="697"/>
      <c r="P263" s="697"/>
      <c r="Q263" s="1029"/>
      <c r="T263" s="726" t="str">
        <f>J267&amp;" "&amp;"Ø"&amp;" "&amp;L267&amp;" "&amp;M267</f>
        <v>4 Ø 10 mm</v>
      </c>
      <c r="U263" s="726">
        <f>IF(J268&gt;0,(J268&amp;" "&amp;"Ø"&amp;" "&amp;L268&amp;" "&amp;M268),0)</f>
        <v>0</v>
      </c>
      <c r="V263" s="726" t="str">
        <f>"Ø"&amp;" "&amp;L269&amp;" "&amp;M269</f>
        <v>Ø 8 mm</v>
      </c>
      <c r="W263" s="726" t="str">
        <f>IF(H265=0.125,"10/15 cm",IF(H265=0.15,"15 cm",IF(H265=0.175,"15/20 cm",IF(H265=0.2,"20 cm","Check!!"))))</f>
        <v>15/20 cm</v>
      </c>
      <c r="X263" s="726" t="str">
        <f>IF(U263=0,("SNI"&amp;" "&amp;T263&amp;","&amp;" "&amp;V263&amp;" "&amp;"-"&amp;" "&amp;W263),("SNI"&amp;" "&amp;T263&amp;" "&amp;"+"&amp;" "&amp;U263&amp;","&amp;" "&amp;V263&amp;" "&amp;"-"&amp;" "&amp;W263))</f>
        <v>SNI 4 Ø 10 mm, Ø 8 mm - 15/20 cm</v>
      </c>
    </row>
    <row r="264" spans="4:24" s="700" customFormat="1" ht="17" customHeight="1" x14ac:dyDescent="0.15">
      <c r="D264" s="1242"/>
      <c r="E264" s="1031" t="s">
        <v>241</v>
      </c>
      <c r="F264" s="703" t="s">
        <v>887</v>
      </c>
      <c r="G264" s="1041" t="s">
        <v>874</v>
      </c>
      <c r="H264" s="704"/>
      <c r="I264" s="1041" t="s">
        <v>185</v>
      </c>
      <c r="J264" s="699"/>
      <c r="K264" s="699"/>
      <c r="L264" s="705"/>
      <c r="M264" s="699"/>
      <c r="N264" s="705"/>
      <c r="O264" s="705"/>
      <c r="P264" s="705"/>
      <c r="Q264" s="711"/>
      <c r="T264" s="1036" t="s">
        <v>190</v>
      </c>
      <c r="U264" s="1036" t="s">
        <v>1072</v>
      </c>
      <c r="X264" s="699"/>
    </row>
    <row r="265" spans="4:24" s="700" customFormat="1" ht="17" customHeight="1" x14ac:dyDescent="0.2">
      <c r="D265" s="1242"/>
      <c r="E265" s="1031" t="s">
        <v>241</v>
      </c>
      <c r="F265" s="703" t="s">
        <v>888</v>
      </c>
      <c r="G265" s="1243" t="s">
        <v>874</v>
      </c>
      <c r="H265" s="704">
        <f>(0.15+0.2)/2</f>
        <v>0.17499999999999999</v>
      </c>
      <c r="I265" s="1041" t="s">
        <v>185</v>
      </c>
      <c r="J265" s="699"/>
      <c r="K265" s="699"/>
      <c r="L265" s="705"/>
      <c r="M265" s="699"/>
      <c r="N265" s="705"/>
      <c r="O265" s="705"/>
      <c r="P265" s="705"/>
      <c r="Q265" s="711"/>
    </row>
    <row r="266" spans="4:24" s="700" customFormat="1" ht="17" customHeight="1" x14ac:dyDescent="0.15">
      <c r="D266" s="1242"/>
      <c r="E266" s="1244"/>
      <c r="F266" s="708"/>
      <c r="G266" s="1041"/>
      <c r="H266" s="699"/>
      <c r="I266" s="1041"/>
      <c r="J266" s="699"/>
      <c r="K266" s="699"/>
      <c r="L266" s="705"/>
      <c r="M266" s="699"/>
      <c r="N266" s="705"/>
      <c r="O266" s="705"/>
      <c r="P266" s="705"/>
      <c r="Q266" s="711"/>
      <c r="T266" s="1052"/>
      <c r="U266" s="1052"/>
      <c r="V266" s="1052"/>
      <c r="W266" s="1052"/>
      <c r="X266" s="1052"/>
    </row>
    <row r="267" spans="4:24" s="735" customFormat="1" ht="17" customHeight="1" x14ac:dyDescent="0.2">
      <c r="D267" s="1245"/>
      <c r="E267" s="1031" t="s">
        <v>241</v>
      </c>
      <c r="F267" s="729" t="s">
        <v>889</v>
      </c>
      <c r="G267" s="1037"/>
      <c r="H267" s="731"/>
      <c r="I267" s="1033" t="s">
        <v>874</v>
      </c>
      <c r="J267" s="1259">
        <v>4</v>
      </c>
      <c r="K267" s="731" t="s">
        <v>266</v>
      </c>
      <c r="L267" s="732">
        <v>10</v>
      </c>
      <c r="M267" s="705" t="s">
        <v>879</v>
      </c>
      <c r="N267" s="733" t="s">
        <v>880</v>
      </c>
      <c r="O267" s="1246">
        <f>((3.14*(L267/1000)^2)/4)*12*7850</f>
        <v>7.3947000000000012</v>
      </c>
      <c r="P267" s="1246"/>
      <c r="Q267" s="711" t="s">
        <v>192</v>
      </c>
      <c r="T267" s="700"/>
      <c r="U267" s="700"/>
      <c r="V267" s="700"/>
      <c r="W267" s="700"/>
      <c r="X267" s="700"/>
    </row>
    <row r="268" spans="4:24" s="735" customFormat="1" ht="17" customHeight="1" x14ac:dyDescent="0.2">
      <c r="D268" s="1245"/>
      <c r="E268" s="1031" t="s">
        <v>241</v>
      </c>
      <c r="F268" s="729" t="s">
        <v>890</v>
      </c>
      <c r="G268" s="1037"/>
      <c r="H268" s="731"/>
      <c r="I268" s="1033" t="s">
        <v>874</v>
      </c>
      <c r="J268" s="1259">
        <v>0</v>
      </c>
      <c r="K268" s="731" t="s">
        <v>266</v>
      </c>
      <c r="L268" s="732">
        <v>0</v>
      </c>
      <c r="M268" s="705" t="s">
        <v>879</v>
      </c>
      <c r="N268" s="733" t="s">
        <v>880</v>
      </c>
      <c r="O268" s="1246">
        <f t="shared" ref="O268:O269" si="15">((3.14*(L268/1000)^2)/4)*12*7850</f>
        <v>0</v>
      </c>
      <c r="P268" s="1246"/>
      <c r="Q268" s="711" t="s">
        <v>192</v>
      </c>
      <c r="R268" s="755"/>
      <c r="T268" s="700"/>
      <c r="U268" s="700"/>
      <c r="V268" s="700"/>
      <c r="W268" s="700"/>
      <c r="X268" s="700"/>
    </row>
    <row r="269" spans="4:24" s="735" customFormat="1" ht="17" customHeight="1" x14ac:dyDescent="0.2">
      <c r="D269" s="1245"/>
      <c r="E269" s="1031" t="s">
        <v>241</v>
      </c>
      <c r="F269" s="729" t="s">
        <v>891</v>
      </c>
      <c r="G269" s="1037"/>
      <c r="H269" s="731"/>
      <c r="I269" s="1033" t="s">
        <v>874</v>
      </c>
      <c r="J269" s="1259">
        <v>1</v>
      </c>
      <c r="K269" s="731" t="s">
        <v>266</v>
      </c>
      <c r="L269" s="732">
        <v>8</v>
      </c>
      <c r="M269" s="705" t="s">
        <v>879</v>
      </c>
      <c r="N269" s="733" t="s">
        <v>880</v>
      </c>
      <c r="O269" s="1246">
        <f t="shared" si="15"/>
        <v>4.7326079999999999</v>
      </c>
      <c r="P269" s="1246"/>
      <c r="Q269" s="711" t="s">
        <v>192</v>
      </c>
      <c r="R269" s="1247"/>
      <c r="T269" s="700"/>
      <c r="U269" s="700"/>
      <c r="V269" s="700"/>
      <c r="W269" s="700"/>
      <c r="X269" s="700"/>
    </row>
    <row r="270" spans="4:24" s="700" customFormat="1" ht="17" customHeight="1" x14ac:dyDescent="0.15">
      <c r="D270" s="1242"/>
      <c r="E270" s="1039" t="s">
        <v>241</v>
      </c>
      <c r="F270" s="703" t="s">
        <v>882</v>
      </c>
      <c r="G270" s="1040"/>
      <c r="H270" s="699"/>
      <c r="I270" s="1041"/>
      <c r="J270" s="699"/>
      <c r="K270" s="699"/>
      <c r="L270" s="705"/>
      <c r="M270" s="699"/>
      <c r="N270" s="705"/>
      <c r="O270" s="705"/>
      <c r="P270" s="705"/>
      <c r="Q270" s="711"/>
      <c r="T270" s="1052"/>
      <c r="U270" s="1052"/>
      <c r="V270" s="1052"/>
      <c r="W270" s="1052"/>
      <c r="X270" s="1052"/>
    </row>
    <row r="271" spans="4:24" s="700" customFormat="1" ht="17" customHeight="1" x14ac:dyDescent="0.2">
      <c r="D271" s="1242"/>
      <c r="E271" s="1042"/>
      <c r="F271" s="1248" t="s">
        <v>892</v>
      </c>
      <c r="G271" s="1249"/>
      <c r="H271" s="705"/>
      <c r="I271" s="1041" t="s">
        <v>874</v>
      </c>
      <c r="J271" s="1250">
        <f>((H264*J267)*1.2)/12</f>
        <v>0</v>
      </c>
      <c r="K271" s="699" t="s">
        <v>589</v>
      </c>
      <c r="L271" s="1251" t="s">
        <v>880</v>
      </c>
      <c r="M271" s="709">
        <f>J271*O267</f>
        <v>0</v>
      </c>
      <c r="N271" s="705" t="s">
        <v>192</v>
      </c>
      <c r="O271" s="699"/>
      <c r="P271" s="705"/>
      <c r="Q271" s="711"/>
    </row>
    <row r="272" spans="4:24" s="700" customFormat="1" ht="17" customHeight="1" x14ac:dyDescent="0.2">
      <c r="D272" s="1242"/>
      <c r="E272" s="1042"/>
      <c r="F272" s="1248" t="s">
        <v>893</v>
      </c>
      <c r="G272" s="1249"/>
      <c r="H272" s="705"/>
      <c r="I272" s="1041" t="s">
        <v>874</v>
      </c>
      <c r="J272" s="1250">
        <f>((H264*J268)*1.2)/12</f>
        <v>0</v>
      </c>
      <c r="K272" s="699" t="s">
        <v>589</v>
      </c>
      <c r="L272" s="1251" t="s">
        <v>880</v>
      </c>
      <c r="M272" s="709">
        <f>J272*O268</f>
        <v>0</v>
      </c>
      <c r="N272" s="699" t="s">
        <v>192</v>
      </c>
      <c r="O272" s="699"/>
      <c r="P272" s="705"/>
      <c r="Q272" s="711"/>
    </row>
    <row r="273" spans="4:24" s="700" customFormat="1" ht="17" customHeight="1" x14ac:dyDescent="0.2">
      <c r="D273" s="1242"/>
      <c r="E273" s="1042"/>
      <c r="F273" s="1252" t="s">
        <v>894</v>
      </c>
      <c r="G273" s="1253"/>
      <c r="H273" s="1254"/>
      <c r="I273" s="1047" t="s">
        <v>874</v>
      </c>
      <c r="J273" s="747">
        <f>(2*(F263+H263))*(H264/H265)/12</f>
        <v>0</v>
      </c>
      <c r="K273" s="747" t="s">
        <v>589</v>
      </c>
      <c r="L273" s="1255" t="s">
        <v>880</v>
      </c>
      <c r="M273" s="749">
        <f>J273*O269</f>
        <v>0</v>
      </c>
      <c r="N273" s="1254" t="s">
        <v>192</v>
      </c>
      <c r="O273" s="699"/>
      <c r="P273" s="705"/>
      <c r="Q273" s="711"/>
    </row>
    <row r="274" spans="4:24" s="700" customFormat="1" ht="17" customHeight="1" x14ac:dyDescent="0.2">
      <c r="D274" s="1242"/>
      <c r="E274" s="1042"/>
      <c r="F274" s="708"/>
      <c r="G274" s="1249"/>
      <c r="H274" s="699"/>
      <c r="I274" s="1041"/>
      <c r="J274" s="699"/>
      <c r="K274" s="699"/>
      <c r="L274" s="750" t="s">
        <v>883</v>
      </c>
      <c r="M274" s="1256">
        <f>SUM(M271:M273)</f>
        <v>0</v>
      </c>
      <c r="N274" s="705" t="s">
        <v>192</v>
      </c>
      <c r="O274" s="699"/>
      <c r="P274" s="705"/>
      <c r="Q274" s="711"/>
    </row>
    <row r="275" spans="4:24" ht="16" x14ac:dyDescent="0.2">
      <c r="D275" s="1257"/>
      <c r="E275" s="1054" t="s">
        <v>306</v>
      </c>
      <c r="Q275" s="1056"/>
      <c r="T275" s="735"/>
      <c r="U275" s="735"/>
      <c r="V275" s="735"/>
      <c r="W275" s="735"/>
      <c r="X275" s="735"/>
    </row>
    <row r="276" spans="4:24" s="700" customFormat="1" ht="17" customHeight="1" x14ac:dyDescent="0.2">
      <c r="D276" s="1242"/>
      <c r="E276" s="1039" t="s">
        <v>241</v>
      </c>
      <c r="F276" s="703" t="s">
        <v>884</v>
      </c>
      <c r="G276" s="1041"/>
      <c r="H276" s="699"/>
      <c r="I276" s="1041" t="s">
        <v>874</v>
      </c>
      <c r="J276" s="709">
        <f>(F263*H263)*H264</f>
        <v>0</v>
      </c>
      <c r="K276" s="699" t="s">
        <v>189</v>
      </c>
      <c r="L276" s="705"/>
      <c r="M276" s="699"/>
      <c r="N276" s="705"/>
      <c r="O276" s="705"/>
      <c r="P276" s="705"/>
      <c r="Q276" s="711"/>
      <c r="T276" s="735"/>
      <c r="U276" s="735"/>
      <c r="V276" s="735"/>
      <c r="W276" s="735"/>
      <c r="X276" s="735"/>
    </row>
    <row r="277" spans="4:24" s="700" customFormat="1" ht="17" customHeight="1" x14ac:dyDescent="0.2">
      <c r="D277" s="1242"/>
      <c r="E277" s="1031" t="s">
        <v>241</v>
      </c>
      <c r="F277" s="703" t="s">
        <v>882</v>
      </c>
      <c r="G277" s="1040"/>
      <c r="H277" s="699"/>
      <c r="I277" s="1041" t="s">
        <v>874</v>
      </c>
      <c r="J277" s="709">
        <f>M274</f>
        <v>0</v>
      </c>
      <c r="K277" s="699" t="s">
        <v>192</v>
      </c>
      <c r="L277" s="705"/>
      <c r="M277" s="699"/>
      <c r="N277" s="705"/>
      <c r="O277" s="705"/>
      <c r="P277" s="705"/>
      <c r="Q277" s="711"/>
      <c r="T277" s="735"/>
      <c r="U277" s="735"/>
      <c r="V277" s="735"/>
      <c r="W277" s="735"/>
      <c r="X277" s="735"/>
    </row>
    <row r="278" spans="4:24" s="700" customFormat="1" ht="17" customHeight="1" thickBot="1" x14ac:dyDescent="0.25">
      <c r="D278" s="1258"/>
      <c r="E278" s="1057" t="s">
        <v>241</v>
      </c>
      <c r="F278" s="715" t="s">
        <v>1073</v>
      </c>
      <c r="G278" s="1058"/>
      <c r="H278" s="716"/>
      <c r="I278" s="1059" t="s">
        <v>874</v>
      </c>
      <c r="J278" s="718">
        <f>((H263+H263)*1.2)*H264</f>
        <v>0</v>
      </c>
      <c r="K278" s="716" t="s">
        <v>184</v>
      </c>
      <c r="L278" s="719"/>
      <c r="M278" s="716"/>
      <c r="N278" s="719"/>
      <c r="O278" s="719"/>
      <c r="P278" s="719"/>
      <c r="Q278" s="720"/>
    </row>
    <row r="279" spans="4:24" ht="15" thickBot="1" x14ac:dyDescent="0.2">
      <c r="T279" s="1239" t="s">
        <v>1213</v>
      </c>
      <c r="U279" s="1239" t="s">
        <v>1214</v>
      </c>
      <c r="V279" s="1239" t="s">
        <v>891</v>
      </c>
      <c r="W279" s="1239" t="s">
        <v>888</v>
      </c>
      <c r="X279" s="1239" t="s">
        <v>1056</v>
      </c>
    </row>
    <row r="280" spans="4:24" s="700" customFormat="1" ht="17" customHeight="1" x14ac:dyDescent="0.2">
      <c r="D280" s="1240">
        <f>D263+1</f>
        <v>8</v>
      </c>
      <c r="E280" s="1262" t="s">
        <v>1330</v>
      </c>
      <c r="F280" s="759">
        <v>0.13</v>
      </c>
      <c r="G280" s="727" t="s">
        <v>873</v>
      </c>
      <c r="H280" s="759">
        <v>0.15</v>
      </c>
      <c r="I280" s="727" t="s">
        <v>185</v>
      </c>
      <c r="J280" s="696"/>
      <c r="K280" s="696"/>
      <c r="L280" s="697"/>
      <c r="M280" s="696"/>
      <c r="N280" s="697"/>
      <c r="O280" s="697"/>
      <c r="P280" s="697"/>
      <c r="Q280" s="1029"/>
      <c r="T280" s="726" t="str">
        <f>J284&amp;" "&amp;"Ø"&amp;" "&amp;L284&amp;" "&amp;M284</f>
        <v>4 Ø 10 mm</v>
      </c>
      <c r="U280" s="726">
        <f>IF(J285&gt;0,(J285&amp;" "&amp;"Ø"&amp;" "&amp;L285&amp;" "&amp;M285),0)</f>
        <v>0</v>
      </c>
      <c r="V280" s="726" t="str">
        <f>"Ø"&amp;" "&amp;L286&amp;" "&amp;M286</f>
        <v>Ø 8 mm</v>
      </c>
      <c r="W280" s="726" t="str">
        <f>IF(H282=0.125,"10/15 cm",IF(H282=0.15,"15 cm",IF(H282=0.175,"15/20 cm",IF(H282=0.2,"20 cm","Check!!"))))</f>
        <v>15/20 cm</v>
      </c>
      <c r="X280" s="726" t="str">
        <f>IF(U280=0,("SNI"&amp;" "&amp;T280&amp;","&amp;" "&amp;V280&amp;" "&amp;"-"&amp;" "&amp;W280),("SNI"&amp;" "&amp;T280&amp;" "&amp;"+"&amp;" "&amp;U280&amp;","&amp;" "&amp;V280&amp;" "&amp;"-"&amp;" "&amp;W280))</f>
        <v>SNI 4 Ø 10 mm, Ø 8 mm - 15/20 cm</v>
      </c>
    </row>
    <row r="281" spans="4:24" s="700" customFormat="1" ht="17" customHeight="1" x14ac:dyDescent="0.15">
      <c r="D281" s="1242"/>
      <c r="E281" s="1031" t="s">
        <v>241</v>
      </c>
      <c r="F281" s="703" t="s">
        <v>887</v>
      </c>
      <c r="G281" s="1041" t="s">
        <v>874</v>
      </c>
      <c r="H281" s="704"/>
      <c r="I281" s="1041" t="s">
        <v>185</v>
      </c>
      <c r="J281" s="699"/>
      <c r="K281" s="699"/>
      <c r="L281" s="705"/>
      <c r="M281" s="699"/>
      <c r="N281" s="705"/>
      <c r="O281" s="705"/>
      <c r="P281" s="705"/>
      <c r="Q281" s="711"/>
      <c r="T281" s="1036" t="s">
        <v>190</v>
      </c>
      <c r="U281" s="1036" t="s">
        <v>1072</v>
      </c>
      <c r="X281" s="699"/>
    </row>
    <row r="282" spans="4:24" s="700" customFormat="1" ht="17" customHeight="1" x14ac:dyDescent="0.2">
      <c r="D282" s="1242"/>
      <c r="E282" s="1031" t="s">
        <v>241</v>
      </c>
      <c r="F282" s="703" t="s">
        <v>888</v>
      </c>
      <c r="G282" s="1243" t="s">
        <v>874</v>
      </c>
      <c r="H282" s="704">
        <f>(0.15+0.2)/2</f>
        <v>0.17499999999999999</v>
      </c>
      <c r="I282" s="1041" t="s">
        <v>185</v>
      </c>
      <c r="J282" s="699"/>
      <c r="K282" s="699"/>
      <c r="L282" s="705"/>
      <c r="M282" s="699"/>
      <c r="N282" s="705"/>
      <c r="O282" s="705"/>
      <c r="P282" s="705"/>
      <c r="Q282" s="711"/>
    </row>
    <row r="283" spans="4:24" s="700" customFormat="1" ht="17" customHeight="1" x14ac:dyDescent="0.15">
      <c r="D283" s="1242"/>
      <c r="E283" s="1244"/>
      <c r="F283" s="708"/>
      <c r="G283" s="1041"/>
      <c r="H283" s="699"/>
      <c r="I283" s="1041"/>
      <c r="J283" s="699"/>
      <c r="K283" s="699"/>
      <c r="L283" s="705"/>
      <c r="M283" s="699"/>
      <c r="N283" s="705"/>
      <c r="O283" s="705"/>
      <c r="P283" s="705"/>
      <c r="Q283" s="711"/>
      <c r="T283" s="1052"/>
      <c r="U283" s="1052"/>
      <c r="V283" s="1052"/>
      <c r="W283" s="1052"/>
      <c r="X283" s="1052"/>
    </row>
    <row r="284" spans="4:24" s="735" customFormat="1" ht="17" customHeight="1" x14ac:dyDescent="0.2">
      <c r="D284" s="1245"/>
      <c r="E284" s="1031" t="s">
        <v>241</v>
      </c>
      <c r="F284" s="729" t="s">
        <v>889</v>
      </c>
      <c r="G284" s="1037"/>
      <c r="H284" s="731"/>
      <c r="I284" s="1033" t="s">
        <v>874</v>
      </c>
      <c r="J284" s="1259">
        <v>4</v>
      </c>
      <c r="K284" s="731" t="s">
        <v>266</v>
      </c>
      <c r="L284" s="732">
        <v>10</v>
      </c>
      <c r="M284" s="705" t="s">
        <v>879</v>
      </c>
      <c r="N284" s="733" t="s">
        <v>880</v>
      </c>
      <c r="O284" s="1246">
        <f>((3.14*(L284/1000)^2)/4)*12*7850</f>
        <v>7.3947000000000012</v>
      </c>
      <c r="P284" s="1246"/>
      <c r="Q284" s="711" t="s">
        <v>192</v>
      </c>
      <c r="T284" s="700"/>
      <c r="U284" s="700"/>
      <c r="V284" s="700"/>
      <c r="W284" s="700"/>
      <c r="X284" s="700"/>
    </row>
    <row r="285" spans="4:24" s="735" customFormat="1" ht="17" customHeight="1" x14ac:dyDescent="0.2">
      <c r="D285" s="1245"/>
      <c r="E285" s="1031" t="s">
        <v>241</v>
      </c>
      <c r="F285" s="729" t="s">
        <v>890</v>
      </c>
      <c r="G285" s="1037"/>
      <c r="H285" s="731"/>
      <c r="I285" s="1033" t="s">
        <v>874</v>
      </c>
      <c r="J285" s="1259">
        <v>0</v>
      </c>
      <c r="K285" s="731" t="s">
        <v>266</v>
      </c>
      <c r="L285" s="732">
        <v>0</v>
      </c>
      <c r="M285" s="705" t="s">
        <v>879</v>
      </c>
      <c r="N285" s="733" t="s">
        <v>880</v>
      </c>
      <c r="O285" s="1246">
        <f t="shared" ref="O285:O286" si="16">((3.14*(L285/1000)^2)/4)*12*7850</f>
        <v>0</v>
      </c>
      <c r="P285" s="1246"/>
      <c r="Q285" s="711" t="s">
        <v>192</v>
      </c>
      <c r="R285" s="755"/>
      <c r="T285" s="700"/>
      <c r="U285" s="700"/>
      <c r="V285" s="700"/>
      <c r="W285" s="700"/>
      <c r="X285" s="700"/>
    </row>
    <row r="286" spans="4:24" s="735" customFormat="1" ht="17" customHeight="1" x14ac:dyDescent="0.2">
      <c r="D286" s="1245"/>
      <c r="E286" s="1031" t="s">
        <v>241</v>
      </c>
      <c r="F286" s="729" t="s">
        <v>891</v>
      </c>
      <c r="G286" s="1037"/>
      <c r="H286" s="731"/>
      <c r="I286" s="1033" t="s">
        <v>874</v>
      </c>
      <c r="J286" s="1259">
        <v>1</v>
      </c>
      <c r="K286" s="731" t="s">
        <v>266</v>
      </c>
      <c r="L286" s="732">
        <v>8</v>
      </c>
      <c r="M286" s="705" t="s">
        <v>879</v>
      </c>
      <c r="N286" s="733" t="s">
        <v>880</v>
      </c>
      <c r="O286" s="1246">
        <f t="shared" si="16"/>
        <v>4.7326079999999999</v>
      </c>
      <c r="P286" s="1246"/>
      <c r="Q286" s="711" t="s">
        <v>192</v>
      </c>
      <c r="R286" s="1247"/>
      <c r="T286" s="700"/>
      <c r="U286" s="700"/>
      <c r="V286" s="700"/>
      <c r="W286" s="700"/>
      <c r="X286" s="700"/>
    </row>
    <row r="287" spans="4:24" s="700" customFormat="1" ht="17" customHeight="1" x14ac:dyDescent="0.15">
      <c r="D287" s="1242"/>
      <c r="E287" s="1039" t="s">
        <v>241</v>
      </c>
      <c r="F287" s="703" t="s">
        <v>882</v>
      </c>
      <c r="G287" s="1040"/>
      <c r="H287" s="699"/>
      <c r="I287" s="1041"/>
      <c r="J287" s="699"/>
      <c r="K287" s="699"/>
      <c r="L287" s="705"/>
      <c r="M287" s="699"/>
      <c r="N287" s="705"/>
      <c r="O287" s="705"/>
      <c r="P287" s="705"/>
      <c r="Q287" s="711"/>
      <c r="T287" s="1052"/>
      <c r="U287" s="1052"/>
      <c r="V287" s="1052"/>
      <c r="W287" s="1052"/>
      <c r="X287" s="1052"/>
    </row>
    <row r="288" spans="4:24" s="700" customFormat="1" ht="17" customHeight="1" x14ac:dyDescent="0.2">
      <c r="D288" s="1242"/>
      <c r="E288" s="1042"/>
      <c r="F288" s="1248" t="s">
        <v>892</v>
      </c>
      <c r="G288" s="1249"/>
      <c r="H288" s="705"/>
      <c r="I288" s="1041" t="s">
        <v>874</v>
      </c>
      <c r="J288" s="1250">
        <f>((H281*J284)*1.2)/12</f>
        <v>0</v>
      </c>
      <c r="K288" s="699" t="s">
        <v>589</v>
      </c>
      <c r="L288" s="1251" t="s">
        <v>880</v>
      </c>
      <c r="M288" s="709">
        <f>J288*O284</f>
        <v>0</v>
      </c>
      <c r="N288" s="705" t="s">
        <v>192</v>
      </c>
      <c r="O288" s="699"/>
      <c r="P288" s="705"/>
      <c r="Q288" s="711"/>
    </row>
    <row r="289" spans="4:24" s="700" customFormat="1" ht="17" customHeight="1" x14ac:dyDescent="0.2">
      <c r="D289" s="1242"/>
      <c r="E289" s="1042"/>
      <c r="F289" s="1248" t="s">
        <v>893</v>
      </c>
      <c r="G289" s="1249"/>
      <c r="H289" s="705"/>
      <c r="I289" s="1041" t="s">
        <v>874</v>
      </c>
      <c r="J289" s="1250">
        <f>((H281*J285)*1.2)/12</f>
        <v>0</v>
      </c>
      <c r="K289" s="699" t="s">
        <v>589</v>
      </c>
      <c r="L289" s="1251" t="s">
        <v>880</v>
      </c>
      <c r="M289" s="709">
        <f>J289*O285</f>
        <v>0</v>
      </c>
      <c r="N289" s="699" t="s">
        <v>192</v>
      </c>
      <c r="O289" s="699"/>
      <c r="P289" s="705"/>
      <c r="Q289" s="711"/>
    </row>
    <row r="290" spans="4:24" s="700" customFormat="1" ht="17" customHeight="1" x14ac:dyDescent="0.2">
      <c r="D290" s="1242"/>
      <c r="E290" s="1042"/>
      <c r="F290" s="1252" t="s">
        <v>894</v>
      </c>
      <c r="G290" s="1253"/>
      <c r="H290" s="1254"/>
      <c r="I290" s="1047" t="s">
        <v>874</v>
      </c>
      <c r="J290" s="747">
        <f>(2*(F280+H280))*(H281/H282)/12</f>
        <v>0</v>
      </c>
      <c r="K290" s="747" t="s">
        <v>589</v>
      </c>
      <c r="L290" s="1255" t="s">
        <v>880</v>
      </c>
      <c r="M290" s="749">
        <f>J290*O286</f>
        <v>0</v>
      </c>
      <c r="N290" s="1254" t="s">
        <v>192</v>
      </c>
      <c r="O290" s="699"/>
      <c r="P290" s="705"/>
      <c r="Q290" s="711"/>
    </row>
    <row r="291" spans="4:24" s="700" customFormat="1" ht="17" customHeight="1" x14ac:dyDescent="0.2">
      <c r="D291" s="1242"/>
      <c r="E291" s="1042"/>
      <c r="F291" s="708"/>
      <c r="G291" s="1249"/>
      <c r="H291" s="699"/>
      <c r="I291" s="1041"/>
      <c r="J291" s="699"/>
      <c r="K291" s="699"/>
      <c r="L291" s="750" t="s">
        <v>883</v>
      </c>
      <c r="M291" s="1256">
        <f>SUM(M288:M290)</f>
        <v>0</v>
      </c>
      <c r="N291" s="705" t="s">
        <v>192</v>
      </c>
      <c r="O291" s="699"/>
      <c r="P291" s="705"/>
      <c r="Q291" s="711"/>
    </row>
    <row r="292" spans="4:24" ht="16" x14ac:dyDescent="0.2">
      <c r="D292" s="1257"/>
      <c r="E292" s="1054" t="s">
        <v>306</v>
      </c>
      <c r="Q292" s="1056"/>
      <c r="T292" s="735"/>
      <c r="U292" s="735"/>
      <c r="V292" s="735"/>
      <c r="W292" s="735"/>
      <c r="X292" s="735"/>
    </row>
    <row r="293" spans="4:24" s="700" customFormat="1" ht="17" customHeight="1" x14ac:dyDescent="0.2">
      <c r="D293" s="1242"/>
      <c r="E293" s="1039" t="s">
        <v>241</v>
      </c>
      <c r="F293" s="703" t="s">
        <v>884</v>
      </c>
      <c r="G293" s="1041"/>
      <c r="H293" s="699"/>
      <c r="I293" s="1041" t="s">
        <v>874</v>
      </c>
      <c r="J293" s="709">
        <f>(F280*H280)*H281</f>
        <v>0</v>
      </c>
      <c r="K293" s="699" t="s">
        <v>189</v>
      </c>
      <c r="L293" s="705"/>
      <c r="M293" s="699"/>
      <c r="N293" s="705"/>
      <c r="O293" s="705"/>
      <c r="P293" s="705"/>
      <c r="Q293" s="711"/>
      <c r="T293" s="735"/>
      <c r="U293" s="735"/>
      <c r="V293" s="735"/>
      <c r="W293" s="735"/>
      <c r="X293" s="735"/>
    </row>
    <row r="294" spans="4:24" s="700" customFormat="1" ht="17" customHeight="1" x14ac:dyDescent="0.2">
      <c r="D294" s="1242"/>
      <c r="E294" s="1031" t="s">
        <v>241</v>
      </c>
      <c r="F294" s="703" t="s">
        <v>882</v>
      </c>
      <c r="G294" s="1040"/>
      <c r="H294" s="699"/>
      <c r="I294" s="1041" t="s">
        <v>874</v>
      </c>
      <c r="J294" s="709">
        <f>M291</f>
        <v>0</v>
      </c>
      <c r="K294" s="699" t="s">
        <v>192</v>
      </c>
      <c r="L294" s="705"/>
      <c r="M294" s="699"/>
      <c r="N294" s="705"/>
      <c r="O294" s="705"/>
      <c r="P294" s="705"/>
      <c r="Q294" s="711"/>
      <c r="T294" s="735"/>
      <c r="U294" s="735"/>
      <c r="V294" s="735"/>
      <c r="W294" s="735"/>
      <c r="X294" s="735"/>
    </row>
    <row r="295" spans="4:24" s="700" customFormat="1" ht="17" customHeight="1" thickBot="1" x14ac:dyDescent="0.25">
      <c r="D295" s="1258"/>
      <c r="E295" s="1057" t="s">
        <v>241</v>
      </c>
      <c r="F295" s="715" t="s">
        <v>1073</v>
      </c>
      <c r="G295" s="1058"/>
      <c r="H295" s="716"/>
      <c r="I295" s="1059" t="s">
        <v>874</v>
      </c>
      <c r="J295" s="718">
        <f>((H280+H280)*1.2)*H281</f>
        <v>0</v>
      </c>
      <c r="K295" s="716" t="s">
        <v>184</v>
      </c>
      <c r="L295" s="719"/>
      <c r="M295" s="716"/>
      <c r="N295" s="719"/>
      <c r="O295" s="719"/>
      <c r="P295" s="719"/>
      <c r="Q295" s="720"/>
    </row>
    <row r="296" spans="4:24" ht="15" thickBot="1" x14ac:dyDescent="0.2">
      <c r="T296" s="1239" t="s">
        <v>1213</v>
      </c>
      <c r="U296" s="1239" t="s">
        <v>1214</v>
      </c>
      <c r="V296" s="1239" t="s">
        <v>891</v>
      </c>
      <c r="W296" s="1239" t="s">
        <v>888</v>
      </c>
      <c r="X296" s="1239" t="s">
        <v>1056</v>
      </c>
    </row>
    <row r="297" spans="4:24" s="700" customFormat="1" ht="17" customHeight="1" x14ac:dyDescent="0.2">
      <c r="D297" s="1240">
        <f>D280+1</f>
        <v>9</v>
      </c>
      <c r="E297" s="1262" t="s">
        <v>1331</v>
      </c>
      <c r="F297" s="759">
        <v>0.1</v>
      </c>
      <c r="G297" s="727" t="s">
        <v>873</v>
      </c>
      <c r="H297" s="759">
        <v>0.1</v>
      </c>
      <c r="I297" s="727" t="s">
        <v>185</v>
      </c>
      <c r="J297" s="696"/>
      <c r="K297" s="696"/>
      <c r="L297" s="697"/>
      <c r="M297" s="696"/>
      <c r="N297" s="697"/>
      <c r="O297" s="697"/>
      <c r="P297" s="697"/>
      <c r="Q297" s="1029"/>
      <c r="T297" s="726" t="str">
        <f>J301&amp;" "&amp;"Ø"&amp;" "&amp;L301&amp;" "&amp;M301</f>
        <v>4 Ø 8 mm</v>
      </c>
      <c r="U297" s="726">
        <f>IF(J302&gt;0,(J302&amp;" "&amp;"Ø"&amp;" "&amp;L302&amp;" "&amp;M302),0)</f>
        <v>0</v>
      </c>
      <c r="V297" s="726" t="str">
        <f>"Ø"&amp;" "&amp;L303&amp;" "&amp;M303</f>
        <v>Ø 8 mm</v>
      </c>
      <c r="W297" s="726" t="str">
        <f>IF(H299=0.125,"10/15 cm",IF(H299=0.15,"15 cm",IF(H299=0.175,"15/20 cm",IF(H299=0.2,"20 cm","Check!!"))))</f>
        <v>20 cm</v>
      </c>
      <c r="X297" s="726" t="str">
        <f>IF(U297=0,("SNI"&amp;" "&amp;T297&amp;","&amp;" "&amp;V297&amp;" "&amp;"-"&amp;" "&amp;W297),("SNI"&amp;" "&amp;T297&amp;" "&amp;"+"&amp;" "&amp;U297&amp;","&amp;" "&amp;V297&amp;" "&amp;"-"&amp;" "&amp;W297))</f>
        <v>SNI 4 Ø 8 mm, Ø 8 mm - 20 cm</v>
      </c>
    </row>
    <row r="298" spans="4:24" s="700" customFormat="1" ht="17" customHeight="1" x14ac:dyDescent="0.15">
      <c r="D298" s="1242"/>
      <c r="E298" s="1031" t="s">
        <v>241</v>
      </c>
      <c r="F298" s="703" t="s">
        <v>887</v>
      </c>
      <c r="G298" s="1041" t="s">
        <v>874</v>
      </c>
      <c r="H298" s="704"/>
      <c r="I298" s="1041" t="s">
        <v>185</v>
      </c>
      <c r="J298" s="699"/>
      <c r="K298" s="699"/>
      <c r="L298" s="705"/>
      <c r="M298" s="699"/>
      <c r="N298" s="705"/>
      <c r="O298" s="705"/>
      <c r="P298" s="705"/>
      <c r="Q298" s="711"/>
      <c r="T298" s="1036" t="s">
        <v>190</v>
      </c>
      <c r="U298" s="1036" t="s">
        <v>1072</v>
      </c>
      <c r="X298" s="699"/>
    </row>
    <row r="299" spans="4:24" s="700" customFormat="1" ht="17" customHeight="1" x14ac:dyDescent="0.2">
      <c r="D299" s="1242"/>
      <c r="E299" s="1031" t="s">
        <v>241</v>
      </c>
      <c r="F299" s="703" t="s">
        <v>888</v>
      </c>
      <c r="G299" s="1243" t="s">
        <v>874</v>
      </c>
      <c r="H299" s="704">
        <v>0.2</v>
      </c>
      <c r="I299" s="1041" t="s">
        <v>185</v>
      </c>
      <c r="J299" s="699"/>
      <c r="K299" s="699"/>
      <c r="L299" s="705"/>
      <c r="M299" s="699"/>
      <c r="N299" s="705"/>
      <c r="O299" s="705"/>
      <c r="P299" s="705"/>
      <c r="Q299" s="711"/>
    </row>
    <row r="300" spans="4:24" s="700" customFormat="1" ht="17" customHeight="1" x14ac:dyDescent="0.15">
      <c r="D300" s="1242"/>
      <c r="E300" s="1244"/>
      <c r="F300" s="708"/>
      <c r="G300" s="1041"/>
      <c r="H300" s="699"/>
      <c r="I300" s="1041"/>
      <c r="J300" s="699"/>
      <c r="K300" s="699"/>
      <c r="L300" s="705"/>
      <c r="M300" s="699"/>
      <c r="N300" s="705"/>
      <c r="O300" s="705"/>
      <c r="P300" s="705"/>
      <c r="Q300" s="711"/>
      <c r="T300" s="1052"/>
      <c r="U300" s="1052"/>
      <c r="V300" s="1052"/>
      <c r="W300" s="1052"/>
      <c r="X300" s="1052"/>
    </row>
    <row r="301" spans="4:24" s="735" customFormat="1" ht="17" customHeight="1" x14ac:dyDescent="0.2">
      <c r="D301" s="1245"/>
      <c r="E301" s="1031" t="s">
        <v>241</v>
      </c>
      <c r="F301" s="729" t="s">
        <v>889</v>
      </c>
      <c r="G301" s="1037"/>
      <c r="H301" s="731"/>
      <c r="I301" s="1033" t="s">
        <v>874</v>
      </c>
      <c r="J301" s="1259">
        <v>4</v>
      </c>
      <c r="K301" s="731" t="s">
        <v>266</v>
      </c>
      <c r="L301" s="732">
        <v>8</v>
      </c>
      <c r="M301" s="705" t="s">
        <v>879</v>
      </c>
      <c r="N301" s="733" t="s">
        <v>880</v>
      </c>
      <c r="O301" s="1246">
        <f>((3.14*(L301/1000)^2)/4)*12*7850</f>
        <v>4.7326079999999999</v>
      </c>
      <c r="P301" s="1246"/>
      <c r="Q301" s="711" t="s">
        <v>192</v>
      </c>
      <c r="T301" s="700"/>
      <c r="U301" s="700"/>
      <c r="V301" s="700"/>
      <c r="W301" s="700"/>
      <c r="X301" s="700"/>
    </row>
    <row r="302" spans="4:24" s="735" customFormat="1" ht="17" customHeight="1" x14ac:dyDescent="0.2">
      <c r="D302" s="1245"/>
      <c r="E302" s="1031" t="s">
        <v>241</v>
      </c>
      <c r="F302" s="729" t="s">
        <v>890</v>
      </c>
      <c r="G302" s="1037"/>
      <c r="H302" s="731"/>
      <c r="I302" s="1033" t="s">
        <v>874</v>
      </c>
      <c r="J302" s="1259">
        <v>0</v>
      </c>
      <c r="K302" s="731" t="s">
        <v>266</v>
      </c>
      <c r="L302" s="732">
        <v>0</v>
      </c>
      <c r="M302" s="705" t="s">
        <v>879</v>
      </c>
      <c r="N302" s="733" t="s">
        <v>880</v>
      </c>
      <c r="O302" s="1246">
        <f t="shared" ref="O302:O303" si="17">((3.14*(L302/1000)^2)/4)*12*7850</f>
        <v>0</v>
      </c>
      <c r="P302" s="1246"/>
      <c r="Q302" s="711" t="s">
        <v>192</v>
      </c>
      <c r="R302" s="755"/>
      <c r="T302" s="700"/>
      <c r="U302" s="700"/>
      <c r="V302" s="700"/>
      <c r="W302" s="700"/>
      <c r="X302" s="700"/>
    </row>
    <row r="303" spans="4:24" s="735" customFormat="1" ht="17" customHeight="1" x14ac:dyDescent="0.2">
      <c r="D303" s="1245"/>
      <c r="E303" s="1031" t="s">
        <v>241</v>
      </c>
      <c r="F303" s="729" t="s">
        <v>891</v>
      </c>
      <c r="G303" s="1037"/>
      <c r="H303" s="731"/>
      <c r="I303" s="1033" t="s">
        <v>874</v>
      </c>
      <c r="J303" s="1259">
        <v>1</v>
      </c>
      <c r="K303" s="731" t="s">
        <v>266</v>
      </c>
      <c r="L303" s="732">
        <v>8</v>
      </c>
      <c r="M303" s="705" t="s">
        <v>879</v>
      </c>
      <c r="N303" s="733" t="s">
        <v>880</v>
      </c>
      <c r="O303" s="1246">
        <f t="shared" si="17"/>
        <v>4.7326079999999999</v>
      </c>
      <c r="P303" s="1246"/>
      <c r="Q303" s="711" t="s">
        <v>192</v>
      </c>
      <c r="R303" s="1247"/>
      <c r="T303" s="700"/>
      <c r="U303" s="700"/>
      <c r="V303" s="700"/>
      <c r="W303" s="700"/>
      <c r="X303" s="700"/>
    </row>
    <row r="304" spans="4:24" s="700" customFormat="1" ht="17" customHeight="1" x14ac:dyDescent="0.15">
      <c r="D304" s="1242"/>
      <c r="E304" s="1039" t="s">
        <v>241</v>
      </c>
      <c r="F304" s="703" t="s">
        <v>882</v>
      </c>
      <c r="G304" s="1040"/>
      <c r="H304" s="699"/>
      <c r="I304" s="1041"/>
      <c r="J304" s="699"/>
      <c r="K304" s="699"/>
      <c r="L304" s="705"/>
      <c r="M304" s="699"/>
      <c r="N304" s="705"/>
      <c r="O304" s="705"/>
      <c r="P304" s="705"/>
      <c r="Q304" s="711"/>
      <c r="T304" s="1052"/>
      <c r="U304" s="1052"/>
      <c r="V304" s="1052"/>
      <c r="W304" s="1052"/>
      <c r="X304" s="1052"/>
    </row>
    <row r="305" spans="4:24" s="700" customFormat="1" ht="17" customHeight="1" x14ac:dyDescent="0.2">
      <c r="D305" s="1242"/>
      <c r="E305" s="1042"/>
      <c r="F305" s="1248" t="s">
        <v>892</v>
      </c>
      <c r="G305" s="1249"/>
      <c r="H305" s="705"/>
      <c r="I305" s="1041" t="s">
        <v>874</v>
      </c>
      <c r="J305" s="1250">
        <f>((H298*J301)*1.2)/12</f>
        <v>0</v>
      </c>
      <c r="K305" s="699" t="s">
        <v>589</v>
      </c>
      <c r="L305" s="1251" t="s">
        <v>880</v>
      </c>
      <c r="M305" s="709">
        <f>J305*O301</f>
        <v>0</v>
      </c>
      <c r="N305" s="705" t="s">
        <v>192</v>
      </c>
      <c r="O305" s="699"/>
      <c r="P305" s="705"/>
      <c r="Q305" s="711"/>
    </row>
    <row r="306" spans="4:24" s="700" customFormat="1" ht="17" customHeight="1" x14ac:dyDescent="0.2">
      <c r="D306" s="1242"/>
      <c r="E306" s="1042"/>
      <c r="F306" s="1248" t="s">
        <v>893</v>
      </c>
      <c r="G306" s="1249"/>
      <c r="H306" s="705"/>
      <c r="I306" s="1041" t="s">
        <v>874</v>
      </c>
      <c r="J306" s="1250">
        <f>((H298*J302)*1.2)/12</f>
        <v>0</v>
      </c>
      <c r="K306" s="699" t="s">
        <v>589</v>
      </c>
      <c r="L306" s="1251" t="s">
        <v>880</v>
      </c>
      <c r="M306" s="709">
        <f>J306*O302</f>
        <v>0</v>
      </c>
      <c r="N306" s="699" t="s">
        <v>192</v>
      </c>
      <c r="O306" s="699"/>
      <c r="P306" s="705"/>
      <c r="Q306" s="711"/>
    </row>
    <row r="307" spans="4:24" s="700" customFormat="1" ht="17" customHeight="1" x14ac:dyDescent="0.2">
      <c r="D307" s="1242"/>
      <c r="E307" s="1042"/>
      <c r="F307" s="1252" t="s">
        <v>894</v>
      </c>
      <c r="G307" s="1253"/>
      <c r="H307" s="1254"/>
      <c r="I307" s="1047" t="s">
        <v>874</v>
      </c>
      <c r="J307" s="747">
        <f>(2*(F297+H297))*(H298/H299)/12</f>
        <v>0</v>
      </c>
      <c r="K307" s="747" t="s">
        <v>589</v>
      </c>
      <c r="L307" s="1255" t="s">
        <v>880</v>
      </c>
      <c r="M307" s="749">
        <f>J307*O303</f>
        <v>0</v>
      </c>
      <c r="N307" s="1254" t="s">
        <v>192</v>
      </c>
      <c r="O307" s="699"/>
      <c r="P307" s="705"/>
      <c r="Q307" s="711"/>
    </row>
    <row r="308" spans="4:24" s="700" customFormat="1" ht="17" customHeight="1" x14ac:dyDescent="0.2">
      <c r="D308" s="1242"/>
      <c r="E308" s="1042"/>
      <c r="F308" s="708"/>
      <c r="G308" s="1249"/>
      <c r="H308" s="699"/>
      <c r="I308" s="1041"/>
      <c r="J308" s="699"/>
      <c r="K308" s="699"/>
      <c r="L308" s="750" t="s">
        <v>883</v>
      </c>
      <c r="M308" s="1256">
        <f>SUM(M305:M307)</f>
        <v>0</v>
      </c>
      <c r="N308" s="705" t="s">
        <v>192</v>
      </c>
      <c r="O308" s="699"/>
      <c r="P308" s="705"/>
      <c r="Q308" s="711"/>
    </row>
    <row r="309" spans="4:24" ht="16" x14ac:dyDescent="0.2">
      <c r="D309" s="1257"/>
      <c r="E309" s="1054" t="s">
        <v>306</v>
      </c>
      <c r="Q309" s="1056"/>
      <c r="T309" s="735"/>
      <c r="U309" s="735"/>
      <c r="V309" s="735"/>
      <c r="W309" s="735"/>
      <c r="X309" s="735"/>
    </row>
    <row r="310" spans="4:24" s="700" customFormat="1" ht="17" customHeight="1" x14ac:dyDescent="0.2">
      <c r="D310" s="1242"/>
      <c r="E310" s="1039" t="s">
        <v>241</v>
      </c>
      <c r="F310" s="703" t="s">
        <v>884</v>
      </c>
      <c r="G310" s="1041"/>
      <c r="H310" s="699"/>
      <c r="I310" s="1041" t="s">
        <v>874</v>
      </c>
      <c r="J310" s="709">
        <f>(F297*H297)*H298</f>
        <v>0</v>
      </c>
      <c r="K310" s="699" t="s">
        <v>189</v>
      </c>
      <c r="L310" s="705"/>
      <c r="M310" s="699"/>
      <c r="N310" s="705"/>
      <c r="O310" s="705"/>
      <c r="P310" s="705"/>
      <c r="Q310" s="711"/>
      <c r="T310" s="735"/>
      <c r="U310" s="735"/>
      <c r="V310" s="735"/>
      <c r="W310" s="735"/>
      <c r="X310" s="735"/>
    </row>
    <row r="311" spans="4:24" s="700" customFormat="1" ht="17" customHeight="1" x14ac:dyDescent="0.2">
      <c r="D311" s="1242"/>
      <c r="E311" s="1031" t="s">
        <v>241</v>
      </c>
      <c r="F311" s="703" t="s">
        <v>882</v>
      </c>
      <c r="G311" s="1040"/>
      <c r="H311" s="699"/>
      <c r="I311" s="1041" t="s">
        <v>874</v>
      </c>
      <c r="J311" s="709">
        <f>M308</f>
        <v>0</v>
      </c>
      <c r="K311" s="699" t="s">
        <v>192</v>
      </c>
      <c r="L311" s="705"/>
      <c r="M311" s="699"/>
      <c r="N311" s="705"/>
      <c r="O311" s="705"/>
      <c r="P311" s="705"/>
      <c r="Q311" s="711"/>
      <c r="T311" s="735"/>
      <c r="U311" s="735"/>
      <c r="V311" s="735"/>
      <c r="W311" s="735"/>
      <c r="X311" s="735"/>
    </row>
    <row r="312" spans="4:24" s="700" customFormat="1" ht="17" customHeight="1" thickBot="1" x14ac:dyDescent="0.25">
      <c r="D312" s="1258"/>
      <c r="E312" s="1057" t="s">
        <v>241</v>
      </c>
      <c r="F312" s="715" t="s">
        <v>1073</v>
      </c>
      <c r="G312" s="1058"/>
      <c r="H312" s="716"/>
      <c r="I312" s="1059" t="s">
        <v>874</v>
      </c>
      <c r="J312" s="718">
        <f>((H297+H297)*1.2)*H298</f>
        <v>0</v>
      </c>
      <c r="K312" s="716" t="s">
        <v>184</v>
      </c>
      <c r="L312" s="719"/>
      <c r="M312" s="716"/>
      <c r="N312" s="719"/>
      <c r="O312" s="719"/>
      <c r="P312" s="719"/>
      <c r="Q312" s="720"/>
    </row>
    <row r="313" spans="4:24" x14ac:dyDescent="0.15">
      <c r="W313" s="700"/>
    </row>
    <row r="314" spans="4:24" ht="16" x14ac:dyDescent="0.2">
      <c r="D314" s="1235" t="s">
        <v>1332</v>
      </c>
      <c r="E314" s="1260"/>
      <c r="F314" s="1260"/>
      <c r="G314" s="1261"/>
      <c r="H314" s="1260"/>
      <c r="I314" s="1261"/>
      <c r="J314" s="1260"/>
      <c r="K314" s="1260"/>
      <c r="L314" s="1260"/>
      <c r="M314" s="1260"/>
      <c r="N314" s="1260"/>
      <c r="O314" s="1260"/>
      <c r="P314" s="1260"/>
      <c r="Q314" s="1260"/>
    </row>
    <row r="315" spans="4:24" ht="15" thickBot="1" x14ac:dyDescent="0.2">
      <c r="T315" s="1239" t="s">
        <v>1213</v>
      </c>
      <c r="U315" s="1239" t="s">
        <v>1214</v>
      </c>
      <c r="V315" s="1239" t="s">
        <v>891</v>
      </c>
      <c r="W315" s="1239" t="s">
        <v>888</v>
      </c>
      <c r="X315" s="1239" t="s">
        <v>1056</v>
      </c>
    </row>
    <row r="316" spans="4:24" s="700" customFormat="1" ht="17" customHeight="1" x14ac:dyDescent="0.2">
      <c r="D316" s="1240">
        <v>1</v>
      </c>
      <c r="E316" s="1241" t="s">
        <v>1333</v>
      </c>
      <c r="F316" s="759">
        <v>0.15</v>
      </c>
      <c r="G316" s="727" t="s">
        <v>873</v>
      </c>
      <c r="H316" s="759">
        <v>0.2</v>
      </c>
      <c r="I316" s="727" t="s">
        <v>185</v>
      </c>
      <c r="J316" s="696"/>
      <c r="K316" s="696"/>
      <c r="L316" s="697"/>
      <c r="M316" s="696"/>
      <c r="N316" s="697"/>
      <c r="O316" s="697"/>
      <c r="P316" s="697"/>
      <c r="Q316" s="1029"/>
      <c r="T316" s="726" t="str">
        <f>J320&amp;" "&amp;"Ø"&amp;" "&amp;L320&amp;" "&amp;M320</f>
        <v>4 Ø 10 mm</v>
      </c>
      <c r="U316" s="726">
        <f>IF(J321&gt;0,(J321&amp;" "&amp;"Ø"&amp;" "&amp;L321&amp;" "&amp;M321),0)</f>
        <v>0</v>
      </c>
      <c r="V316" s="726" t="str">
        <f>"Ø"&amp;" "&amp;L322&amp;" "&amp;M322</f>
        <v>Ø 8 mm</v>
      </c>
      <c r="W316" s="726" t="str">
        <f>IF(H318=0.125,"10/15 cm",IF(H318=0.15,"15 cm",IF(H318=0.175,"15/20 cm",IF(H318=0.2,"20 cm","Check!!"))))</f>
        <v>15/20 cm</v>
      </c>
      <c r="X316" s="726" t="str">
        <f>IF(U316=0,("SNI"&amp;" "&amp;T316&amp;","&amp;" "&amp;V316&amp;" "&amp;"-"&amp;" "&amp;W316),("SNI"&amp;" "&amp;T316&amp;" "&amp;"+"&amp;" "&amp;U316&amp;","&amp;" "&amp;V316&amp;" "&amp;"-"&amp;" "&amp;W316))</f>
        <v>SNI 4 Ø 10 mm, Ø 8 mm - 15/20 cm</v>
      </c>
    </row>
    <row r="317" spans="4:24" s="700" customFormat="1" ht="17" customHeight="1" x14ac:dyDescent="0.15">
      <c r="D317" s="1242"/>
      <c r="E317" s="1031" t="s">
        <v>241</v>
      </c>
      <c r="F317" s="703" t="s">
        <v>887</v>
      </c>
      <c r="G317" s="1041" t="s">
        <v>874</v>
      </c>
      <c r="H317" s="704"/>
      <c r="I317" s="1041" t="s">
        <v>185</v>
      </c>
      <c r="J317" s="699"/>
      <c r="K317" s="699"/>
      <c r="L317" s="705"/>
      <c r="M317" s="699"/>
      <c r="N317" s="705"/>
      <c r="O317" s="705"/>
      <c r="P317" s="705"/>
      <c r="Q317" s="711"/>
      <c r="T317" s="1036" t="s">
        <v>190</v>
      </c>
      <c r="U317" s="1052"/>
      <c r="V317" s="1052"/>
      <c r="W317" s="1052"/>
      <c r="X317" s="1052"/>
    </row>
    <row r="318" spans="4:24" s="700" customFormat="1" ht="17" customHeight="1" x14ac:dyDescent="0.15">
      <c r="D318" s="1242"/>
      <c r="E318" s="1031" t="s">
        <v>241</v>
      </c>
      <c r="F318" s="703" t="s">
        <v>888</v>
      </c>
      <c r="G318" s="1243" t="s">
        <v>874</v>
      </c>
      <c r="H318" s="704">
        <f>(0.15+0.2)/2</f>
        <v>0.17499999999999999</v>
      </c>
      <c r="I318" s="1041" t="s">
        <v>185</v>
      </c>
      <c r="J318" s="699"/>
      <c r="K318" s="699"/>
      <c r="L318" s="705"/>
      <c r="M318" s="699"/>
      <c r="N318" s="705"/>
      <c r="O318" s="705"/>
      <c r="P318" s="705"/>
      <c r="Q318" s="711"/>
      <c r="T318" s="1052"/>
      <c r="U318" s="1052"/>
      <c r="V318" s="1052"/>
      <c r="W318" s="1052"/>
      <c r="X318" s="1052"/>
    </row>
    <row r="319" spans="4:24" s="700" customFormat="1" ht="17" customHeight="1" x14ac:dyDescent="0.15">
      <c r="D319" s="1242"/>
      <c r="E319" s="1244"/>
      <c r="F319" s="708"/>
      <c r="G319" s="1041"/>
      <c r="H319" s="699"/>
      <c r="I319" s="1041"/>
      <c r="J319" s="699"/>
      <c r="K319" s="699"/>
      <c r="L319" s="705"/>
      <c r="M319" s="699"/>
      <c r="N319" s="705"/>
      <c r="O319" s="705"/>
      <c r="P319" s="705"/>
      <c r="Q319" s="711"/>
      <c r="T319" s="1052"/>
      <c r="U319" s="1052"/>
      <c r="V319" s="1052"/>
      <c r="W319" s="1052"/>
      <c r="X319" s="1052"/>
    </row>
    <row r="320" spans="4:24" s="735" customFormat="1" ht="17" customHeight="1" x14ac:dyDescent="0.15">
      <c r="D320" s="1245"/>
      <c r="E320" s="1031" t="s">
        <v>241</v>
      </c>
      <c r="F320" s="729" t="s">
        <v>889</v>
      </c>
      <c r="G320" s="1037"/>
      <c r="H320" s="731"/>
      <c r="I320" s="1033" t="s">
        <v>874</v>
      </c>
      <c r="J320" s="731">
        <v>4</v>
      </c>
      <c r="K320" s="731" t="s">
        <v>266</v>
      </c>
      <c r="L320" s="732">
        <v>10</v>
      </c>
      <c r="M320" s="705" t="s">
        <v>879</v>
      </c>
      <c r="N320" s="733" t="s">
        <v>880</v>
      </c>
      <c r="O320" s="1246">
        <f>((3.14*(L320/1000)^2)/4)*12*7850</f>
        <v>7.3947000000000012</v>
      </c>
      <c r="P320" s="1246"/>
      <c r="Q320" s="711" t="s">
        <v>192</v>
      </c>
      <c r="T320" s="1052"/>
      <c r="U320" s="1052"/>
      <c r="V320" s="1052"/>
      <c r="W320" s="1052"/>
      <c r="X320" s="1052"/>
    </row>
    <row r="321" spans="4:24" s="735" customFormat="1" ht="17" customHeight="1" x14ac:dyDescent="0.15">
      <c r="D321" s="1245"/>
      <c r="E321" s="1031" t="s">
        <v>241</v>
      </c>
      <c r="F321" s="729" t="s">
        <v>890</v>
      </c>
      <c r="G321" s="1037"/>
      <c r="H321" s="731"/>
      <c r="I321" s="1033" t="s">
        <v>874</v>
      </c>
      <c r="J321" s="731">
        <v>0</v>
      </c>
      <c r="K321" s="731" t="s">
        <v>266</v>
      </c>
      <c r="L321" s="732">
        <v>0</v>
      </c>
      <c r="M321" s="705" t="s">
        <v>879</v>
      </c>
      <c r="N321" s="733" t="s">
        <v>880</v>
      </c>
      <c r="O321" s="1246">
        <f t="shared" ref="O321:O322" si="18">((3.14*(L321/1000)^2)/4)*12*7850</f>
        <v>0</v>
      </c>
      <c r="P321" s="1246"/>
      <c r="Q321" s="711" t="s">
        <v>192</v>
      </c>
      <c r="R321" s="755"/>
      <c r="T321" s="1052"/>
      <c r="U321" s="1052"/>
      <c r="V321" s="1052"/>
      <c r="W321" s="1052"/>
      <c r="X321" s="1052"/>
    </row>
    <row r="322" spans="4:24" s="735" customFormat="1" ht="17" customHeight="1" x14ac:dyDescent="0.15">
      <c r="D322" s="1245"/>
      <c r="E322" s="1031" t="s">
        <v>241</v>
      </c>
      <c r="F322" s="729" t="s">
        <v>891</v>
      </c>
      <c r="G322" s="1037"/>
      <c r="H322" s="731"/>
      <c r="I322" s="1033" t="s">
        <v>874</v>
      </c>
      <c r="J322" s="731">
        <v>1</v>
      </c>
      <c r="K322" s="731" t="s">
        <v>266</v>
      </c>
      <c r="L322" s="732">
        <v>8</v>
      </c>
      <c r="M322" s="705" t="s">
        <v>879</v>
      </c>
      <c r="N322" s="733" t="s">
        <v>880</v>
      </c>
      <c r="O322" s="1246">
        <f t="shared" si="18"/>
        <v>4.7326079999999999</v>
      </c>
      <c r="P322" s="1246"/>
      <c r="Q322" s="711" t="s">
        <v>192</v>
      </c>
      <c r="R322" s="1247"/>
      <c r="T322" s="1052"/>
      <c r="U322" s="1052"/>
      <c r="V322" s="1052"/>
      <c r="W322" s="1052"/>
      <c r="X322" s="1052"/>
    </row>
    <row r="323" spans="4:24" s="700" customFormat="1" ht="17" customHeight="1" x14ac:dyDescent="0.15">
      <c r="D323" s="1242"/>
      <c r="E323" s="1039" t="s">
        <v>241</v>
      </c>
      <c r="F323" s="703" t="s">
        <v>882</v>
      </c>
      <c r="G323" s="1040"/>
      <c r="H323" s="699"/>
      <c r="I323" s="1041"/>
      <c r="J323" s="699"/>
      <c r="K323" s="699"/>
      <c r="L323" s="705"/>
      <c r="M323" s="699"/>
      <c r="N323" s="705"/>
      <c r="O323" s="705"/>
      <c r="P323" s="705"/>
      <c r="Q323" s="711"/>
      <c r="T323" s="1052"/>
      <c r="U323" s="1052"/>
      <c r="V323" s="1052"/>
      <c r="W323" s="1052"/>
      <c r="X323" s="1052"/>
    </row>
    <row r="324" spans="4:24" s="700" customFormat="1" ht="17" customHeight="1" x14ac:dyDescent="0.15">
      <c r="D324" s="1242"/>
      <c r="E324" s="1042"/>
      <c r="F324" s="1248" t="s">
        <v>892</v>
      </c>
      <c r="G324" s="1249"/>
      <c r="H324" s="705"/>
      <c r="I324" s="1041" t="s">
        <v>874</v>
      </c>
      <c r="J324" s="1250">
        <f>((H317*J320)*1.2)/12</f>
        <v>0</v>
      </c>
      <c r="K324" s="699" t="s">
        <v>589</v>
      </c>
      <c r="L324" s="1251" t="s">
        <v>880</v>
      </c>
      <c r="M324" s="709">
        <f>J324*O320</f>
        <v>0</v>
      </c>
      <c r="N324" s="705" t="s">
        <v>192</v>
      </c>
      <c r="O324" s="699"/>
      <c r="P324" s="705"/>
      <c r="Q324" s="711"/>
      <c r="T324" s="1052"/>
      <c r="U324" s="1052"/>
      <c r="V324" s="1052"/>
      <c r="W324" s="1052"/>
      <c r="X324" s="1052"/>
    </row>
    <row r="325" spans="4:24" s="700" customFormat="1" ht="17" customHeight="1" x14ac:dyDescent="0.15">
      <c r="D325" s="1242"/>
      <c r="E325" s="1042"/>
      <c r="F325" s="1248" t="s">
        <v>893</v>
      </c>
      <c r="G325" s="1249"/>
      <c r="H325" s="705"/>
      <c r="I325" s="1041" t="s">
        <v>874</v>
      </c>
      <c r="J325" s="1250">
        <f>((H317*J321)*1.2)/12</f>
        <v>0</v>
      </c>
      <c r="K325" s="699" t="s">
        <v>589</v>
      </c>
      <c r="L325" s="1251" t="s">
        <v>880</v>
      </c>
      <c r="M325" s="709">
        <f>J325*O321</f>
        <v>0</v>
      </c>
      <c r="N325" s="699" t="s">
        <v>192</v>
      </c>
      <c r="O325" s="699"/>
      <c r="P325" s="705"/>
      <c r="Q325" s="711"/>
      <c r="T325" s="1052"/>
      <c r="U325" s="1052"/>
      <c r="V325" s="1052"/>
      <c r="W325" s="1052"/>
      <c r="X325" s="1052"/>
    </row>
    <row r="326" spans="4:24" s="700" customFormat="1" ht="17" customHeight="1" x14ac:dyDescent="0.15">
      <c r="D326" s="1242"/>
      <c r="E326" s="1042"/>
      <c r="F326" s="1252" t="s">
        <v>894</v>
      </c>
      <c r="G326" s="1253"/>
      <c r="H326" s="1254"/>
      <c r="I326" s="1047" t="s">
        <v>874</v>
      </c>
      <c r="J326" s="747">
        <f>(2*(F316+H316))*(H317/H318)/12</f>
        <v>0</v>
      </c>
      <c r="K326" s="747" t="s">
        <v>589</v>
      </c>
      <c r="L326" s="1255" t="s">
        <v>880</v>
      </c>
      <c r="M326" s="749">
        <f>J326*O322</f>
        <v>0</v>
      </c>
      <c r="N326" s="1254" t="s">
        <v>192</v>
      </c>
      <c r="O326" s="699"/>
      <c r="P326" s="705"/>
      <c r="Q326" s="711"/>
      <c r="T326" s="1052"/>
      <c r="U326" s="1052"/>
      <c r="V326" s="1052"/>
      <c r="W326" s="1052"/>
      <c r="X326" s="1052"/>
    </row>
    <row r="327" spans="4:24" s="700" customFormat="1" ht="17" customHeight="1" x14ac:dyDescent="0.15">
      <c r="D327" s="1242"/>
      <c r="E327" s="1042"/>
      <c r="F327" s="708"/>
      <c r="G327" s="1249"/>
      <c r="H327" s="699"/>
      <c r="I327" s="1041"/>
      <c r="J327" s="699"/>
      <c r="K327" s="699"/>
      <c r="L327" s="750" t="s">
        <v>883</v>
      </c>
      <c r="M327" s="1256">
        <f>SUM(M324:M326)</f>
        <v>0</v>
      </c>
      <c r="N327" s="705" t="s">
        <v>192</v>
      </c>
      <c r="O327" s="699"/>
      <c r="P327" s="705"/>
      <c r="Q327" s="711"/>
      <c r="T327" s="1036"/>
      <c r="U327" s="1036"/>
      <c r="V327" s="1036"/>
      <c r="W327" s="1036"/>
      <c r="X327" s="1036"/>
    </row>
    <row r="328" spans="4:24" ht="16" x14ac:dyDescent="0.2">
      <c r="D328" s="1257"/>
      <c r="E328" s="1054" t="s">
        <v>306</v>
      </c>
      <c r="Q328" s="1056"/>
      <c r="T328" s="700"/>
      <c r="U328" s="700"/>
      <c r="V328" s="700"/>
      <c r="W328" s="700"/>
      <c r="X328" s="699"/>
    </row>
    <row r="329" spans="4:24" s="700" customFormat="1" ht="17" customHeight="1" x14ac:dyDescent="0.15">
      <c r="D329" s="1242"/>
      <c r="E329" s="1039" t="s">
        <v>241</v>
      </c>
      <c r="F329" s="703" t="s">
        <v>884</v>
      </c>
      <c r="G329" s="1041"/>
      <c r="H329" s="699"/>
      <c r="I329" s="1041" t="s">
        <v>874</v>
      </c>
      <c r="J329" s="709">
        <f>(F316*H316)*H317</f>
        <v>0</v>
      </c>
      <c r="K329" s="699" t="s">
        <v>189</v>
      </c>
      <c r="L329" s="705"/>
      <c r="M329" s="699"/>
      <c r="N329" s="705"/>
      <c r="O329" s="705"/>
      <c r="P329" s="705"/>
      <c r="Q329" s="711"/>
      <c r="T329" s="1052"/>
      <c r="U329" s="1052"/>
      <c r="V329" s="1052"/>
      <c r="W329" s="1052"/>
      <c r="X329" s="1052"/>
    </row>
    <row r="330" spans="4:24" s="700" customFormat="1" ht="17" customHeight="1" x14ac:dyDescent="0.15">
      <c r="D330" s="1242"/>
      <c r="E330" s="1031" t="s">
        <v>241</v>
      </c>
      <c r="F330" s="703" t="s">
        <v>882</v>
      </c>
      <c r="G330" s="1040"/>
      <c r="H330" s="699"/>
      <c r="I330" s="1041" t="s">
        <v>874</v>
      </c>
      <c r="J330" s="709">
        <f>M327</f>
        <v>0</v>
      </c>
      <c r="K330" s="699" t="s">
        <v>192</v>
      </c>
      <c r="L330" s="705"/>
      <c r="M330" s="699"/>
      <c r="N330" s="705"/>
      <c r="O330" s="705"/>
      <c r="P330" s="705"/>
      <c r="Q330" s="711"/>
      <c r="T330" s="1052"/>
      <c r="U330" s="1052"/>
      <c r="V330" s="1052"/>
      <c r="W330" s="1052"/>
      <c r="X330" s="1052"/>
    </row>
    <row r="331" spans="4:24" s="700" customFormat="1" ht="17" customHeight="1" thickBot="1" x14ac:dyDescent="0.2">
      <c r="D331" s="1258"/>
      <c r="E331" s="1057" t="s">
        <v>241</v>
      </c>
      <c r="F331" s="715" t="s">
        <v>1073</v>
      </c>
      <c r="G331" s="1058"/>
      <c r="H331" s="716"/>
      <c r="I331" s="1059" t="s">
        <v>874</v>
      </c>
      <c r="J331" s="718">
        <f>((H316+H316)*1.2)*H317</f>
        <v>0</v>
      </c>
      <c r="K331" s="716" t="s">
        <v>184</v>
      </c>
      <c r="L331" s="719"/>
      <c r="M331" s="716"/>
      <c r="N331" s="719"/>
      <c r="O331" s="719"/>
      <c r="P331" s="719"/>
      <c r="Q331" s="720"/>
      <c r="T331" s="1052"/>
      <c r="U331" s="1052"/>
      <c r="V331" s="1052"/>
      <c r="W331" s="1052"/>
      <c r="X331" s="1052"/>
    </row>
    <row r="332" spans="4:24" ht="15" thickBot="1" x14ac:dyDescent="0.2">
      <c r="T332" s="1239" t="s">
        <v>1213</v>
      </c>
      <c r="U332" s="1239" t="s">
        <v>1214</v>
      </c>
      <c r="V332" s="1239" t="s">
        <v>891</v>
      </c>
      <c r="W332" s="1239" t="s">
        <v>888</v>
      </c>
      <c r="X332" s="1239" t="s">
        <v>1056</v>
      </c>
    </row>
    <row r="333" spans="4:24" s="700" customFormat="1" ht="17" customHeight="1" x14ac:dyDescent="0.2">
      <c r="D333" s="1240">
        <f>D316+1</f>
        <v>2</v>
      </c>
      <c r="E333" s="1241" t="s">
        <v>1334</v>
      </c>
      <c r="F333" s="759">
        <v>0.15</v>
      </c>
      <c r="G333" s="727" t="s">
        <v>873</v>
      </c>
      <c r="H333" s="759">
        <v>0.15</v>
      </c>
      <c r="I333" s="727" t="s">
        <v>185</v>
      </c>
      <c r="J333" s="696"/>
      <c r="K333" s="696"/>
      <c r="L333" s="697"/>
      <c r="M333" s="696"/>
      <c r="N333" s="697"/>
      <c r="O333" s="697"/>
      <c r="P333" s="697"/>
      <c r="Q333" s="1029"/>
      <c r="T333" s="726" t="str">
        <f>J337&amp;" "&amp;"Ø"&amp;" "&amp;L337&amp;" "&amp;M337</f>
        <v>4 Ø 10 mm</v>
      </c>
      <c r="U333" s="726">
        <f>IF(J338&gt;0,(J338&amp;" "&amp;"Ø"&amp;" "&amp;L338&amp;" "&amp;M338),0)</f>
        <v>0</v>
      </c>
      <c r="V333" s="726" t="str">
        <f>"Ø"&amp;" "&amp;L339&amp;" "&amp;M339</f>
        <v>Ø 8 mm</v>
      </c>
      <c r="W333" s="726" t="str">
        <f>IF(H335=0.125,"10/15 cm",IF(H335=0.15,"15 cm",IF(H335=0.175,"15/20 cm",IF(H335=0.2,"20 cm","Check!!"))))</f>
        <v>15/20 cm</v>
      </c>
      <c r="X333" s="726" t="str">
        <f>IF(U333=0,("SNI"&amp;" "&amp;T333&amp;","&amp;" "&amp;V333&amp;" "&amp;"-"&amp;" "&amp;W333),("SNI"&amp;" "&amp;T333&amp;" "&amp;"+"&amp;" "&amp;U333&amp;","&amp;" "&amp;V333&amp;" "&amp;"-"&amp;" "&amp;W333))</f>
        <v>SNI 4 Ø 10 mm, Ø 8 mm - 15/20 cm</v>
      </c>
    </row>
    <row r="334" spans="4:24" s="700" customFormat="1" ht="17" customHeight="1" x14ac:dyDescent="0.15">
      <c r="D334" s="1242"/>
      <c r="E334" s="1031" t="s">
        <v>241</v>
      </c>
      <c r="F334" s="703" t="s">
        <v>887</v>
      </c>
      <c r="G334" s="1041" t="s">
        <v>874</v>
      </c>
      <c r="H334" s="704"/>
      <c r="I334" s="1041" t="s">
        <v>185</v>
      </c>
      <c r="J334" s="699"/>
      <c r="K334" s="699"/>
      <c r="L334" s="705"/>
      <c r="M334" s="699"/>
      <c r="N334" s="705"/>
      <c r="O334" s="705"/>
      <c r="P334" s="705"/>
      <c r="Q334" s="711"/>
      <c r="T334" s="1036" t="s">
        <v>190</v>
      </c>
      <c r="U334" s="1052"/>
      <c r="V334" s="1052"/>
      <c r="W334" s="1052"/>
      <c r="X334" s="1052"/>
    </row>
    <row r="335" spans="4:24" s="700" customFormat="1" ht="17" customHeight="1" x14ac:dyDescent="0.15">
      <c r="D335" s="1242"/>
      <c r="E335" s="1031" t="s">
        <v>241</v>
      </c>
      <c r="F335" s="703" t="s">
        <v>888</v>
      </c>
      <c r="G335" s="1243" t="s">
        <v>874</v>
      </c>
      <c r="H335" s="704">
        <f>(0.15+0.2)/2</f>
        <v>0.17499999999999999</v>
      </c>
      <c r="I335" s="1041" t="s">
        <v>185</v>
      </c>
      <c r="J335" s="699"/>
      <c r="K335" s="699"/>
      <c r="L335" s="705"/>
      <c r="M335" s="699"/>
      <c r="N335" s="705"/>
      <c r="O335" s="705"/>
      <c r="P335" s="705"/>
      <c r="Q335" s="711"/>
      <c r="T335" s="1052"/>
      <c r="U335" s="1052"/>
      <c r="V335" s="1052"/>
      <c r="W335" s="1052"/>
      <c r="X335" s="1052"/>
    </row>
    <row r="336" spans="4:24" s="700" customFormat="1" ht="17" customHeight="1" x14ac:dyDescent="0.15">
      <c r="D336" s="1242"/>
      <c r="E336" s="1244"/>
      <c r="F336" s="708"/>
      <c r="G336" s="1041"/>
      <c r="H336" s="699"/>
      <c r="I336" s="1041"/>
      <c r="J336" s="699"/>
      <c r="K336" s="699"/>
      <c r="L336" s="705"/>
      <c r="M336" s="699"/>
      <c r="N336" s="705"/>
      <c r="O336" s="705"/>
      <c r="P336" s="705"/>
      <c r="Q336" s="711"/>
      <c r="T336" s="1052"/>
      <c r="U336" s="1052"/>
      <c r="V336" s="1052"/>
      <c r="W336" s="1052"/>
      <c r="X336" s="1052"/>
    </row>
    <row r="337" spans="4:24" s="735" customFormat="1" ht="17" customHeight="1" x14ac:dyDescent="0.15">
      <c r="D337" s="1245"/>
      <c r="E337" s="1031" t="s">
        <v>241</v>
      </c>
      <c r="F337" s="729" t="s">
        <v>889</v>
      </c>
      <c r="G337" s="1037"/>
      <c r="H337" s="731"/>
      <c r="I337" s="1033" t="s">
        <v>874</v>
      </c>
      <c r="J337" s="731">
        <v>4</v>
      </c>
      <c r="K337" s="731" t="s">
        <v>266</v>
      </c>
      <c r="L337" s="732">
        <v>10</v>
      </c>
      <c r="M337" s="705" t="s">
        <v>879</v>
      </c>
      <c r="N337" s="733" t="s">
        <v>880</v>
      </c>
      <c r="O337" s="1246">
        <f>((3.14*(L337/1000)^2)/4)*12*7850</f>
        <v>7.3947000000000012</v>
      </c>
      <c r="P337" s="1246"/>
      <c r="Q337" s="711" t="s">
        <v>192</v>
      </c>
      <c r="T337" s="1052"/>
      <c r="U337" s="1052"/>
      <c r="V337" s="1052"/>
      <c r="W337" s="1052"/>
      <c r="X337" s="1052"/>
    </row>
    <row r="338" spans="4:24" s="735" customFormat="1" ht="17" customHeight="1" x14ac:dyDescent="0.15">
      <c r="D338" s="1245"/>
      <c r="E338" s="1031" t="s">
        <v>241</v>
      </c>
      <c r="F338" s="729" t="s">
        <v>890</v>
      </c>
      <c r="G338" s="1037"/>
      <c r="H338" s="731"/>
      <c r="I338" s="1033" t="s">
        <v>874</v>
      </c>
      <c r="J338" s="731">
        <v>0</v>
      </c>
      <c r="K338" s="731" t="s">
        <v>266</v>
      </c>
      <c r="L338" s="732">
        <v>0</v>
      </c>
      <c r="M338" s="705" t="s">
        <v>879</v>
      </c>
      <c r="N338" s="733" t="s">
        <v>880</v>
      </c>
      <c r="O338" s="1246">
        <f t="shared" ref="O338:O339" si="19">((3.14*(L338/1000)^2)/4)*12*7850</f>
        <v>0</v>
      </c>
      <c r="P338" s="1246"/>
      <c r="Q338" s="711" t="s">
        <v>192</v>
      </c>
      <c r="R338" s="755"/>
      <c r="T338" s="1052"/>
      <c r="U338" s="1052"/>
      <c r="V338" s="1052"/>
      <c r="W338" s="1052"/>
      <c r="X338" s="1052"/>
    </row>
    <row r="339" spans="4:24" s="735" customFormat="1" ht="17" customHeight="1" x14ac:dyDescent="0.15">
      <c r="D339" s="1245"/>
      <c r="E339" s="1031" t="s">
        <v>241</v>
      </c>
      <c r="F339" s="729" t="s">
        <v>891</v>
      </c>
      <c r="G339" s="1037"/>
      <c r="H339" s="731"/>
      <c r="I339" s="1033" t="s">
        <v>874</v>
      </c>
      <c r="J339" s="731">
        <v>1</v>
      </c>
      <c r="K339" s="731" t="s">
        <v>266</v>
      </c>
      <c r="L339" s="732">
        <v>8</v>
      </c>
      <c r="M339" s="705" t="s">
        <v>879</v>
      </c>
      <c r="N339" s="733" t="s">
        <v>880</v>
      </c>
      <c r="O339" s="1246">
        <f t="shared" si="19"/>
        <v>4.7326079999999999</v>
      </c>
      <c r="P339" s="1246"/>
      <c r="Q339" s="711" t="s">
        <v>192</v>
      </c>
      <c r="R339" s="1247"/>
      <c r="T339" s="1052"/>
      <c r="U339" s="1052"/>
      <c r="V339" s="1052"/>
      <c r="W339" s="1052"/>
      <c r="X339" s="1052"/>
    </row>
    <row r="340" spans="4:24" s="700" customFormat="1" ht="17" customHeight="1" x14ac:dyDescent="0.15">
      <c r="D340" s="1242"/>
      <c r="E340" s="1039" t="s">
        <v>241</v>
      </c>
      <c r="F340" s="703" t="s">
        <v>882</v>
      </c>
      <c r="G340" s="1040"/>
      <c r="H340" s="699"/>
      <c r="I340" s="1041"/>
      <c r="J340" s="699"/>
      <c r="K340" s="699"/>
      <c r="L340" s="705"/>
      <c r="M340" s="699"/>
      <c r="N340" s="705"/>
      <c r="O340" s="705"/>
      <c r="P340" s="705"/>
      <c r="Q340" s="711"/>
      <c r="T340" s="1052"/>
      <c r="U340" s="1052"/>
      <c r="V340" s="1052"/>
      <c r="W340" s="1052"/>
      <c r="X340" s="1052"/>
    </row>
    <row r="341" spans="4:24" s="700" customFormat="1" ht="17" customHeight="1" x14ac:dyDescent="0.15">
      <c r="D341" s="1242"/>
      <c r="E341" s="1042"/>
      <c r="F341" s="1248" t="s">
        <v>892</v>
      </c>
      <c r="G341" s="1249"/>
      <c r="H341" s="705"/>
      <c r="I341" s="1041" t="s">
        <v>874</v>
      </c>
      <c r="J341" s="1250">
        <f>((H334*J337)*1.2)/12</f>
        <v>0</v>
      </c>
      <c r="K341" s="699" t="s">
        <v>589</v>
      </c>
      <c r="L341" s="1251" t="s">
        <v>880</v>
      </c>
      <c r="M341" s="709">
        <f>J341*O337</f>
        <v>0</v>
      </c>
      <c r="N341" s="705" t="s">
        <v>192</v>
      </c>
      <c r="O341" s="699"/>
      <c r="P341" s="705"/>
      <c r="Q341" s="711"/>
      <c r="T341" s="1052"/>
      <c r="U341" s="1052"/>
      <c r="V341" s="1052"/>
      <c r="W341" s="1052"/>
      <c r="X341" s="1052"/>
    </row>
    <row r="342" spans="4:24" s="700" customFormat="1" ht="17" customHeight="1" x14ac:dyDescent="0.15">
      <c r="D342" s="1242"/>
      <c r="E342" s="1042"/>
      <c r="F342" s="1248" t="s">
        <v>893</v>
      </c>
      <c r="G342" s="1249"/>
      <c r="H342" s="705"/>
      <c r="I342" s="1041" t="s">
        <v>874</v>
      </c>
      <c r="J342" s="1250">
        <f>((H334*J338)*1.2)/12</f>
        <v>0</v>
      </c>
      <c r="K342" s="699" t="s">
        <v>589</v>
      </c>
      <c r="L342" s="1251" t="s">
        <v>880</v>
      </c>
      <c r="M342" s="709">
        <f>J342*O338</f>
        <v>0</v>
      </c>
      <c r="N342" s="699" t="s">
        <v>192</v>
      </c>
      <c r="O342" s="699"/>
      <c r="P342" s="705"/>
      <c r="Q342" s="711"/>
      <c r="T342" s="1052"/>
      <c r="U342" s="1052"/>
      <c r="V342" s="1052"/>
      <c r="W342" s="1052"/>
      <c r="X342" s="1052"/>
    </row>
    <row r="343" spans="4:24" s="700" customFormat="1" ht="17" customHeight="1" x14ac:dyDescent="0.15">
      <c r="D343" s="1242"/>
      <c r="E343" s="1042"/>
      <c r="F343" s="1252" t="s">
        <v>894</v>
      </c>
      <c r="G343" s="1253"/>
      <c r="H343" s="1254"/>
      <c r="I343" s="1047" t="s">
        <v>874</v>
      </c>
      <c r="J343" s="747">
        <f>(2*(F333+H333))*(H334/H335)/12</f>
        <v>0</v>
      </c>
      <c r="K343" s="747" t="s">
        <v>589</v>
      </c>
      <c r="L343" s="1255" t="s">
        <v>880</v>
      </c>
      <c r="M343" s="749">
        <f>J343*O339</f>
        <v>0</v>
      </c>
      <c r="N343" s="1254" t="s">
        <v>192</v>
      </c>
      <c r="O343" s="699"/>
      <c r="P343" s="705"/>
      <c r="Q343" s="711"/>
      <c r="T343" s="1052"/>
      <c r="U343" s="1052"/>
      <c r="V343" s="1052"/>
      <c r="W343" s="1052"/>
      <c r="X343" s="1052"/>
    </row>
    <row r="344" spans="4:24" s="700" customFormat="1" ht="17" customHeight="1" x14ac:dyDescent="0.15">
      <c r="D344" s="1242"/>
      <c r="E344" s="1042"/>
      <c r="F344" s="708"/>
      <c r="G344" s="1249"/>
      <c r="H344" s="699"/>
      <c r="I344" s="1041"/>
      <c r="J344" s="699"/>
      <c r="K344" s="699"/>
      <c r="L344" s="750" t="s">
        <v>883</v>
      </c>
      <c r="M344" s="1256">
        <f>SUM(M341:M343)</f>
        <v>0</v>
      </c>
      <c r="N344" s="705" t="s">
        <v>192</v>
      </c>
      <c r="O344" s="699"/>
      <c r="P344" s="705"/>
      <c r="Q344" s="711"/>
      <c r="T344" s="1036"/>
      <c r="U344" s="1036"/>
      <c r="V344" s="1036"/>
      <c r="W344" s="1036"/>
      <c r="X344" s="1036"/>
    </row>
    <row r="345" spans="4:24" ht="16" x14ac:dyDescent="0.2">
      <c r="D345" s="1257"/>
      <c r="E345" s="1054" t="s">
        <v>306</v>
      </c>
      <c r="Q345" s="1056"/>
      <c r="T345" s="700"/>
      <c r="U345" s="700"/>
      <c r="V345" s="700"/>
      <c r="W345" s="700"/>
      <c r="X345" s="699"/>
    </row>
    <row r="346" spans="4:24" s="700" customFormat="1" ht="17" customHeight="1" x14ac:dyDescent="0.15">
      <c r="D346" s="1242"/>
      <c r="E346" s="1039" t="s">
        <v>241</v>
      </c>
      <c r="F346" s="703" t="s">
        <v>884</v>
      </c>
      <c r="G346" s="1041"/>
      <c r="H346" s="699"/>
      <c r="I346" s="1041" t="s">
        <v>874</v>
      </c>
      <c r="J346" s="709">
        <f>(F333*H333)*H334</f>
        <v>0</v>
      </c>
      <c r="K346" s="699" t="s">
        <v>189</v>
      </c>
      <c r="L346" s="705"/>
      <c r="M346" s="699"/>
      <c r="N346" s="705"/>
      <c r="O346" s="705"/>
      <c r="P346" s="705"/>
      <c r="Q346" s="711"/>
      <c r="T346" s="1052"/>
      <c r="U346" s="1052"/>
      <c r="V346" s="1052"/>
      <c r="W346" s="1052"/>
      <c r="X346" s="1052"/>
    </row>
    <row r="347" spans="4:24" s="700" customFormat="1" ht="17" customHeight="1" x14ac:dyDescent="0.15">
      <c r="D347" s="1242"/>
      <c r="E347" s="1031" t="s">
        <v>241</v>
      </c>
      <c r="F347" s="703" t="s">
        <v>882</v>
      </c>
      <c r="G347" s="1040"/>
      <c r="H347" s="699"/>
      <c r="I347" s="1041" t="s">
        <v>874</v>
      </c>
      <c r="J347" s="709">
        <f>M344</f>
        <v>0</v>
      </c>
      <c r="K347" s="699" t="s">
        <v>192</v>
      </c>
      <c r="L347" s="705"/>
      <c r="M347" s="699"/>
      <c r="N347" s="705"/>
      <c r="O347" s="705"/>
      <c r="P347" s="705"/>
      <c r="Q347" s="711"/>
      <c r="T347" s="1052"/>
      <c r="U347" s="1052"/>
      <c r="V347" s="1052"/>
      <c r="W347" s="1052"/>
      <c r="X347" s="1052"/>
    </row>
    <row r="348" spans="4:24" s="700" customFormat="1" ht="17" customHeight="1" thickBot="1" x14ac:dyDescent="0.2">
      <c r="D348" s="1258"/>
      <c r="E348" s="1057" t="s">
        <v>241</v>
      </c>
      <c r="F348" s="715" t="s">
        <v>1073</v>
      </c>
      <c r="G348" s="1058"/>
      <c r="H348" s="716"/>
      <c r="I348" s="1059" t="s">
        <v>874</v>
      </c>
      <c r="J348" s="718">
        <f>((H333+H333)*1.2)*H334</f>
        <v>0</v>
      </c>
      <c r="K348" s="716" t="s">
        <v>184</v>
      </c>
      <c r="L348" s="719"/>
      <c r="M348" s="716"/>
      <c r="N348" s="719"/>
      <c r="O348" s="719"/>
      <c r="P348" s="719"/>
      <c r="Q348" s="720"/>
      <c r="T348" s="1052"/>
      <c r="U348" s="1052"/>
      <c r="V348" s="1052"/>
      <c r="W348" s="1052"/>
      <c r="X348" s="1052"/>
    </row>
    <row r="349" spans="4:24" ht="15" thickBot="1" x14ac:dyDescent="0.2">
      <c r="T349" s="1239" t="s">
        <v>1213</v>
      </c>
      <c r="U349" s="1239" t="s">
        <v>1214</v>
      </c>
      <c r="V349" s="1239" t="s">
        <v>891</v>
      </c>
      <c r="W349" s="1239" t="s">
        <v>888</v>
      </c>
      <c r="X349" s="1239" t="s">
        <v>1056</v>
      </c>
    </row>
    <row r="350" spans="4:24" s="700" customFormat="1" ht="17" customHeight="1" x14ac:dyDescent="0.2">
      <c r="D350" s="1240">
        <f>D333+1</f>
        <v>3</v>
      </c>
      <c r="E350" s="1241" t="s">
        <v>1335</v>
      </c>
      <c r="F350" s="759">
        <v>0.13</v>
      </c>
      <c r="G350" s="727" t="s">
        <v>873</v>
      </c>
      <c r="H350" s="759">
        <v>0.15</v>
      </c>
      <c r="I350" s="727" t="s">
        <v>185</v>
      </c>
      <c r="J350" s="696"/>
      <c r="K350" s="696"/>
      <c r="L350" s="697"/>
      <c r="M350" s="696"/>
      <c r="N350" s="697"/>
      <c r="O350" s="697"/>
      <c r="P350" s="697"/>
      <c r="Q350" s="1029"/>
      <c r="T350" s="726" t="str">
        <f>J354&amp;" "&amp;"Ø"&amp;" "&amp;L354&amp;" "&amp;M354</f>
        <v>4 Ø 10 mm</v>
      </c>
      <c r="U350" s="726">
        <f>IF(J355&gt;0,(J355&amp;" "&amp;"Ø"&amp;" "&amp;L355&amp;" "&amp;M355),0)</f>
        <v>0</v>
      </c>
      <c r="V350" s="726" t="str">
        <f>"Ø"&amp;" "&amp;L356&amp;" "&amp;M356</f>
        <v>Ø 8 mm</v>
      </c>
      <c r="W350" s="726" t="str">
        <f>IF(H352=0.125,"10/15 cm",IF(H352=0.15,"15 cm",IF(H352=0.175,"15/20 cm",IF(H352=0.2,"20 cm","Check!!"))))</f>
        <v>15/20 cm</v>
      </c>
      <c r="X350" s="726" t="str">
        <f>IF(U350=0,("SNI"&amp;" "&amp;T350&amp;","&amp;" "&amp;V350&amp;" "&amp;"-"&amp;" "&amp;W350),("SNI"&amp;" "&amp;T350&amp;" "&amp;"+"&amp;" "&amp;U350&amp;","&amp;" "&amp;V350&amp;" "&amp;"-"&amp;" "&amp;W350))</f>
        <v>SNI 4 Ø 10 mm, Ø 8 mm - 15/20 cm</v>
      </c>
    </row>
    <row r="351" spans="4:24" s="700" customFormat="1" ht="17" customHeight="1" x14ac:dyDescent="0.15">
      <c r="D351" s="1242"/>
      <c r="E351" s="1031" t="s">
        <v>241</v>
      </c>
      <c r="F351" s="703" t="s">
        <v>887</v>
      </c>
      <c r="G351" s="1041" t="s">
        <v>874</v>
      </c>
      <c r="H351" s="704"/>
      <c r="I351" s="1041" t="s">
        <v>185</v>
      </c>
      <c r="J351" s="699"/>
      <c r="K351" s="699"/>
      <c r="L351" s="705"/>
      <c r="M351" s="699"/>
      <c r="N351" s="705"/>
      <c r="O351" s="705"/>
      <c r="P351" s="705"/>
      <c r="Q351" s="711"/>
      <c r="T351" s="1036" t="s">
        <v>190</v>
      </c>
      <c r="U351" s="1052"/>
      <c r="V351" s="1052"/>
      <c r="W351" s="1052"/>
      <c r="X351" s="1052"/>
    </row>
    <row r="352" spans="4:24" s="700" customFormat="1" ht="17" customHeight="1" x14ac:dyDescent="0.15">
      <c r="D352" s="1242"/>
      <c r="E352" s="1031" t="s">
        <v>241</v>
      </c>
      <c r="F352" s="703" t="s">
        <v>888</v>
      </c>
      <c r="G352" s="1243" t="s">
        <v>874</v>
      </c>
      <c r="H352" s="704">
        <f>(0.15+0.2)/2</f>
        <v>0.17499999999999999</v>
      </c>
      <c r="I352" s="1041" t="s">
        <v>185</v>
      </c>
      <c r="J352" s="699"/>
      <c r="K352" s="699"/>
      <c r="L352" s="705"/>
      <c r="M352" s="699"/>
      <c r="N352" s="705"/>
      <c r="O352" s="705"/>
      <c r="P352" s="705"/>
      <c r="Q352" s="711"/>
      <c r="T352" s="1052"/>
      <c r="U352" s="1052"/>
      <c r="V352" s="1052"/>
      <c r="W352" s="1052"/>
      <c r="X352" s="1052"/>
    </row>
    <row r="353" spans="4:24" s="700" customFormat="1" ht="17" customHeight="1" x14ac:dyDescent="0.15">
      <c r="D353" s="1242"/>
      <c r="E353" s="1244"/>
      <c r="F353" s="708"/>
      <c r="G353" s="1041"/>
      <c r="H353" s="699"/>
      <c r="I353" s="1041"/>
      <c r="J353" s="699"/>
      <c r="K353" s="699"/>
      <c r="L353" s="705"/>
      <c r="M353" s="699"/>
      <c r="N353" s="705"/>
      <c r="O353" s="705"/>
      <c r="P353" s="705"/>
      <c r="Q353" s="711"/>
      <c r="T353" s="1052"/>
      <c r="U353" s="1052"/>
      <c r="V353" s="1052"/>
      <c r="W353" s="1052"/>
      <c r="X353" s="1052"/>
    </row>
    <row r="354" spans="4:24" s="735" customFormat="1" ht="17" customHeight="1" x14ac:dyDescent="0.15">
      <c r="D354" s="1245"/>
      <c r="E354" s="1031" t="s">
        <v>241</v>
      </c>
      <c r="F354" s="729" t="s">
        <v>889</v>
      </c>
      <c r="G354" s="1037"/>
      <c r="H354" s="731"/>
      <c r="I354" s="1033" t="s">
        <v>874</v>
      </c>
      <c r="J354" s="731">
        <v>4</v>
      </c>
      <c r="K354" s="731" t="s">
        <v>266</v>
      </c>
      <c r="L354" s="732">
        <v>10</v>
      </c>
      <c r="M354" s="705" t="s">
        <v>879</v>
      </c>
      <c r="N354" s="733" t="s">
        <v>880</v>
      </c>
      <c r="O354" s="1246">
        <f>((3.14*(L354/1000)^2)/4)*12*7850</f>
        <v>7.3947000000000012</v>
      </c>
      <c r="P354" s="1246"/>
      <c r="Q354" s="711" t="s">
        <v>192</v>
      </c>
      <c r="T354" s="1052"/>
      <c r="U354" s="1052"/>
      <c r="V354" s="1052"/>
      <c r="W354" s="1052"/>
      <c r="X354" s="1052"/>
    </row>
    <row r="355" spans="4:24" s="735" customFormat="1" ht="17" customHeight="1" x14ac:dyDescent="0.15">
      <c r="D355" s="1245"/>
      <c r="E355" s="1031" t="s">
        <v>241</v>
      </c>
      <c r="F355" s="729" t="s">
        <v>890</v>
      </c>
      <c r="G355" s="1037"/>
      <c r="H355" s="731"/>
      <c r="I355" s="1033" t="s">
        <v>874</v>
      </c>
      <c r="J355" s="731">
        <v>0</v>
      </c>
      <c r="K355" s="731" t="s">
        <v>266</v>
      </c>
      <c r="L355" s="732">
        <v>0</v>
      </c>
      <c r="M355" s="705" t="s">
        <v>879</v>
      </c>
      <c r="N355" s="733" t="s">
        <v>880</v>
      </c>
      <c r="O355" s="1246">
        <f t="shared" ref="O355:O356" si="20">((3.14*(L355/1000)^2)/4)*12*7850</f>
        <v>0</v>
      </c>
      <c r="P355" s="1246"/>
      <c r="Q355" s="711" t="s">
        <v>192</v>
      </c>
      <c r="R355" s="755"/>
      <c r="T355" s="1052"/>
      <c r="U355" s="1052"/>
      <c r="V355" s="1052"/>
      <c r="W355" s="1052"/>
      <c r="X355" s="1052"/>
    </row>
    <row r="356" spans="4:24" s="735" customFormat="1" ht="17" customHeight="1" x14ac:dyDescent="0.15">
      <c r="D356" s="1245"/>
      <c r="E356" s="1031" t="s">
        <v>241</v>
      </c>
      <c r="F356" s="729" t="s">
        <v>891</v>
      </c>
      <c r="G356" s="1037"/>
      <c r="H356" s="731"/>
      <c r="I356" s="1033" t="s">
        <v>874</v>
      </c>
      <c r="J356" s="731">
        <v>1</v>
      </c>
      <c r="K356" s="731" t="s">
        <v>266</v>
      </c>
      <c r="L356" s="732">
        <v>8</v>
      </c>
      <c r="M356" s="705" t="s">
        <v>879</v>
      </c>
      <c r="N356" s="733" t="s">
        <v>880</v>
      </c>
      <c r="O356" s="1246">
        <f t="shared" si="20"/>
        <v>4.7326079999999999</v>
      </c>
      <c r="P356" s="1246"/>
      <c r="Q356" s="711" t="s">
        <v>192</v>
      </c>
      <c r="R356" s="1247"/>
      <c r="T356" s="1052"/>
      <c r="U356" s="1052"/>
      <c r="V356" s="1052"/>
      <c r="W356" s="1052"/>
      <c r="X356" s="1052"/>
    </row>
    <row r="357" spans="4:24" s="700" customFormat="1" ht="17" customHeight="1" x14ac:dyDescent="0.15">
      <c r="D357" s="1242"/>
      <c r="E357" s="1039" t="s">
        <v>241</v>
      </c>
      <c r="F357" s="703" t="s">
        <v>882</v>
      </c>
      <c r="G357" s="1040"/>
      <c r="H357" s="699"/>
      <c r="I357" s="1041"/>
      <c r="J357" s="699"/>
      <c r="K357" s="699"/>
      <c r="L357" s="705"/>
      <c r="M357" s="699"/>
      <c r="N357" s="705"/>
      <c r="O357" s="705"/>
      <c r="P357" s="705"/>
      <c r="Q357" s="711"/>
      <c r="T357" s="1052"/>
      <c r="U357" s="1052"/>
      <c r="V357" s="1052"/>
      <c r="W357" s="1052"/>
      <c r="X357" s="1052"/>
    </row>
    <row r="358" spans="4:24" s="700" customFormat="1" ht="17" customHeight="1" x14ac:dyDescent="0.15">
      <c r="D358" s="1242"/>
      <c r="E358" s="1042"/>
      <c r="F358" s="1248" t="s">
        <v>892</v>
      </c>
      <c r="G358" s="1249"/>
      <c r="H358" s="705"/>
      <c r="I358" s="1041" t="s">
        <v>874</v>
      </c>
      <c r="J358" s="1250">
        <f>((H351*J354)*1.2)/12</f>
        <v>0</v>
      </c>
      <c r="K358" s="699" t="s">
        <v>589</v>
      </c>
      <c r="L358" s="1251" t="s">
        <v>880</v>
      </c>
      <c r="M358" s="709">
        <f>J358*O354</f>
        <v>0</v>
      </c>
      <c r="N358" s="705" t="s">
        <v>192</v>
      </c>
      <c r="O358" s="699"/>
      <c r="P358" s="705"/>
      <c r="Q358" s="711"/>
      <c r="T358" s="1052"/>
      <c r="U358" s="1052"/>
      <c r="V358" s="1052"/>
      <c r="W358" s="1052"/>
      <c r="X358" s="1052"/>
    </row>
    <row r="359" spans="4:24" s="700" customFormat="1" ht="17" customHeight="1" x14ac:dyDescent="0.15">
      <c r="D359" s="1242"/>
      <c r="E359" s="1042"/>
      <c r="F359" s="1248" t="s">
        <v>893</v>
      </c>
      <c r="G359" s="1249"/>
      <c r="H359" s="705"/>
      <c r="I359" s="1041" t="s">
        <v>874</v>
      </c>
      <c r="J359" s="1250">
        <f>((H351*J355)*1.2)/12</f>
        <v>0</v>
      </c>
      <c r="K359" s="699" t="s">
        <v>589</v>
      </c>
      <c r="L359" s="1251" t="s">
        <v>880</v>
      </c>
      <c r="M359" s="709">
        <f>J359*O355</f>
        <v>0</v>
      </c>
      <c r="N359" s="699" t="s">
        <v>192</v>
      </c>
      <c r="O359" s="699"/>
      <c r="P359" s="705"/>
      <c r="Q359" s="711"/>
      <c r="T359" s="1052"/>
      <c r="U359" s="1052"/>
      <c r="V359" s="1052"/>
      <c r="W359" s="1052"/>
      <c r="X359" s="1052"/>
    </row>
    <row r="360" spans="4:24" s="700" customFormat="1" ht="17" customHeight="1" x14ac:dyDescent="0.15">
      <c r="D360" s="1242"/>
      <c r="E360" s="1042"/>
      <c r="F360" s="1252" t="s">
        <v>894</v>
      </c>
      <c r="G360" s="1253"/>
      <c r="H360" s="1254"/>
      <c r="I360" s="1047" t="s">
        <v>874</v>
      </c>
      <c r="J360" s="747">
        <f>(2*(F350+H350))*(H351/H352)/12</f>
        <v>0</v>
      </c>
      <c r="K360" s="747" t="s">
        <v>589</v>
      </c>
      <c r="L360" s="1255" t="s">
        <v>880</v>
      </c>
      <c r="M360" s="749">
        <f>J360*O356</f>
        <v>0</v>
      </c>
      <c r="N360" s="1254" t="s">
        <v>192</v>
      </c>
      <c r="O360" s="699"/>
      <c r="P360" s="705"/>
      <c r="Q360" s="711"/>
      <c r="T360" s="1052"/>
      <c r="U360" s="1052"/>
      <c r="V360" s="1052"/>
      <c r="W360" s="1052"/>
      <c r="X360" s="1052"/>
    </row>
    <row r="361" spans="4:24" s="700" customFormat="1" ht="17" customHeight="1" x14ac:dyDescent="0.15">
      <c r="D361" s="1242"/>
      <c r="E361" s="1042"/>
      <c r="F361" s="708"/>
      <c r="G361" s="1249"/>
      <c r="H361" s="699"/>
      <c r="I361" s="1041"/>
      <c r="J361" s="699"/>
      <c r="K361" s="699"/>
      <c r="L361" s="750" t="s">
        <v>883</v>
      </c>
      <c r="M361" s="1256">
        <f>SUM(M358:M360)</f>
        <v>0</v>
      </c>
      <c r="N361" s="705" t="s">
        <v>192</v>
      </c>
      <c r="O361" s="699"/>
      <c r="P361" s="705"/>
      <c r="Q361" s="711"/>
      <c r="T361" s="1036"/>
      <c r="U361" s="1036"/>
      <c r="V361" s="1036"/>
      <c r="W361" s="1036"/>
      <c r="X361" s="1036"/>
    </row>
    <row r="362" spans="4:24" ht="16" x14ac:dyDescent="0.2">
      <c r="D362" s="1257"/>
      <c r="E362" s="1054" t="s">
        <v>306</v>
      </c>
      <c r="Q362" s="1056"/>
      <c r="T362" s="700"/>
      <c r="U362" s="700"/>
      <c r="V362" s="700"/>
      <c r="W362" s="700"/>
      <c r="X362" s="699"/>
    </row>
    <row r="363" spans="4:24" s="700" customFormat="1" ht="17" customHeight="1" x14ac:dyDescent="0.15">
      <c r="D363" s="1242"/>
      <c r="E363" s="1039" t="s">
        <v>241</v>
      </c>
      <c r="F363" s="703" t="s">
        <v>884</v>
      </c>
      <c r="G363" s="1041"/>
      <c r="H363" s="699"/>
      <c r="I363" s="1041" t="s">
        <v>874</v>
      </c>
      <c r="J363" s="709">
        <f>(F350*H350)*H351</f>
        <v>0</v>
      </c>
      <c r="K363" s="699" t="s">
        <v>189</v>
      </c>
      <c r="L363" s="705"/>
      <c r="M363" s="699"/>
      <c r="N363" s="705"/>
      <c r="O363" s="705"/>
      <c r="P363" s="705"/>
      <c r="Q363" s="711"/>
      <c r="T363" s="1052"/>
      <c r="U363" s="1052"/>
      <c r="V363" s="1052"/>
      <c r="W363" s="1052"/>
      <c r="X363" s="1052"/>
    </row>
    <row r="364" spans="4:24" s="700" customFormat="1" ht="17" customHeight="1" x14ac:dyDescent="0.15">
      <c r="D364" s="1242"/>
      <c r="E364" s="1031" t="s">
        <v>241</v>
      </c>
      <c r="F364" s="703" t="s">
        <v>882</v>
      </c>
      <c r="G364" s="1040"/>
      <c r="H364" s="699"/>
      <c r="I364" s="1041" t="s">
        <v>874</v>
      </c>
      <c r="J364" s="709">
        <f>M361</f>
        <v>0</v>
      </c>
      <c r="K364" s="699" t="s">
        <v>192</v>
      </c>
      <c r="L364" s="705"/>
      <c r="M364" s="699"/>
      <c r="N364" s="705"/>
      <c r="O364" s="705"/>
      <c r="P364" s="705"/>
      <c r="Q364" s="711"/>
      <c r="T364" s="1052"/>
      <c r="U364" s="1052"/>
      <c r="V364" s="1052"/>
      <c r="W364" s="1052"/>
      <c r="X364" s="1052"/>
    </row>
    <row r="365" spans="4:24" s="700" customFormat="1" ht="17" customHeight="1" thickBot="1" x14ac:dyDescent="0.2">
      <c r="D365" s="1258"/>
      <c r="E365" s="1057" t="s">
        <v>241</v>
      </c>
      <c r="F365" s="715" t="s">
        <v>1073</v>
      </c>
      <c r="G365" s="1058"/>
      <c r="H365" s="716"/>
      <c r="I365" s="1059" t="s">
        <v>874</v>
      </c>
      <c r="J365" s="718">
        <f>((H350+H350)*1.2)*H351</f>
        <v>0</v>
      </c>
      <c r="K365" s="716" t="s">
        <v>184</v>
      </c>
      <c r="L365" s="719"/>
      <c r="M365" s="716"/>
      <c r="N365" s="719"/>
      <c r="O365" s="719"/>
      <c r="P365" s="719"/>
      <c r="Q365" s="720"/>
      <c r="T365" s="1052"/>
      <c r="U365" s="1052"/>
      <c r="V365" s="1052"/>
      <c r="W365" s="1052"/>
      <c r="X365" s="1052"/>
    </row>
    <row r="366" spans="4:24" ht="15" thickBot="1" x14ac:dyDescent="0.2">
      <c r="T366" s="1239" t="s">
        <v>1213</v>
      </c>
      <c r="U366" s="1239" t="s">
        <v>1214</v>
      </c>
      <c r="V366" s="1239" t="s">
        <v>891</v>
      </c>
      <c r="W366" s="1239" t="s">
        <v>888</v>
      </c>
      <c r="X366" s="1239" t="s">
        <v>1056</v>
      </c>
    </row>
    <row r="367" spans="4:24" s="700" customFormat="1" ht="17" customHeight="1" x14ac:dyDescent="0.2">
      <c r="D367" s="1240">
        <f>D350+1</f>
        <v>4</v>
      </c>
      <c r="E367" s="1241" t="s">
        <v>1336</v>
      </c>
      <c r="F367" s="759">
        <v>0.13</v>
      </c>
      <c r="G367" s="727" t="s">
        <v>873</v>
      </c>
      <c r="H367" s="759">
        <v>0.15</v>
      </c>
      <c r="I367" s="727" t="s">
        <v>185</v>
      </c>
      <c r="J367" s="696"/>
      <c r="K367" s="696"/>
      <c r="L367" s="697"/>
      <c r="M367" s="696"/>
      <c r="N367" s="697"/>
      <c r="O367" s="697"/>
      <c r="P367" s="697"/>
      <c r="Q367" s="1029"/>
      <c r="T367" s="726" t="str">
        <f>J371&amp;" "&amp;"Ø"&amp;" "&amp;L371&amp;" "&amp;M371</f>
        <v>4 Ø 10 mm</v>
      </c>
      <c r="U367" s="726">
        <f>IF(J372&gt;0,(J372&amp;" "&amp;"Ø"&amp;" "&amp;L372&amp;" "&amp;M372),0)</f>
        <v>0</v>
      </c>
      <c r="V367" s="726" t="str">
        <f>"Ø"&amp;" "&amp;L373&amp;" "&amp;M373</f>
        <v>Ø 8 mm</v>
      </c>
      <c r="W367" s="726" t="str">
        <f>IF(H369=0.125,"10/15 cm",IF(H369=0.15,"15 cm",IF(H369=0.175,"15/20 cm",IF(H369=0.2,"20 cm","Check!!"))))</f>
        <v>15/20 cm</v>
      </c>
      <c r="X367" s="726" t="str">
        <f>IF(U367=0,("SNI"&amp;" "&amp;T367&amp;","&amp;" "&amp;V367&amp;" "&amp;"-"&amp;" "&amp;W367),("SNI"&amp;" "&amp;T367&amp;" "&amp;"+"&amp;" "&amp;U367&amp;","&amp;" "&amp;V367&amp;" "&amp;"-"&amp;" "&amp;W367))</f>
        <v>SNI 4 Ø 10 mm, Ø 8 mm - 15/20 cm</v>
      </c>
    </row>
    <row r="368" spans="4:24" s="700" customFormat="1" ht="17" customHeight="1" x14ac:dyDescent="0.15">
      <c r="D368" s="1242"/>
      <c r="E368" s="1031" t="s">
        <v>241</v>
      </c>
      <c r="F368" s="703" t="s">
        <v>887</v>
      </c>
      <c r="G368" s="1041" t="s">
        <v>874</v>
      </c>
      <c r="H368" s="704">
        <v>0</v>
      </c>
      <c r="I368" s="1041" t="s">
        <v>185</v>
      </c>
      <c r="J368" s="699"/>
      <c r="K368" s="699"/>
      <c r="L368" s="705"/>
      <c r="M368" s="699"/>
      <c r="N368" s="705"/>
      <c r="O368" s="705"/>
      <c r="P368" s="705"/>
      <c r="Q368" s="711"/>
      <c r="T368" s="1036" t="s">
        <v>190</v>
      </c>
      <c r="U368" s="1052"/>
      <c r="V368" s="1052"/>
      <c r="W368" s="1052"/>
      <c r="X368" s="1052"/>
    </row>
    <row r="369" spans="4:24" s="700" customFormat="1" ht="17" customHeight="1" x14ac:dyDescent="0.15">
      <c r="D369" s="1242"/>
      <c r="E369" s="1031" t="s">
        <v>241</v>
      </c>
      <c r="F369" s="703" t="s">
        <v>888</v>
      </c>
      <c r="G369" s="1243" t="s">
        <v>874</v>
      </c>
      <c r="H369" s="704">
        <f>(0.15+0.2)/2</f>
        <v>0.17499999999999999</v>
      </c>
      <c r="I369" s="1041" t="s">
        <v>185</v>
      </c>
      <c r="J369" s="699"/>
      <c r="K369" s="699"/>
      <c r="L369" s="705"/>
      <c r="M369" s="699"/>
      <c r="N369" s="705"/>
      <c r="O369" s="705"/>
      <c r="P369" s="705"/>
      <c r="Q369" s="711"/>
      <c r="T369" s="1052"/>
      <c r="U369" s="1052"/>
      <c r="V369" s="1052"/>
      <c r="W369" s="1052"/>
      <c r="X369" s="1052"/>
    </row>
    <row r="370" spans="4:24" s="700" customFormat="1" ht="17" customHeight="1" x14ac:dyDescent="0.15">
      <c r="D370" s="1242"/>
      <c r="E370" s="1244"/>
      <c r="F370" s="708"/>
      <c r="G370" s="1041"/>
      <c r="H370" s="699"/>
      <c r="I370" s="1041"/>
      <c r="J370" s="699"/>
      <c r="K370" s="699"/>
      <c r="L370" s="705"/>
      <c r="M370" s="699"/>
      <c r="N370" s="705"/>
      <c r="O370" s="705"/>
      <c r="P370" s="705"/>
      <c r="Q370" s="711"/>
      <c r="T370" s="1052"/>
      <c r="U370" s="1052"/>
      <c r="V370" s="1052"/>
      <c r="W370" s="1052"/>
      <c r="X370" s="1052"/>
    </row>
    <row r="371" spans="4:24" s="735" customFormat="1" ht="17" customHeight="1" x14ac:dyDescent="0.15">
      <c r="D371" s="1245"/>
      <c r="E371" s="1031" t="s">
        <v>241</v>
      </c>
      <c r="F371" s="729" t="s">
        <v>889</v>
      </c>
      <c r="G371" s="1037"/>
      <c r="H371" s="731"/>
      <c r="I371" s="1033" t="s">
        <v>874</v>
      </c>
      <c r="J371" s="1259">
        <v>4</v>
      </c>
      <c r="K371" s="731" t="s">
        <v>266</v>
      </c>
      <c r="L371" s="732">
        <v>10</v>
      </c>
      <c r="M371" s="705" t="s">
        <v>879</v>
      </c>
      <c r="N371" s="733" t="s">
        <v>880</v>
      </c>
      <c r="O371" s="1246">
        <f>((3.14*(L371/1000)^2)/4)*12*7850</f>
        <v>7.3947000000000012</v>
      </c>
      <c r="P371" s="1246"/>
      <c r="Q371" s="711" t="s">
        <v>192</v>
      </c>
      <c r="T371" s="1052"/>
      <c r="U371" s="1052"/>
      <c r="V371" s="1052"/>
      <c r="W371" s="1052"/>
      <c r="X371" s="1052"/>
    </row>
    <row r="372" spans="4:24" s="735" customFormat="1" ht="17" customHeight="1" x14ac:dyDescent="0.15">
      <c r="D372" s="1245"/>
      <c r="E372" s="1031" t="s">
        <v>241</v>
      </c>
      <c r="F372" s="729" t="s">
        <v>890</v>
      </c>
      <c r="G372" s="1037"/>
      <c r="H372" s="731"/>
      <c r="I372" s="1033" t="s">
        <v>874</v>
      </c>
      <c r="J372" s="1259"/>
      <c r="K372" s="731" t="s">
        <v>266</v>
      </c>
      <c r="L372" s="732"/>
      <c r="M372" s="705" t="s">
        <v>879</v>
      </c>
      <c r="N372" s="733" t="s">
        <v>880</v>
      </c>
      <c r="O372" s="1246">
        <f t="shared" ref="O372:O373" si="21">((3.14*(L372/1000)^2)/4)*12*7850</f>
        <v>0</v>
      </c>
      <c r="P372" s="1246"/>
      <c r="Q372" s="711" t="s">
        <v>192</v>
      </c>
      <c r="R372" s="755"/>
      <c r="T372" s="1052"/>
      <c r="U372" s="1052"/>
      <c r="V372" s="1052"/>
      <c r="W372" s="1052"/>
      <c r="X372" s="1052"/>
    </row>
    <row r="373" spans="4:24" s="735" customFormat="1" ht="17" customHeight="1" x14ac:dyDescent="0.15">
      <c r="D373" s="1245"/>
      <c r="E373" s="1031" t="s">
        <v>241</v>
      </c>
      <c r="F373" s="729" t="s">
        <v>891</v>
      </c>
      <c r="G373" s="1037"/>
      <c r="H373" s="731"/>
      <c r="I373" s="1033" t="s">
        <v>874</v>
      </c>
      <c r="J373" s="1259">
        <v>1</v>
      </c>
      <c r="K373" s="731" t="s">
        <v>266</v>
      </c>
      <c r="L373" s="732">
        <v>8</v>
      </c>
      <c r="M373" s="705" t="s">
        <v>879</v>
      </c>
      <c r="N373" s="733" t="s">
        <v>880</v>
      </c>
      <c r="O373" s="1246">
        <f t="shared" si="21"/>
        <v>4.7326079999999999</v>
      </c>
      <c r="P373" s="1246"/>
      <c r="Q373" s="711" t="s">
        <v>192</v>
      </c>
      <c r="R373" s="1247"/>
      <c r="T373" s="1052"/>
      <c r="U373" s="1052"/>
      <c r="V373" s="1052"/>
      <c r="W373" s="1052"/>
      <c r="X373" s="1052"/>
    </row>
    <row r="374" spans="4:24" s="700" customFormat="1" ht="17" customHeight="1" x14ac:dyDescent="0.15">
      <c r="D374" s="1242"/>
      <c r="E374" s="1039" t="s">
        <v>241</v>
      </c>
      <c r="F374" s="703" t="s">
        <v>882</v>
      </c>
      <c r="G374" s="1040"/>
      <c r="H374" s="699"/>
      <c r="I374" s="1041"/>
      <c r="J374" s="699"/>
      <c r="K374" s="699"/>
      <c r="L374" s="705"/>
      <c r="M374" s="699"/>
      <c r="N374" s="705"/>
      <c r="O374" s="705"/>
      <c r="P374" s="705"/>
      <c r="Q374" s="711"/>
      <c r="T374" s="1052"/>
      <c r="U374" s="1052"/>
      <c r="V374" s="1052"/>
      <c r="W374" s="1052"/>
      <c r="X374" s="1052"/>
    </row>
    <row r="375" spans="4:24" s="700" customFormat="1" ht="17" customHeight="1" x14ac:dyDescent="0.15">
      <c r="D375" s="1242"/>
      <c r="E375" s="1042"/>
      <c r="F375" s="1248" t="s">
        <v>892</v>
      </c>
      <c r="G375" s="1249"/>
      <c r="H375" s="705"/>
      <c r="I375" s="1041" t="s">
        <v>874</v>
      </c>
      <c r="J375" s="1250">
        <f>((H368*J371)*1.2)/12</f>
        <v>0</v>
      </c>
      <c r="K375" s="699" t="s">
        <v>589</v>
      </c>
      <c r="L375" s="1251" t="s">
        <v>880</v>
      </c>
      <c r="M375" s="709">
        <f>J375*O371</f>
        <v>0</v>
      </c>
      <c r="N375" s="705" t="s">
        <v>192</v>
      </c>
      <c r="O375" s="699"/>
      <c r="P375" s="705"/>
      <c r="Q375" s="711"/>
      <c r="T375" s="1052"/>
      <c r="U375" s="1052"/>
      <c r="V375" s="1052"/>
      <c r="W375" s="1052"/>
      <c r="X375" s="1052"/>
    </row>
    <row r="376" spans="4:24" s="700" customFormat="1" ht="17" customHeight="1" x14ac:dyDescent="0.15">
      <c r="D376" s="1242"/>
      <c r="E376" s="1042"/>
      <c r="F376" s="1248" t="s">
        <v>893</v>
      </c>
      <c r="G376" s="1249"/>
      <c r="H376" s="705"/>
      <c r="I376" s="1041" t="s">
        <v>874</v>
      </c>
      <c r="J376" s="1250">
        <f>((H368*J372)*1.2)/12</f>
        <v>0</v>
      </c>
      <c r="K376" s="699" t="s">
        <v>589</v>
      </c>
      <c r="L376" s="1251" t="s">
        <v>880</v>
      </c>
      <c r="M376" s="709">
        <f>J376*O372</f>
        <v>0</v>
      </c>
      <c r="N376" s="699" t="s">
        <v>192</v>
      </c>
      <c r="O376" s="699"/>
      <c r="P376" s="705"/>
      <c r="Q376" s="711"/>
      <c r="T376" s="1052"/>
      <c r="U376" s="1052"/>
      <c r="V376" s="1052"/>
      <c r="W376" s="1052"/>
      <c r="X376" s="1052"/>
    </row>
    <row r="377" spans="4:24" s="700" customFormat="1" ht="17" customHeight="1" x14ac:dyDescent="0.15">
      <c r="D377" s="1242"/>
      <c r="E377" s="1042"/>
      <c r="F377" s="1252" t="s">
        <v>894</v>
      </c>
      <c r="G377" s="1253"/>
      <c r="H377" s="1254"/>
      <c r="I377" s="1047" t="s">
        <v>874</v>
      </c>
      <c r="J377" s="747">
        <f>(2*(F367+H367))*(H368/H369)/12</f>
        <v>0</v>
      </c>
      <c r="K377" s="747" t="s">
        <v>589</v>
      </c>
      <c r="L377" s="1255" t="s">
        <v>880</v>
      </c>
      <c r="M377" s="749">
        <f>J377*O373</f>
        <v>0</v>
      </c>
      <c r="N377" s="1254" t="s">
        <v>192</v>
      </c>
      <c r="O377" s="699"/>
      <c r="P377" s="705"/>
      <c r="Q377" s="711"/>
      <c r="T377" s="1052"/>
      <c r="U377" s="1052"/>
      <c r="V377" s="1052"/>
      <c r="W377" s="1052"/>
      <c r="X377" s="1052"/>
    </row>
    <row r="378" spans="4:24" s="700" customFormat="1" ht="17" customHeight="1" x14ac:dyDescent="0.15">
      <c r="D378" s="1242"/>
      <c r="E378" s="1042"/>
      <c r="F378" s="708"/>
      <c r="G378" s="1249"/>
      <c r="H378" s="699"/>
      <c r="I378" s="1041"/>
      <c r="J378" s="699"/>
      <c r="K378" s="699"/>
      <c r="L378" s="750" t="s">
        <v>883</v>
      </c>
      <c r="M378" s="1256">
        <f>SUM(M375:M377)</f>
        <v>0</v>
      </c>
      <c r="N378" s="705" t="s">
        <v>192</v>
      </c>
      <c r="O378" s="699"/>
      <c r="P378" s="705"/>
      <c r="Q378" s="711"/>
      <c r="T378" s="1036"/>
      <c r="U378" s="1036"/>
      <c r="V378" s="1036"/>
      <c r="W378" s="1036"/>
      <c r="X378" s="1036"/>
    </row>
    <row r="379" spans="4:24" ht="16" x14ac:dyDescent="0.2">
      <c r="D379" s="1257"/>
      <c r="E379" s="1054" t="s">
        <v>306</v>
      </c>
      <c r="Q379" s="1056"/>
      <c r="T379" s="700"/>
      <c r="U379" s="700"/>
      <c r="V379" s="700"/>
      <c r="W379" s="700"/>
      <c r="X379" s="699"/>
    </row>
    <row r="380" spans="4:24" s="700" customFormat="1" ht="17" customHeight="1" x14ac:dyDescent="0.15">
      <c r="D380" s="1242"/>
      <c r="E380" s="1039" t="s">
        <v>241</v>
      </c>
      <c r="F380" s="703" t="s">
        <v>884</v>
      </c>
      <c r="G380" s="1041"/>
      <c r="H380" s="699"/>
      <c r="I380" s="1041" t="s">
        <v>874</v>
      </c>
      <c r="J380" s="709">
        <f>(F367*H367)*H368</f>
        <v>0</v>
      </c>
      <c r="K380" s="699" t="s">
        <v>189</v>
      </c>
      <c r="L380" s="705"/>
      <c r="M380" s="699"/>
      <c r="N380" s="705"/>
      <c r="O380" s="705"/>
      <c r="P380" s="705"/>
      <c r="Q380" s="711"/>
      <c r="T380" s="1052"/>
      <c r="U380" s="1052"/>
      <c r="V380" s="1052"/>
      <c r="W380" s="1052"/>
      <c r="X380" s="1052"/>
    </row>
    <row r="381" spans="4:24" s="700" customFormat="1" ht="17" customHeight="1" x14ac:dyDescent="0.15">
      <c r="D381" s="1242"/>
      <c r="E381" s="1031" t="s">
        <v>241</v>
      </c>
      <c r="F381" s="703" t="s">
        <v>882</v>
      </c>
      <c r="G381" s="1040"/>
      <c r="H381" s="699"/>
      <c r="I381" s="1041" t="s">
        <v>874</v>
      </c>
      <c r="J381" s="709">
        <f>M378</f>
        <v>0</v>
      </c>
      <c r="K381" s="699" t="s">
        <v>192</v>
      </c>
      <c r="L381" s="705"/>
      <c r="M381" s="699"/>
      <c r="N381" s="705"/>
      <c r="O381" s="705"/>
      <c r="P381" s="705"/>
      <c r="Q381" s="711"/>
      <c r="T381" s="1052"/>
      <c r="U381" s="1052"/>
      <c r="V381" s="1052"/>
      <c r="W381" s="1052"/>
      <c r="X381" s="1052"/>
    </row>
    <row r="382" spans="4:24" s="700" customFormat="1" ht="17" customHeight="1" thickBot="1" x14ac:dyDescent="0.2">
      <c r="D382" s="1258"/>
      <c r="E382" s="1057" t="s">
        <v>241</v>
      </c>
      <c r="F382" s="715" t="s">
        <v>1073</v>
      </c>
      <c r="G382" s="1058"/>
      <c r="H382" s="716"/>
      <c r="I382" s="1059" t="s">
        <v>874</v>
      </c>
      <c r="J382" s="718">
        <f>((H367+H367)*1.2)*H368</f>
        <v>0</v>
      </c>
      <c r="K382" s="716" t="s">
        <v>184</v>
      </c>
      <c r="L382" s="719"/>
      <c r="M382" s="716"/>
      <c r="N382" s="719"/>
      <c r="O382" s="719"/>
      <c r="P382" s="719"/>
      <c r="Q382" s="720"/>
      <c r="T382" s="1052"/>
      <c r="U382" s="1052"/>
      <c r="V382" s="1052"/>
      <c r="W382" s="1052"/>
      <c r="X382" s="1052"/>
    </row>
    <row r="383" spans="4:24" s="700" customFormat="1" ht="17" customHeight="1" x14ac:dyDescent="0.15">
      <c r="D383" s="1263"/>
      <c r="E383" s="1031"/>
      <c r="F383" s="703"/>
      <c r="G383" s="1040"/>
      <c r="H383" s="699"/>
      <c r="I383" s="1041"/>
      <c r="J383" s="709"/>
      <c r="K383" s="699"/>
      <c r="L383" s="705"/>
      <c r="M383" s="699"/>
      <c r="N383" s="705"/>
      <c r="O383" s="705"/>
      <c r="P383" s="705"/>
      <c r="Q383" s="699"/>
      <c r="T383" s="1052"/>
      <c r="U383" s="1052"/>
      <c r="V383" s="1052"/>
      <c r="W383" s="1052"/>
      <c r="X383" s="1052"/>
    </row>
    <row r="384" spans="4:24" ht="16" x14ac:dyDescent="0.2">
      <c r="D384" s="1235" t="s">
        <v>1337</v>
      </c>
      <c r="E384" s="1260"/>
      <c r="F384" s="1260"/>
      <c r="G384" s="1261"/>
      <c r="H384" s="1260"/>
      <c r="I384" s="1261"/>
      <c r="J384" s="1260"/>
      <c r="K384" s="1260"/>
      <c r="L384" s="1260"/>
      <c r="M384" s="1260"/>
      <c r="N384" s="1260"/>
      <c r="O384" s="1260"/>
      <c r="P384" s="1260"/>
      <c r="Q384" s="1260"/>
    </row>
    <row r="385" spans="4:24" ht="15" thickBot="1" x14ac:dyDescent="0.2">
      <c r="T385" s="1239" t="s">
        <v>1213</v>
      </c>
      <c r="U385" s="1239" t="s">
        <v>1214</v>
      </c>
      <c r="V385" s="1239" t="s">
        <v>891</v>
      </c>
      <c r="W385" s="1239" t="s">
        <v>888</v>
      </c>
      <c r="X385" s="1239" t="s">
        <v>1056</v>
      </c>
    </row>
    <row r="386" spans="4:24" s="700" customFormat="1" ht="17" customHeight="1" x14ac:dyDescent="0.2">
      <c r="D386" s="1240">
        <v>1</v>
      </c>
      <c r="E386" s="1241" t="s">
        <v>1338</v>
      </c>
      <c r="F386" s="759">
        <v>0.15</v>
      </c>
      <c r="G386" s="727" t="s">
        <v>873</v>
      </c>
      <c r="H386" s="759">
        <v>0.25</v>
      </c>
      <c r="I386" s="727" t="s">
        <v>185</v>
      </c>
      <c r="J386" s="696"/>
      <c r="K386" s="696"/>
      <c r="L386" s="697"/>
      <c r="M386" s="696"/>
      <c r="N386" s="697"/>
      <c r="O386" s="697"/>
      <c r="P386" s="697"/>
      <c r="Q386" s="1029"/>
      <c r="T386" s="726" t="str">
        <f>J390&amp;" "&amp;"Ø"&amp;" "&amp;L390&amp;" "&amp;M390</f>
        <v>4 Ø 12 mm</v>
      </c>
      <c r="U386" s="726">
        <f>IF(J391&gt;0,(J391&amp;" "&amp;"Ø"&amp;" "&amp;L391&amp;" "&amp;M391),0)</f>
        <v>0</v>
      </c>
      <c r="V386" s="726" t="str">
        <f>"Ø"&amp;" "&amp;L392&amp;" "&amp;M392</f>
        <v>Ø 8 mm</v>
      </c>
      <c r="W386" s="726" t="str">
        <f>IF(H388=0.125,"10/15 cm",IF(H388=0.15,"15 cm",IF(H388=0.175,"15/20 cm",IF(H388=0.2,"20 cm","Check!!"))))</f>
        <v>15/20 cm</v>
      </c>
      <c r="X386" s="726" t="str">
        <f>IF(U386=0,("SNI"&amp;" "&amp;T386&amp;","&amp;" "&amp;V386&amp;" "&amp;"-"&amp;" "&amp;W386),("SNI"&amp;" "&amp;T386&amp;" "&amp;"+"&amp;" "&amp;U386&amp;","&amp;" "&amp;V386&amp;" "&amp;"-"&amp;" "&amp;W386))</f>
        <v>SNI 4 Ø 12 mm, Ø 8 mm - 15/20 cm</v>
      </c>
    </row>
    <row r="387" spans="4:24" s="700" customFormat="1" ht="17" customHeight="1" x14ac:dyDescent="0.15">
      <c r="D387" s="1242"/>
      <c r="E387" s="1031" t="s">
        <v>241</v>
      </c>
      <c r="F387" s="703" t="s">
        <v>887</v>
      </c>
      <c r="G387" s="1041" t="s">
        <v>874</v>
      </c>
      <c r="H387" s="704"/>
      <c r="I387" s="1041" t="s">
        <v>185</v>
      </c>
      <c r="J387" s="699"/>
      <c r="K387" s="699"/>
      <c r="L387" s="705"/>
      <c r="M387" s="699"/>
      <c r="N387" s="705"/>
      <c r="O387" s="705"/>
      <c r="P387" s="705"/>
      <c r="Q387" s="711"/>
      <c r="T387" s="1036" t="s">
        <v>190</v>
      </c>
      <c r="X387" s="699"/>
    </row>
    <row r="388" spans="4:24" s="700" customFormat="1" ht="17" customHeight="1" x14ac:dyDescent="0.2">
      <c r="D388" s="1242"/>
      <c r="E388" s="1031" t="s">
        <v>241</v>
      </c>
      <c r="F388" s="703" t="s">
        <v>888</v>
      </c>
      <c r="G388" s="1243" t="s">
        <v>874</v>
      </c>
      <c r="H388" s="704">
        <f>(0.15+0.2)/2</f>
        <v>0.17499999999999999</v>
      </c>
      <c r="I388" s="1041" t="s">
        <v>185</v>
      </c>
      <c r="J388" s="699"/>
      <c r="K388" s="699"/>
      <c r="L388" s="705"/>
      <c r="M388" s="699"/>
      <c r="N388" s="705"/>
      <c r="O388" s="705"/>
      <c r="P388" s="705"/>
      <c r="Q388" s="711"/>
    </row>
    <row r="389" spans="4:24" s="700" customFormat="1" ht="17" customHeight="1" x14ac:dyDescent="0.15">
      <c r="D389" s="1242"/>
      <c r="E389" s="1244"/>
      <c r="F389" s="708"/>
      <c r="G389" s="1041"/>
      <c r="H389" s="699"/>
      <c r="I389" s="1041"/>
      <c r="J389" s="699"/>
      <c r="K389" s="699"/>
      <c r="L389" s="705"/>
      <c r="M389" s="699"/>
      <c r="N389" s="705"/>
      <c r="O389" s="705"/>
      <c r="P389" s="705"/>
      <c r="Q389" s="711"/>
      <c r="T389" s="1052"/>
      <c r="U389" s="1052"/>
      <c r="V389" s="1052"/>
      <c r="W389" s="1052"/>
      <c r="X389" s="1052"/>
    </row>
    <row r="390" spans="4:24" s="735" customFormat="1" ht="17" customHeight="1" x14ac:dyDescent="0.2">
      <c r="D390" s="1245"/>
      <c r="E390" s="1031" t="s">
        <v>241</v>
      </c>
      <c r="F390" s="729" t="s">
        <v>889</v>
      </c>
      <c r="G390" s="1037"/>
      <c r="H390" s="731"/>
      <c r="I390" s="1033" t="s">
        <v>874</v>
      </c>
      <c r="J390" s="1259">
        <v>4</v>
      </c>
      <c r="K390" s="731" t="s">
        <v>266</v>
      </c>
      <c r="L390" s="732">
        <v>12</v>
      </c>
      <c r="M390" s="705" t="s">
        <v>879</v>
      </c>
      <c r="N390" s="733" t="s">
        <v>880</v>
      </c>
      <c r="O390" s="1246">
        <f>((3.14*(L390/1000)^2)/4)*12*7850</f>
        <v>10.648368</v>
      </c>
      <c r="P390" s="1246"/>
      <c r="Q390" s="711" t="s">
        <v>192</v>
      </c>
      <c r="T390" s="700"/>
      <c r="U390" s="700"/>
      <c r="V390" s="700"/>
      <c r="W390" s="700"/>
      <c r="X390" s="700"/>
    </row>
    <row r="391" spans="4:24" s="735" customFormat="1" ht="17" customHeight="1" x14ac:dyDescent="0.2">
      <c r="D391" s="1245"/>
      <c r="E391" s="1031" t="s">
        <v>241</v>
      </c>
      <c r="F391" s="729" t="s">
        <v>890</v>
      </c>
      <c r="G391" s="1037"/>
      <c r="H391" s="731"/>
      <c r="I391" s="1033" t="s">
        <v>874</v>
      </c>
      <c r="J391" s="1259">
        <v>0</v>
      </c>
      <c r="K391" s="731" t="s">
        <v>266</v>
      </c>
      <c r="L391" s="732">
        <v>0</v>
      </c>
      <c r="M391" s="705" t="s">
        <v>879</v>
      </c>
      <c r="N391" s="733" t="s">
        <v>880</v>
      </c>
      <c r="O391" s="1246">
        <f t="shared" ref="O391:O392" si="22">((3.14*(L391/1000)^2)/4)*12*7850</f>
        <v>0</v>
      </c>
      <c r="P391" s="1246"/>
      <c r="Q391" s="711" t="s">
        <v>192</v>
      </c>
      <c r="R391" s="755"/>
      <c r="T391" s="700"/>
      <c r="U391" s="700"/>
      <c r="V391" s="700"/>
      <c r="W391" s="700"/>
      <c r="X391" s="700"/>
    </row>
    <row r="392" spans="4:24" s="735" customFormat="1" ht="17" customHeight="1" x14ac:dyDescent="0.2">
      <c r="D392" s="1245"/>
      <c r="E392" s="1031" t="s">
        <v>241</v>
      </c>
      <c r="F392" s="729" t="s">
        <v>891</v>
      </c>
      <c r="G392" s="1037"/>
      <c r="H392" s="731"/>
      <c r="I392" s="1033" t="s">
        <v>874</v>
      </c>
      <c r="J392" s="1259">
        <v>1</v>
      </c>
      <c r="K392" s="731" t="s">
        <v>266</v>
      </c>
      <c r="L392" s="732">
        <v>8</v>
      </c>
      <c r="M392" s="705" t="s">
        <v>879</v>
      </c>
      <c r="N392" s="733" t="s">
        <v>880</v>
      </c>
      <c r="O392" s="1246">
        <f t="shared" si="22"/>
        <v>4.7326079999999999</v>
      </c>
      <c r="P392" s="1246"/>
      <c r="Q392" s="711" t="s">
        <v>192</v>
      </c>
      <c r="R392" s="1247"/>
      <c r="T392" s="700"/>
      <c r="U392" s="700"/>
      <c r="V392" s="700"/>
      <c r="W392" s="700"/>
      <c r="X392" s="700"/>
    </row>
    <row r="393" spans="4:24" s="700" customFormat="1" ht="17" customHeight="1" x14ac:dyDescent="0.15">
      <c r="D393" s="1242"/>
      <c r="E393" s="1039" t="s">
        <v>241</v>
      </c>
      <c r="F393" s="703" t="s">
        <v>882</v>
      </c>
      <c r="G393" s="1040"/>
      <c r="H393" s="699"/>
      <c r="I393" s="1041"/>
      <c r="J393" s="699"/>
      <c r="K393" s="699"/>
      <c r="L393" s="705"/>
      <c r="M393" s="699"/>
      <c r="N393" s="705"/>
      <c r="O393" s="705"/>
      <c r="P393" s="705"/>
      <c r="Q393" s="711"/>
      <c r="T393" s="1052"/>
      <c r="U393" s="1052"/>
      <c r="V393" s="1052"/>
      <c r="W393" s="1052"/>
      <c r="X393" s="1052"/>
    </row>
    <row r="394" spans="4:24" s="700" customFormat="1" ht="17" customHeight="1" x14ac:dyDescent="0.15">
      <c r="D394" s="1242"/>
      <c r="E394" s="1042"/>
      <c r="F394" s="1248" t="s">
        <v>892</v>
      </c>
      <c r="G394" s="1249"/>
      <c r="H394" s="705"/>
      <c r="I394" s="1041" t="s">
        <v>874</v>
      </c>
      <c r="J394" s="1250">
        <f>((H387*J390)*1.2)/12</f>
        <v>0</v>
      </c>
      <c r="K394" s="699" t="s">
        <v>589</v>
      </c>
      <c r="L394" s="1251" t="s">
        <v>880</v>
      </c>
      <c r="M394" s="709">
        <f>J394*O390</f>
        <v>0</v>
      </c>
      <c r="N394" s="705" t="s">
        <v>192</v>
      </c>
      <c r="O394" s="699"/>
      <c r="P394" s="705"/>
      <c r="Q394" s="711"/>
      <c r="T394" s="1052"/>
      <c r="U394" s="1052"/>
      <c r="V394" s="1052"/>
      <c r="W394" s="1052"/>
      <c r="X394" s="1052"/>
    </row>
    <row r="395" spans="4:24" s="700" customFormat="1" ht="17" customHeight="1" x14ac:dyDescent="0.15">
      <c r="D395" s="1242"/>
      <c r="E395" s="1042"/>
      <c r="F395" s="1248" t="s">
        <v>893</v>
      </c>
      <c r="G395" s="1249"/>
      <c r="H395" s="705"/>
      <c r="I395" s="1041" t="s">
        <v>874</v>
      </c>
      <c r="J395" s="1250">
        <f>((H387*J391)*1.2)/12</f>
        <v>0</v>
      </c>
      <c r="K395" s="699" t="s">
        <v>589</v>
      </c>
      <c r="L395" s="1251" t="s">
        <v>880</v>
      </c>
      <c r="M395" s="709">
        <f>J395*O391</f>
        <v>0</v>
      </c>
      <c r="N395" s="699" t="s">
        <v>192</v>
      </c>
      <c r="O395" s="699"/>
      <c r="P395" s="705"/>
      <c r="Q395" s="711"/>
      <c r="T395" s="1052"/>
      <c r="U395" s="1052"/>
      <c r="V395" s="1052"/>
      <c r="W395" s="1052"/>
      <c r="X395" s="1052"/>
    </row>
    <row r="396" spans="4:24" s="700" customFormat="1" ht="17" customHeight="1" x14ac:dyDescent="0.15">
      <c r="D396" s="1242"/>
      <c r="E396" s="1042"/>
      <c r="F396" s="1252" t="s">
        <v>894</v>
      </c>
      <c r="G396" s="1253"/>
      <c r="H396" s="1254"/>
      <c r="I396" s="1047" t="s">
        <v>874</v>
      </c>
      <c r="J396" s="747">
        <f>(2*(F386+H386))*(H387/H388)/12</f>
        <v>0</v>
      </c>
      <c r="K396" s="747" t="s">
        <v>589</v>
      </c>
      <c r="L396" s="1255" t="s">
        <v>880</v>
      </c>
      <c r="M396" s="749">
        <f>J396*O392</f>
        <v>0</v>
      </c>
      <c r="N396" s="1254" t="s">
        <v>192</v>
      </c>
      <c r="O396" s="699"/>
      <c r="P396" s="705"/>
      <c r="Q396" s="711"/>
      <c r="T396" s="1052"/>
      <c r="U396" s="1052"/>
      <c r="V396" s="1052"/>
      <c r="W396" s="1052"/>
      <c r="X396" s="1052"/>
    </row>
    <row r="397" spans="4:24" s="700" customFormat="1" ht="17" customHeight="1" x14ac:dyDescent="0.15">
      <c r="D397" s="1242"/>
      <c r="E397" s="1042"/>
      <c r="F397" s="708"/>
      <c r="G397" s="1249"/>
      <c r="H397" s="699"/>
      <c r="I397" s="1041"/>
      <c r="J397" s="699"/>
      <c r="K397" s="699"/>
      <c r="L397" s="750" t="s">
        <v>883</v>
      </c>
      <c r="M397" s="1256">
        <f>SUM(M394:M396)</f>
        <v>0</v>
      </c>
      <c r="N397" s="705" t="s">
        <v>192</v>
      </c>
      <c r="O397" s="699"/>
      <c r="P397" s="705"/>
      <c r="Q397" s="711"/>
      <c r="T397" s="1052"/>
      <c r="U397" s="1052"/>
      <c r="V397" s="1052"/>
      <c r="W397" s="1052"/>
      <c r="X397" s="1052"/>
    </row>
    <row r="398" spans="4:24" ht="16" x14ac:dyDescent="0.2">
      <c r="D398" s="1257"/>
      <c r="E398" s="1054" t="s">
        <v>306</v>
      </c>
      <c r="Q398" s="1056"/>
    </row>
    <row r="399" spans="4:24" s="700" customFormat="1" ht="17" customHeight="1" x14ac:dyDescent="0.15">
      <c r="D399" s="1242"/>
      <c r="E399" s="1039" t="s">
        <v>241</v>
      </c>
      <c r="F399" s="703" t="s">
        <v>884</v>
      </c>
      <c r="G399" s="1041"/>
      <c r="H399" s="699"/>
      <c r="I399" s="1041" t="s">
        <v>874</v>
      </c>
      <c r="J399" s="709">
        <f>(F386*H386)*H387</f>
        <v>0</v>
      </c>
      <c r="K399" s="699" t="s">
        <v>189</v>
      </c>
      <c r="L399" s="705"/>
      <c r="M399" s="699"/>
      <c r="N399" s="705"/>
      <c r="O399" s="705"/>
      <c r="P399" s="705"/>
      <c r="Q399" s="711"/>
      <c r="T399" s="1052"/>
      <c r="U399" s="1052"/>
      <c r="V399" s="1052"/>
      <c r="W399" s="1052"/>
      <c r="X399" s="1052"/>
    </row>
    <row r="400" spans="4:24" s="700" customFormat="1" ht="17" customHeight="1" x14ac:dyDescent="0.15">
      <c r="D400" s="1242"/>
      <c r="E400" s="1031" t="s">
        <v>241</v>
      </c>
      <c r="F400" s="703" t="s">
        <v>882</v>
      </c>
      <c r="G400" s="1040"/>
      <c r="H400" s="699"/>
      <c r="I400" s="1041" t="s">
        <v>874</v>
      </c>
      <c r="J400" s="709">
        <f>M397</f>
        <v>0</v>
      </c>
      <c r="K400" s="699" t="s">
        <v>192</v>
      </c>
      <c r="L400" s="705"/>
      <c r="M400" s="699"/>
      <c r="N400" s="705"/>
      <c r="O400" s="705"/>
      <c r="P400" s="705"/>
      <c r="Q400" s="711"/>
      <c r="T400" s="1052"/>
      <c r="U400" s="1052"/>
      <c r="V400" s="1052"/>
      <c r="W400" s="1052"/>
      <c r="X400" s="1052"/>
    </row>
    <row r="401" spans="4:24" s="700" customFormat="1" ht="17" customHeight="1" thickBot="1" x14ac:dyDescent="0.2">
      <c r="D401" s="1258"/>
      <c r="E401" s="1057" t="s">
        <v>241</v>
      </c>
      <c r="F401" s="715" t="s">
        <v>1073</v>
      </c>
      <c r="G401" s="1058"/>
      <c r="H401" s="716"/>
      <c r="I401" s="1059" t="s">
        <v>874</v>
      </c>
      <c r="J401" s="718">
        <f>((H386+H386)*1.2)*H387</f>
        <v>0</v>
      </c>
      <c r="K401" s="716" t="s">
        <v>184</v>
      </c>
      <c r="L401" s="719"/>
      <c r="M401" s="716"/>
      <c r="N401" s="719"/>
      <c r="O401" s="719"/>
      <c r="P401" s="719"/>
      <c r="Q401" s="720"/>
      <c r="T401" s="1052"/>
      <c r="U401" s="1052"/>
      <c r="V401" s="1052"/>
      <c r="W401" s="1052"/>
      <c r="X401" s="1052"/>
    </row>
    <row r="402" spans="4:24" ht="15" thickBot="1" x14ac:dyDescent="0.2">
      <c r="T402" s="1239" t="s">
        <v>1213</v>
      </c>
      <c r="U402" s="1239" t="s">
        <v>1214</v>
      </c>
      <c r="V402" s="1239" t="s">
        <v>891</v>
      </c>
      <c r="W402" s="1239" t="s">
        <v>888</v>
      </c>
      <c r="X402" s="1239" t="s">
        <v>1056</v>
      </c>
    </row>
    <row r="403" spans="4:24" s="700" customFormat="1" ht="17" customHeight="1" x14ac:dyDescent="0.2">
      <c r="D403" s="1240">
        <f>D386+1</f>
        <v>2</v>
      </c>
      <c r="E403" s="1241" t="s">
        <v>1339</v>
      </c>
      <c r="F403" s="759">
        <v>0.15</v>
      </c>
      <c r="G403" s="727" t="s">
        <v>873</v>
      </c>
      <c r="H403" s="759">
        <v>0.2</v>
      </c>
      <c r="I403" s="727" t="s">
        <v>185</v>
      </c>
      <c r="J403" s="696"/>
      <c r="K403" s="696"/>
      <c r="L403" s="697"/>
      <c r="M403" s="696"/>
      <c r="N403" s="697"/>
      <c r="O403" s="697"/>
      <c r="P403" s="697"/>
      <c r="Q403" s="1029"/>
      <c r="T403" s="726" t="str">
        <f>J407&amp;" "&amp;"Ø"&amp;" "&amp;L407&amp;" "&amp;M407</f>
        <v>4 Ø 10 mm</v>
      </c>
      <c r="U403" s="726">
        <f>IF(J408&gt;0,(J408&amp;" "&amp;"Ø"&amp;" "&amp;L408&amp;" "&amp;M408),0)</f>
        <v>0</v>
      </c>
      <c r="V403" s="726" t="str">
        <f>"Ø"&amp;" "&amp;L409&amp;" "&amp;M409</f>
        <v>Ø 8 mm</v>
      </c>
      <c r="W403" s="726" t="str">
        <f>IF(H405=0.125,"10/15 cm",IF(H405=0.15,"15 cm",IF(H405=0.175,"15/20 cm",IF(H405=0.2,"20 cm","Check!!"))))</f>
        <v>15/20 cm</v>
      </c>
      <c r="X403" s="726" t="str">
        <f>IF(U403=0,("SNI"&amp;" "&amp;T403&amp;","&amp;" "&amp;V403&amp;" "&amp;"-"&amp;" "&amp;W403),("SNI"&amp;" "&amp;T403&amp;" "&amp;"+"&amp;" "&amp;U403&amp;","&amp;" "&amp;V403&amp;" "&amp;"-"&amp;" "&amp;W403))</f>
        <v>SNI 4 Ø 10 mm, Ø 8 mm - 15/20 cm</v>
      </c>
    </row>
    <row r="404" spans="4:24" s="700" customFormat="1" ht="17" customHeight="1" x14ac:dyDescent="0.15">
      <c r="D404" s="1242"/>
      <c r="E404" s="1031" t="s">
        <v>241</v>
      </c>
      <c r="F404" s="703" t="s">
        <v>887</v>
      </c>
      <c r="G404" s="1041" t="s">
        <v>874</v>
      </c>
      <c r="H404" s="704"/>
      <c r="I404" s="1041" t="s">
        <v>185</v>
      </c>
      <c r="J404" s="699"/>
      <c r="K404" s="699"/>
      <c r="L404" s="705"/>
      <c r="M404" s="699"/>
      <c r="N404" s="705"/>
      <c r="O404" s="705"/>
      <c r="P404" s="705"/>
      <c r="Q404" s="711"/>
      <c r="T404" s="1036" t="s">
        <v>190</v>
      </c>
      <c r="X404" s="699"/>
    </row>
    <row r="405" spans="4:24" s="700" customFormat="1" ht="17" customHeight="1" x14ac:dyDescent="0.15">
      <c r="D405" s="1242"/>
      <c r="E405" s="1031" t="s">
        <v>241</v>
      </c>
      <c r="F405" s="703" t="s">
        <v>888</v>
      </c>
      <c r="G405" s="1243" t="s">
        <v>874</v>
      </c>
      <c r="H405" s="704">
        <f>(0.15+0.2)/2</f>
        <v>0.17499999999999999</v>
      </c>
      <c r="I405" s="1041" t="s">
        <v>185</v>
      </c>
      <c r="J405" s="699"/>
      <c r="K405" s="699"/>
      <c r="L405" s="705"/>
      <c r="M405" s="699"/>
      <c r="N405" s="705"/>
      <c r="O405" s="705"/>
      <c r="P405" s="705"/>
      <c r="Q405" s="711"/>
      <c r="T405" s="1052"/>
      <c r="U405" s="1052"/>
      <c r="V405" s="1052"/>
      <c r="W405" s="1052"/>
      <c r="X405" s="1052"/>
    </row>
    <row r="406" spans="4:24" s="700" customFormat="1" ht="17" customHeight="1" x14ac:dyDescent="0.15">
      <c r="D406" s="1242"/>
      <c r="E406" s="1244"/>
      <c r="F406" s="708"/>
      <c r="G406" s="1041"/>
      <c r="H406" s="699"/>
      <c r="I406" s="1041"/>
      <c r="J406" s="699"/>
      <c r="K406" s="699"/>
      <c r="L406" s="705"/>
      <c r="M406" s="699"/>
      <c r="N406" s="705"/>
      <c r="O406" s="705"/>
      <c r="P406" s="705"/>
      <c r="Q406" s="711"/>
      <c r="T406" s="1052"/>
      <c r="U406" s="1052"/>
      <c r="V406" s="1052"/>
      <c r="W406" s="1052"/>
      <c r="X406" s="1052"/>
    </row>
    <row r="407" spans="4:24" s="735" customFormat="1" ht="17" customHeight="1" x14ac:dyDescent="0.15">
      <c r="D407" s="1245"/>
      <c r="E407" s="1031" t="s">
        <v>241</v>
      </c>
      <c r="F407" s="729" t="s">
        <v>889</v>
      </c>
      <c r="G407" s="1037"/>
      <c r="H407" s="731"/>
      <c r="I407" s="1033" t="s">
        <v>874</v>
      </c>
      <c r="J407" s="1259">
        <v>4</v>
      </c>
      <c r="K407" s="731" t="s">
        <v>266</v>
      </c>
      <c r="L407" s="732">
        <v>10</v>
      </c>
      <c r="M407" s="705" t="s">
        <v>879</v>
      </c>
      <c r="N407" s="733" t="s">
        <v>880</v>
      </c>
      <c r="O407" s="1246">
        <f>((3.14*(L407/1000)^2)/4)*12*7850</f>
        <v>7.3947000000000012</v>
      </c>
      <c r="P407" s="1246"/>
      <c r="Q407" s="711" t="s">
        <v>192</v>
      </c>
      <c r="T407" s="1052"/>
      <c r="U407" s="1052"/>
      <c r="V407" s="1052"/>
      <c r="W407" s="1052"/>
      <c r="X407" s="1052"/>
    </row>
    <row r="408" spans="4:24" s="735" customFormat="1" ht="17" customHeight="1" x14ac:dyDescent="0.15">
      <c r="D408" s="1245"/>
      <c r="E408" s="1031" t="s">
        <v>241</v>
      </c>
      <c r="F408" s="729" t="s">
        <v>890</v>
      </c>
      <c r="G408" s="1037"/>
      <c r="H408" s="731"/>
      <c r="I408" s="1033" t="s">
        <v>874</v>
      </c>
      <c r="J408" s="1259">
        <v>0</v>
      </c>
      <c r="K408" s="731" t="s">
        <v>266</v>
      </c>
      <c r="L408" s="732">
        <v>0</v>
      </c>
      <c r="M408" s="705" t="s">
        <v>879</v>
      </c>
      <c r="N408" s="733" t="s">
        <v>880</v>
      </c>
      <c r="O408" s="1246">
        <f t="shared" ref="O408:O409" si="23">((3.14*(L408/1000)^2)/4)*12*7850</f>
        <v>0</v>
      </c>
      <c r="P408" s="1246"/>
      <c r="Q408" s="711" t="s">
        <v>192</v>
      </c>
      <c r="R408" s="755"/>
      <c r="T408" s="1052"/>
      <c r="U408" s="1052"/>
      <c r="V408" s="1052"/>
      <c r="W408" s="1052"/>
      <c r="X408" s="1052"/>
    </row>
    <row r="409" spans="4:24" s="735" customFormat="1" ht="17" customHeight="1" x14ac:dyDescent="0.15">
      <c r="D409" s="1245"/>
      <c r="E409" s="1031" t="s">
        <v>241</v>
      </c>
      <c r="F409" s="729" t="s">
        <v>891</v>
      </c>
      <c r="G409" s="1037"/>
      <c r="H409" s="731"/>
      <c r="I409" s="1033" t="s">
        <v>874</v>
      </c>
      <c r="J409" s="1259">
        <v>1</v>
      </c>
      <c r="K409" s="731" t="s">
        <v>266</v>
      </c>
      <c r="L409" s="732">
        <v>8</v>
      </c>
      <c r="M409" s="705" t="s">
        <v>879</v>
      </c>
      <c r="N409" s="733" t="s">
        <v>880</v>
      </c>
      <c r="O409" s="1246">
        <f t="shared" si="23"/>
        <v>4.7326079999999999</v>
      </c>
      <c r="P409" s="1246"/>
      <c r="Q409" s="711" t="s">
        <v>192</v>
      </c>
      <c r="R409" s="1247"/>
      <c r="T409" s="1052"/>
      <c r="U409" s="1052"/>
      <c r="V409" s="1052"/>
      <c r="W409" s="1052"/>
      <c r="X409" s="1052"/>
    </row>
    <row r="410" spans="4:24" s="700" customFormat="1" ht="17" customHeight="1" x14ac:dyDescent="0.15">
      <c r="D410" s="1242"/>
      <c r="E410" s="1039" t="s">
        <v>241</v>
      </c>
      <c r="F410" s="703" t="s">
        <v>882</v>
      </c>
      <c r="G410" s="1040"/>
      <c r="H410" s="699"/>
      <c r="I410" s="1041"/>
      <c r="J410" s="699"/>
      <c r="K410" s="699"/>
      <c r="L410" s="705"/>
      <c r="M410" s="699"/>
      <c r="N410" s="705"/>
      <c r="O410" s="705"/>
      <c r="P410" s="705"/>
      <c r="Q410" s="711"/>
      <c r="T410" s="1052"/>
      <c r="U410" s="1052"/>
      <c r="V410" s="1052"/>
      <c r="W410" s="1052"/>
      <c r="X410" s="1052"/>
    </row>
    <row r="411" spans="4:24" s="700" customFormat="1" ht="17" customHeight="1" x14ac:dyDescent="0.15">
      <c r="D411" s="1242"/>
      <c r="E411" s="1042"/>
      <c r="F411" s="1248" t="s">
        <v>892</v>
      </c>
      <c r="G411" s="1249"/>
      <c r="H411" s="705"/>
      <c r="I411" s="1041" t="s">
        <v>874</v>
      </c>
      <c r="J411" s="1250">
        <f>((H404*J407)*1.2)/12</f>
        <v>0</v>
      </c>
      <c r="K411" s="699" t="s">
        <v>589</v>
      </c>
      <c r="L411" s="1251" t="s">
        <v>880</v>
      </c>
      <c r="M411" s="709">
        <f>J411*O407</f>
        <v>0</v>
      </c>
      <c r="N411" s="705" t="s">
        <v>192</v>
      </c>
      <c r="O411" s="699"/>
      <c r="P411" s="705"/>
      <c r="Q411" s="711"/>
      <c r="T411" s="1052"/>
      <c r="U411" s="1052"/>
      <c r="V411" s="1052"/>
      <c r="W411" s="1052"/>
      <c r="X411" s="1052"/>
    </row>
    <row r="412" spans="4:24" s="700" customFormat="1" ht="17" customHeight="1" x14ac:dyDescent="0.15">
      <c r="D412" s="1242"/>
      <c r="E412" s="1042"/>
      <c r="F412" s="1248" t="s">
        <v>893</v>
      </c>
      <c r="G412" s="1249"/>
      <c r="H412" s="705"/>
      <c r="I412" s="1041" t="s">
        <v>874</v>
      </c>
      <c r="J412" s="1250">
        <f>((H404*J408)*1.2)/12</f>
        <v>0</v>
      </c>
      <c r="K412" s="699" t="s">
        <v>589</v>
      </c>
      <c r="L412" s="1251" t="s">
        <v>880</v>
      </c>
      <c r="M412" s="709">
        <f>J412*O408</f>
        <v>0</v>
      </c>
      <c r="N412" s="699" t="s">
        <v>192</v>
      </c>
      <c r="O412" s="699"/>
      <c r="P412" s="705"/>
      <c r="Q412" s="711"/>
      <c r="T412" s="1052"/>
      <c r="U412" s="1052"/>
      <c r="V412" s="1052"/>
      <c r="W412" s="1052"/>
      <c r="X412" s="1052"/>
    </row>
    <row r="413" spans="4:24" s="700" customFormat="1" ht="17" customHeight="1" x14ac:dyDescent="0.15">
      <c r="D413" s="1242"/>
      <c r="E413" s="1042"/>
      <c r="F413" s="1252" t="s">
        <v>894</v>
      </c>
      <c r="G413" s="1253"/>
      <c r="H413" s="1254"/>
      <c r="I413" s="1047" t="s">
        <v>874</v>
      </c>
      <c r="J413" s="747">
        <f>(2*(F403+H403))*(H404/H405)/12</f>
        <v>0</v>
      </c>
      <c r="K413" s="747" t="s">
        <v>589</v>
      </c>
      <c r="L413" s="1255" t="s">
        <v>880</v>
      </c>
      <c r="M413" s="749">
        <f>J413*O409</f>
        <v>0</v>
      </c>
      <c r="N413" s="1254" t="s">
        <v>192</v>
      </c>
      <c r="O413" s="699"/>
      <c r="P413" s="705"/>
      <c r="Q413" s="711"/>
      <c r="T413" s="1052"/>
      <c r="U413" s="1052"/>
      <c r="V413" s="1052"/>
      <c r="W413" s="1052"/>
      <c r="X413" s="1052"/>
    </row>
    <row r="414" spans="4:24" s="700" customFormat="1" ht="17" customHeight="1" x14ac:dyDescent="0.15">
      <c r="D414" s="1242"/>
      <c r="E414" s="1042"/>
      <c r="F414" s="708"/>
      <c r="G414" s="1249"/>
      <c r="H414" s="699"/>
      <c r="I414" s="1041"/>
      <c r="J414" s="699"/>
      <c r="K414" s="699"/>
      <c r="L414" s="750" t="s">
        <v>883</v>
      </c>
      <c r="M414" s="1256">
        <f>SUM(M411:M413)</f>
        <v>0</v>
      </c>
      <c r="N414" s="705" t="s">
        <v>192</v>
      </c>
      <c r="O414" s="699"/>
      <c r="P414" s="705"/>
      <c r="Q414" s="711"/>
      <c r="T414" s="1052"/>
      <c r="U414" s="1052"/>
      <c r="V414" s="1052"/>
      <c r="W414" s="1052"/>
      <c r="X414" s="1052"/>
    </row>
    <row r="415" spans="4:24" ht="16" x14ac:dyDescent="0.2">
      <c r="D415" s="1257"/>
      <c r="E415" s="1054" t="s">
        <v>306</v>
      </c>
      <c r="Q415" s="1056"/>
    </row>
    <row r="416" spans="4:24" s="700" customFormat="1" ht="17" customHeight="1" x14ac:dyDescent="0.15">
      <c r="D416" s="1242"/>
      <c r="E416" s="1039" t="s">
        <v>241</v>
      </c>
      <c r="F416" s="703" t="s">
        <v>884</v>
      </c>
      <c r="G416" s="1041"/>
      <c r="H416" s="699"/>
      <c r="I416" s="1041" t="s">
        <v>874</v>
      </c>
      <c r="J416" s="709">
        <f>(F403*H403)*H404</f>
        <v>0</v>
      </c>
      <c r="K416" s="699" t="s">
        <v>189</v>
      </c>
      <c r="L416" s="705"/>
      <c r="M416" s="699"/>
      <c r="N416" s="705"/>
      <c r="O416" s="705"/>
      <c r="P416" s="705"/>
      <c r="Q416" s="711"/>
      <c r="T416" s="1052"/>
      <c r="U416" s="1052"/>
      <c r="V416" s="1052"/>
      <c r="W416" s="1052"/>
      <c r="X416" s="1052"/>
    </row>
    <row r="417" spans="4:24" s="700" customFormat="1" ht="17" customHeight="1" x14ac:dyDescent="0.15">
      <c r="D417" s="1242"/>
      <c r="E417" s="1031" t="s">
        <v>241</v>
      </c>
      <c r="F417" s="703" t="s">
        <v>882</v>
      </c>
      <c r="G417" s="1040"/>
      <c r="H417" s="699"/>
      <c r="I417" s="1041" t="s">
        <v>874</v>
      </c>
      <c r="J417" s="709">
        <f>M414</f>
        <v>0</v>
      </c>
      <c r="K417" s="699" t="s">
        <v>192</v>
      </c>
      <c r="L417" s="705"/>
      <c r="M417" s="699"/>
      <c r="N417" s="705"/>
      <c r="O417" s="705"/>
      <c r="P417" s="705"/>
      <c r="Q417" s="711"/>
      <c r="T417" s="1052"/>
      <c r="U417" s="1052"/>
      <c r="V417" s="1052"/>
      <c r="W417" s="1052"/>
      <c r="X417" s="1052"/>
    </row>
    <row r="418" spans="4:24" s="700" customFormat="1" ht="17" customHeight="1" thickBot="1" x14ac:dyDescent="0.2">
      <c r="D418" s="1258"/>
      <c r="E418" s="1057" t="s">
        <v>241</v>
      </c>
      <c r="F418" s="715" t="s">
        <v>1073</v>
      </c>
      <c r="G418" s="1058"/>
      <c r="H418" s="716"/>
      <c r="I418" s="1059" t="s">
        <v>874</v>
      </c>
      <c r="J418" s="718">
        <f>((H403+H403)*1.2)*H404</f>
        <v>0</v>
      </c>
      <c r="K418" s="716" t="s">
        <v>184</v>
      </c>
      <c r="L418" s="719"/>
      <c r="M418" s="716"/>
      <c r="N418" s="719"/>
      <c r="O418" s="719"/>
      <c r="P418" s="719"/>
      <c r="Q418" s="720"/>
      <c r="T418" s="1052"/>
      <c r="U418" s="1052"/>
      <c r="V418" s="1052"/>
      <c r="W418" s="1052"/>
      <c r="X418" s="1052"/>
    </row>
    <row r="419" spans="4:24" ht="15" thickBot="1" x14ac:dyDescent="0.2">
      <c r="T419" s="1239" t="s">
        <v>1213</v>
      </c>
      <c r="U419" s="1239" t="s">
        <v>1214</v>
      </c>
      <c r="V419" s="1239" t="s">
        <v>891</v>
      </c>
      <c r="W419" s="1239" t="s">
        <v>888</v>
      </c>
      <c r="X419" s="1239" t="s">
        <v>1056</v>
      </c>
    </row>
    <row r="420" spans="4:24" s="700" customFormat="1" ht="17" customHeight="1" x14ac:dyDescent="0.2">
      <c r="D420" s="1240">
        <f>D403+1</f>
        <v>3</v>
      </c>
      <c r="E420" s="1241" t="s">
        <v>1340</v>
      </c>
      <c r="F420" s="759">
        <v>0.15</v>
      </c>
      <c r="G420" s="727" t="s">
        <v>873</v>
      </c>
      <c r="H420" s="759">
        <v>0.15</v>
      </c>
      <c r="I420" s="727" t="s">
        <v>185</v>
      </c>
      <c r="J420" s="696"/>
      <c r="K420" s="696"/>
      <c r="L420" s="697"/>
      <c r="M420" s="696"/>
      <c r="N420" s="697"/>
      <c r="O420" s="697"/>
      <c r="P420" s="697"/>
      <c r="Q420" s="1029"/>
      <c r="T420" s="726" t="str">
        <f>J424&amp;" "&amp;"Ø"&amp;" "&amp;L424&amp;" "&amp;M424</f>
        <v>4 Ø 10 mm</v>
      </c>
      <c r="U420" s="726">
        <f>IF(J425&gt;0,(J425&amp;" "&amp;"Ø"&amp;" "&amp;L425&amp;" "&amp;M425),0)</f>
        <v>0</v>
      </c>
      <c r="V420" s="726" t="str">
        <f>"Ø"&amp;" "&amp;L426&amp;" "&amp;M426</f>
        <v>Ø 8 mm</v>
      </c>
      <c r="W420" s="726" t="str">
        <f>IF(H422=0.125,"10/15 cm",IF(H422=0.15,"15 cm",IF(H422=0.175,"15/20 cm",IF(H422=0.2,"20 cm","Check!!"))))</f>
        <v>15/20 cm</v>
      </c>
      <c r="X420" s="726" t="str">
        <f>IF(U420=0,("SNI"&amp;" "&amp;T420&amp;","&amp;" "&amp;V420&amp;" "&amp;"-"&amp;" "&amp;W420),("SNI"&amp;" "&amp;T420&amp;" "&amp;"+"&amp;" "&amp;U420&amp;","&amp;" "&amp;V420&amp;" "&amp;"-"&amp;" "&amp;W420))</f>
        <v>SNI 4 Ø 10 mm, Ø 8 mm - 15/20 cm</v>
      </c>
    </row>
    <row r="421" spans="4:24" s="700" customFormat="1" ht="17" customHeight="1" x14ac:dyDescent="0.15">
      <c r="D421" s="1242"/>
      <c r="E421" s="1031" t="s">
        <v>241</v>
      </c>
      <c r="F421" s="703" t="s">
        <v>887</v>
      </c>
      <c r="G421" s="1041" t="s">
        <v>874</v>
      </c>
      <c r="H421" s="704">
        <v>0</v>
      </c>
      <c r="I421" s="1041" t="s">
        <v>185</v>
      </c>
      <c r="J421" s="699"/>
      <c r="K421" s="699"/>
      <c r="L421" s="705"/>
      <c r="M421" s="699"/>
      <c r="N421" s="705"/>
      <c r="O421" s="705"/>
      <c r="P421" s="705"/>
      <c r="Q421" s="711"/>
      <c r="T421" s="1036" t="s">
        <v>190</v>
      </c>
      <c r="U421" s="1052"/>
      <c r="V421" s="1052"/>
      <c r="W421" s="1052"/>
      <c r="X421" s="1052"/>
    </row>
    <row r="422" spans="4:24" s="700" customFormat="1" ht="17" customHeight="1" x14ac:dyDescent="0.15">
      <c r="D422" s="1242"/>
      <c r="E422" s="1031" t="s">
        <v>241</v>
      </c>
      <c r="F422" s="703" t="s">
        <v>888</v>
      </c>
      <c r="G422" s="1243" t="s">
        <v>874</v>
      </c>
      <c r="H422" s="704">
        <f>(0.15+0.2)/2</f>
        <v>0.17499999999999999</v>
      </c>
      <c r="I422" s="1041" t="s">
        <v>185</v>
      </c>
      <c r="J422" s="699"/>
      <c r="K422" s="699"/>
      <c r="L422" s="705"/>
      <c r="M422" s="699"/>
      <c r="N422" s="705"/>
      <c r="O422" s="705"/>
      <c r="P422" s="705"/>
      <c r="Q422" s="711"/>
      <c r="T422" s="1052"/>
      <c r="U422" s="1052"/>
      <c r="V422" s="1052"/>
      <c r="W422" s="1052"/>
      <c r="X422" s="1052"/>
    </row>
    <row r="423" spans="4:24" s="700" customFormat="1" ht="17" customHeight="1" x14ac:dyDescent="0.15">
      <c r="D423" s="1242"/>
      <c r="E423" s="1244"/>
      <c r="F423" s="708"/>
      <c r="G423" s="1041"/>
      <c r="H423" s="699"/>
      <c r="I423" s="1041"/>
      <c r="J423" s="699"/>
      <c r="K423" s="699"/>
      <c r="L423" s="705"/>
      <c r="M423" s="699"/>
      <c r="N423" s="705"/>
      <c r="O423" s="705"/>
      <c r="P423" s="705"/>
      <c r="Q423" s="711"/>
      <c r="T423" s="1052"/>
      <c r="U423" s="1052"/>
      <c r="V423" s="1052"/>
      <c r="W423" s="1052"/>
      <c r="X423" s="1052"/>
    </row>
    <row r="424" spans="4:24" s="735" customFormat="1" ht="17" customHeight="1" x14ac:dyDescent="0.15">
      <c r="D424" s="1245"/>
      <c r="E424" s="1031" t="s">
        <v>241</v>
      </c>
      <c r="F424" s="729" t="s">
        <v>889</v>
      </c>
      <c r="G424" s="1037"/>
      <c r="H424" s="731"/>
      <c r="I424" s="1033" t="s">
        <v>874</v>
      </c>
      <c r="J424" s="1259">
        <v>4</v>
      </c>
      <c r="K424" s="731" t="s">
        <v>266</v>
      </c>
      <c r="L424" s="732">
        <v>10</v>
      </c>
      <c r="M424" s="705" t="s">
        <v>879</v>
      </c>
      <c r="N424" s="733" t="s">
        <v>880</v>
      </c>
      <c r="O424" s="1246">
        <f>((3.14*(L424/1000)^2)/4)*12*7850</f>
        <v>7.3947000000000012</v>
      </c>
      <c r="P424" s="1246"/>
      <c r="Q424" s="711" t="s">
        <v>192</v>
      </c>
      <c r="T424" s="1052"/>
      <c r="U424" s="1052"/>
      <c r="V424" s="1052"/>
      <c r="W424" s="1052"/>
      <c r="X424" s="1052"/>
    </row>
    <row r="425" spans="4:24" s="735" customFormat="1" ht="17" customHeight="1" x14ac:dyDescent="0.15">
      <c r="D425" s="1245"/>
      <c r="E425" s="1031" t="s">
        <v>241</v>
      </c>
      <c r="F425" s="729" t="s">
        <v>890</v>
      </c>
      <c r="G425" s="1037"/>
      <c r="H425" s="731"/>
      <c r="I425" s="1033" t="s">
        <v>874</v>
      </c>
      <c r="J425" s="1259"/>
      <c r="K425" s="731" t="s">
        <v>266</v>
      </c>
      <c r="L425" s="732"/>
      <c r="M425" s="705" t="s">
        <v>879</v>
      </c>
      <c r="N425" s="733" t="s">
        <v>880</v>
      </c>
      <c r="O425" s="1246">
        <f t="shared" ref="O425:O426" si="24">((3.14*(L425/1000)^2)/4)*12*7850</f>
        <v>0</v>
      </c>
      <c r="P425" s="1246"/>
      <c r="Q425" s="711" t="s">
        <v>192</v>
      </c>
      <c r="R425" s="755"/>
      <c r="T425" s="1052"/>
      <c r="U425" s="1052"/>
      <c r="V425" s="1052"/>
      <c r="W425" s="1052"/>
      <c r="X425" s="1052"/>
    </row>
    <row r="426" spans="4:24" s="735" customFormat="1" ht="17" customHeight="1" x14ac:dyDescent="0.15">
      <c r="D426" s="1245"/>
      <c r="E426" s="1031" t="s">
        <v>241</v>
      </c>
      <c r="F426" s="729" t="s">
        <v>891</v>
      </c>
      <c r="G426" s="1037"/>
      <c r="H426" s="731"/>
      <c r="I426" s="1033" t="s">
        <v>874</v>
      </c>
      <c r="J426" s="1259">
        <v>1</v>
      </c>
      <c r="K426" s="731" t="s">
        <v>266</v>
      </c>
      <c r="L426" s="732">
        <v>8</v>
      </c>
      <c r="M426" s="705" t="s">
        <v>879</v>
      </c>
      <c r="N426" s="733" t="s">
        <v>880</v>
      </c>
      <c r="O426" s="1246">
        <f t="shared" si="24"/>
        <v>4.7326079999999999</v>
      </c>
      <c r="P426" s="1246"/>
      <c r="Q426" s="711" t="s">
        <v>192</v>
      </c>
      <c r="R426" s="1247"/>
      <c r="T426" s="1052"/>
      <c r="U426" s="1052"/>
      <c r="V426" s="1052"/>
      <c r="W426" s="1052"/>
      <c r="X426" s="1052"/>
    </row>
    <row r="427" spans="4:24" s="700" customFormat="1" ht="17" customHeight="1" x14ac:dyDescent="0.15">
      <c r="D427" s="1242"/>
      <c r="E427" s="1039" t="s">
        <v>241</v>
      </c>
      <c r="F427" s="703" t="s">
        <v>882</v>
      </c>
      <c r="G427" s="1040"/>
      <c r="H427" s="699"/>
      <c r="I427" s="1041"/>
      <c r="J427" s="699"/>
      <c r="K427" s="699"/>
      <c r="L427" s="705"/>
      <c r="M427" s="699"/>
      <c r="N427" s="705"/>
      <c r="O427" s="705"/>
      <c r="P427" s="705"/>
      <c r="Q427" s="711"/>
      <c r="T427" s="1052"/>
      <c r="U427" s="1052"/>
      <c r="V427" s="1052"/>
      <c r="W427" s="1052"/>
      <c r="X427" s="1052"/>
    </row>
    <row r="428" spans="4:24" s="700" customFormat="1" ht="17" customHeight="1" x14ac:dyDescent="0.15">
      <c r="D428" s="1242"/>
      <c r="E428" s="1042"/>
      <c r="F428" s="1248" t="s">
        <v>892</v>
      </c>
      <c r="G428" s="1249"/>
      <c r="H428" s="705"/>
      <c r="I428" s="1041" t="s">
        <v>874</v>
      </c>
      <c r="J428" s="1250">
        <f>((H421*J424)*1.2)/12</f>
        <v>0</v>
      </c>
      <c r="K428" s="699" t="s">
        <v>589</v>
      </c>
      <c r="L428" s="1251" t="s">
        <v>880</v>
      </c>
      <c r="M428" s="709">
        <f>J428*O424</f>
        <v>0</v>
      </c>
      <c r="N428" s="705" t="s">
        <v>192</v>
      </c>
      <c r="O428" s="699"/>
      <c r="P428" s="705"/>
      <c r="Q428" s="711"/>
      <c r="T428" s="1052"/>
      <c r="U428" s="1052"/>
      <c r="V428" s="1052"/>
      <c r="W428" s="1052"/>
      <c r="X428" s="1052"/>
    </row>
    <row r="429" spans="4:24" s="700" customFormat="1" ht="17" customHeight="1" x14ac:dyDescent="0.15">
      <c r="D429" s="1242"/>
      <c r="E429" s="1042"/>
      <c r="F429" s="1248" t="s">
        <v>893</v>
      </c>
      <c r="G429" s="1249"/>
      <c r="H429" s="705"/>
      <c r="I429" s="1041" t="s">
        <v>874</v>
      </c>
      <c r="J429" s="1250">
        <f>((H421*J425)*1.2)/12</f>
        <v>0</v>
      </c>
      <c r="K429" s="699" t="s">
        <v>589</v>
      </c>
      <c r="L429" s="1251" t="s">
        <v>880</v>
      </c>
      <c r="M429" s="709">
        <f>J429*O425</f>
        <v>0</v>
      </c>
      <c r="N429" s="699" t="s">
        <v>192</v>
      </c>
      <c r="O429" s="699"/>
      <c r="P429" s="705"/>
      <c r="Q429" s="711"/>
      <c r="T429" s="1052"/>
      <c r="U429" s="1052"/>
      <c r="V429" s="1052"/>
      <c r="W429" s="1052"/>
      <c r="X429" s="1052"/>
    </row>
    <row r="430" spans="4:24" s="700" customFormat="1" ht="17" customHeight="1" x14ac:dyDescent="0.15">
      <c r="D430" s="1242"/>
      <c r="E430" s="1042"/>
      <c r="F430" s="1252" t="s">
        <v>894</v>
      </c>
      <c r="G430" s="1253"/>
      <c r="H430" s="1254"/>
      <c r="I430" s="1047" t="s">
        <v>874</v>
      </c>
      <c r="J430" s="747">
        <f>(2*(F420+H420))*(H421/H422)/12</f>
        <v>0</v>
      </c>
      <c r="K430" s="747" t="s">
        <v>589</v>
      </c>
      <c r="L430" s="1255" t="s">
        <v>880</v>
      </c>
      <c r="M430" s="749">
        <f>J430*O426</f>
        <v>0</v>
      </c>
      <c r="N430" s="1254" t="s">
        <v>192</v>
      </c>
      <c r="O430" s="699"/>
      <c r="P430" s="705"/>
      <c r="Q430" s="711"/>
      <c r="T430" s="1052"/>
      <c r="U430" s="1052"/>
      <c r="V430" s="1052"/>
      <c r="W430" s="1052"/>
      <c r="X430" s="1052"/>
    </row>
    <row r="431" spans="4:24" s="700" customFormat="1" ht="17" customHeight="1" x14ac:dyDescent="0.15">
      <c r="D431" s="1242"/>
      <c r="E431" s="1042"/>
      <c r="F431" s="708"/>
      <c r="G431" s="1249"/>
      <c r="H431" s="699"/>
      <c r="I431" s="1041"/>
      <c r="J431" s="699"/>
      <c r="K431" s="699"/>
      <c r="L431" s="750" t="s">
        <v>883</v>
      </c>
      <c r="M431" s="1256">
        <f>SUM(M428:M430)</f>
        <v>0</v>
      </c>
      <c r="N431" s="705" t="s">
        <v>192</v>
      </c>
      <c r="O431" s="699"/>
      <c r="P431" s="705"/>
      <c r="Q431" s="711"/>
      <c r="T431" s="1036"/>
      <c r="U431" s="1036"/>
      <c r="V431" s="1036"/>
      <c r="W431" s="1036"/>
      <c r="X431" s="1036"/>
    </row>
    <row r="432" spans="4:24" ht="16" x14ac:dyDescent="0.2">
      <c r="D432" s="1257"/>
      <c r="E432" s="1054" t="s">
        <v>306</v>
      </c>
      <c r="Q432" s="1056"/>
      <c r="T432" s="700"/>
      <c r="U432" s="700"/>
      <c r="V432" s="700"/>
      <c r="W432" s="700"/>
      <c r="X432" s="699"/>
    </row>
    <row r="433" spans="4:24" s="700" customFormat="1" ht="17" customHeight="1" x14ac:dyDescent="0.15">
      <c r="D433" s="1242"/>
      <c r="E433" s="1039" t="s">
        <v>241</v>
      </c>
      <c r="F433" s="703" t="s">
        <v>884</v>
      </c>
      <c r="G433" s="1041"/>
      <c r="H433" s="699"/>
      <c r="I433" s="1041" t="s">
        <v>874</v>
      </c>
      <c r="J433" s="709">
        <f>(F420*H420)*H421</f>
        <v>0</v>
      </c>
      <c r="K433" s="699" t="s">
        <v>189</v>
      </c>
      <c r="L433" s="705"/>
      <c r="M433" s="699"/>
      <c r="N433" s="705"/>
      <c r="O433" s="705"/>
      <c r="P433" s="705"/>
      <c r="Q433" s="711"/>
      <c r="T433" s="1052"/>
      <c r="U433" s="1052"/>
      <c r="V433" s="1052"/>
      <c r="W433" s="1052"/>
      <c r="X433" s="1052"/>
    </row>
    <row r="434" spans="4:24" s="700" customFormat="1" ht="17" customHeight="1" x14ac:dyDescent="0.15">
      <c r="D434" s="1242"/>
      <c r="E434" s="1031" t="s">
        <v>241</v>
      </c>
      <c r="F434" s="703" t="s">
        <v>882</v>
      </c>
      <c r="G434" s="1040"/>
      <c r="H434" s="699"/>
      <c r="I434" s="1041" t="s">
        <v>874</v>
      </c>
      <c r="J434" s="709">
        <f>M431</f>
        <v>0</v>
      </c>
      <c r="K434" s="699" t="s">
        <v>192</v>
      </c>
      <c r="L434" s="705"/>
      <c r="M434" s="699"/>
      <c r="N434" s="705"/>
      <c r="O434" s="705"/>
      <c r="P434" s="705"/>
      <c r="Q434" s="711"/>
      <c r="T434" s="1052"/>
      <c r="U434" s="1052"/>
      <c r="V434" s="1052"/>
      <c r="W434" s="1052"/>
      <c r="X434" s="1052"/>
    </row>
    <row r="435" spans="4:24" s="700" customFormat="1" ht="17" customHeight="1" thickBot="1" x14ac:dyDescent="0.2">
      <c r="D435" s="1258"/>
      <c r="E435" s="1057" t="s">
        <v>241</v>
      </c>
      <c r="F435" s="715" t="s">
        <v>1073</v>
      </c>
      <c r="G435" s="1058"/>
      <c r="H435" s="716"/>
      <c r="I435" s="1059" t="s">
        <v>874</v>
      </c>
      <c r="J435" s="718">
        <f>((H420+H420)*1.2)*H421</f>
        <v>0</v>
      </c>
      <c r="K435" s="716" t="s">
        <v>184</v>
      </c>
      <c r="L435" s="719"/>
      <c r="M435" s="716"/>
      <c r="N435" s="719"/>
      <c r="O435" s="719"/>
      <c r="P435" s="719"/>
      <c r="Q435" s="720"/>
      <c r="T435" s="1052"/>
      <c r="U435" s="1052"/>
      <c r="V435" s="1052"/>
      <c r="W435" s="1052"/>
      <c r="X435" s="1052"/>
    </row>
    <row r="436" spans="4:24" ht="15" thickBot="1" x14ac:dyDescent="0.2">
      <c r="T436" s="1239" t="s">
        <v>1213</v>
      </c>
      <c r="U436" s="1239" t="s">
        <v>1214</v>
      </c>
      <c r="V436" s="1239" t="s">
        <v>891</v>
      </c>
      <c r="W436" s="1239" t="s">
        <v>888</v>
      </c>
      <c r="X436" s="1239" t="s">
        <v>1056</v>
      </c>
    </row>
    <row r="437" spans="4:24" s="700" customFormat="1" ht="17" customHeight="1" x14ac:dyDescent="0.2">
      <c r="D437" s="1240">
        <f>D420+1</f>
        <v>4</v>
      </c>
      <c r="E437" s="1241" t="s">
        <v>1341</v>
      </c>
      <c r="F437" s="759">
        <v>0.13</v>
      </c>
      <c r="G437" s="727" t="s">
        <v>873</v>
      </c>
      <c r="H437" s="759">
        <v>0.15</v>
      </c>
      <c r="I437" s="727" t="s">
        <v>185</v>
      </c>
      <c r="J437" s="696"/>
      <c r="K437" s="696"/>
      <c r="L437" s="697"/>
      <c r="M437" s="696"/>
      <c r="N437" s="697"/>
      <c r="O437" s="697"/>
      <c r="P437" s="697"/>
      <c r="Q437" s="1029"/>
      <c r="T437" s="726" t="str">
        <f>J441&amp;" "&amp;"Ø"&amp;" "&amp;L441&amp;" "&amp;M441</f>
        <v>4 Ø 10 mm</v>
      </c>
      <c r="U437" s="726">
        <f>IF(J442&gt;0,(J442&amp;" "&amp;"Ø"&amp;" "&amp;L442&amp;" "&amp;M442),0)</f>
        <v>0</v>
      </c>
      <c r="V437" s="726" t="str">
        <f>"Ø"&amp;" "&amp;L443&amp;" "&amp;M443</f>
        <v>Ø 8 mm</v>
      </c>
      <c r="W437" s="726" t="str">
        <f>IF(H439=0.125,"10/15 cm",IF(H439=0.15,"15 cm",IF(H439=0.175,"15/20 cm",IF(H439=0.2,"20 cm","Check!!"))))</f>
        <v>15/20 cm</v>
      </c>
      <c r="X437" s="726" t="str">
        <f>IF(U437=0,("SNI"&amp;" "&amp;T437&amp;","&amp;" "&amp;V437&amp;" "&amp;"-"&amp;" "&amp;W437),("SNI"&amp;" "&amp;T437&amp;" "&amp;"+"&amp;" "&amp;U437&amp;","&amp;" "&amp;V437&amp;" "&amp;"-"&amp;" "&amp;W437))</f>
        <v>SNI 4 Ø 10 mm, Ø 8 mm - 15/20 cm</v>
      </c>
    </row>
    <row r="438" spans="4:24" s="700" customFormat="1" ht="17" customHeight="1" x14ac:dyDescent="0.15">
      <c r="D438" s="1242"/>
      <c r="E438" s="1031" t="s">
        <v>241</v>
      </c>
      <c r="F438" s="703" t="s">
        <v>887</v>
      </c>
      <c r="G438" s="1041" t="s">
        <v>874</v>
      </c>
      <c r="H438" s="704">
        <v>0</v>
      </c>
      <c r="I438" s="1041" t="s">
        <v>185</v>
      </c>
      <c r="J438" s="699"/>
      <c r="K438" s="699"/>
      <c r="L438" s="705"/>
      <c r="M438" s="699"/>
      <c r="N438" s="705"/>
      <c r="O438" s="705"/>
      <c r="P438" s="705"/>
      <c r="Q438" s="711"/>
      <c r="T438" s="1036" t="s">
        <v>190</v>
      </c>
      <c r="U438" s="1052"/>
      <c r="V438" s="1052"/>
      <c r="W438" s="1052"/>
      <c r="X438" s="1052"/>
    </row>
    <row r="439" spans="4:24" s="700" customFormat="1" ht="17" customHeight="1" x14ac:dyDescent="0.15">
      <c r="D439" s="1242"/>
      <c r="E439" s="1031" t="s">
        <v>241</v>
      </c>
      <c r="F439" s="703" t="s">
        <v>888</v>
      </c>
      <c r="G439" s="1243" t="s">
        <v>874</v>
      </c>
      <c r="H439" s="704">
        <f>(0.15+0.2)/2</f>
        <v>0.17499999999999999</v>
      </c>
      <c r="I439" s="1041" t="s">
        <v>185</v>
      </c>
      <c r="J439" s="699"/>
      <c r="K439" s="699"/>
      <c r="L439" s="705"/>
      <c r="M439" s="699"/>
      <c r="N439" s="705"/>
      <c r="O439" s="705"/>
      <c r="P439" s="705"/>
      <c r="Q439" s="711"/>
      <c r="T439" s="1052"/>
      <c r="U439" s="1052"/>
      <c r="V439" s="1052"/>
      <c r="W439" s="1052"/>
      <c r="X439" s="1052"/>
    </row>
    <row r="440" spans="4:24" s="700" customFormat="1" ht="17" customHeight="1" x14ac:dyDescent="0.15">
      <c r="D440" s="1242"/>
      <c r="E440" s="1244"/>
      <c r="F440" s="708"/>
      <c r="G440" s="1041"/>
      <c r="H440" s="699"/>
      <c r="I440" s="1041"/>
      <c r="J440" s="699"/>
      <c r="K440" s="699"/>
      <c r="L440" s="705"/>
      <c r="M440" s="699"/>
      <c r="N440" s="705"/>
      <c r="O440" s="705"/>
      <c r="P440" s="705"/>
      <c r="Q440" s="711"/>
      <c r="T440" s="1052"/>
      <c r="U440" s="1052"/>
      <c r="V440" s="1052"/>
      <c r="W440" s="1052"/>
      <c r="X440" s="1052"/>
    </row>
    <row r="441" spans="4:24" s="735" customFormat="1" ht="17" customHeight="1" x14ac:dyDescent="0.15">
      <c r="D441" s="1245"/>
      <c r="E441" s="1031" t="s">
        <v>241</v>
      </c>
      <c r="F441" s="729" t="s">
        <v>889</v>
      </c>
      <c r="G441" s="1037"/>
      <c r="H441" s="731"/>
      <c r="I441" s="1033" t="s">
        <v>874</v>
      </c>
      <c r="J441" s="1259">
        <v>4</v>
      </c>
      <c r="K441" s="731" t="s">
        <v>266</v>
      </c>
      <c r="L441" s="732">
        <v>10</v>
      </c>
      <c r="M441" s="705" t="s">
        <v>879</v>
      </c>
      <c r="N441" s="733" t="s">
        <v>880</v>
      </c>
      <c r="O441" s="1246">
        <f>((3.14*(L441/1000)^2)/4)*12*7850</f>
        <v>7.3947000000000012</v>
      </c>
      <c r="P441" s="1246"/>
      <c r="Q441" s="711" t="s">
        <v>192</v>
      </c>
      <c r="T441" s="1052"/>
      <c r="U441" s="1052"/>
      <c r="V441" s="1052"/>
      <c r="W441" s="1052"/>
      <c r="X441" s="1052"/>
    </row>
    <row r="442" spans="4:24" s="735" customFormat="1" ht="17" customHeight="1" x14ac:dyDescent="0.15">
      <c r="D442" s="1245"/>
      <c r="E442" s="1031" t="s">
        <v>241</v>
      </c>
      <c r="F442" s="729" t="s">
        <v>890</v>
      </c>
      <c r="G442" s="1037"/>
      <c r="H442" s="731"/>
      <c r="I442" s="1033" t="s">
        <v>874</v>
      </c>
      <c r="J442" s="1259"/>
      <c r="K442" s="731" t="s">
        <v>266</v>
      </c>
      <c r="L442" s="732"/>
      <c r="M442" s="705" t="s">
        <v>879</v>
      </c>
      <c r="N442" s="733" t="s">
        <v>880</v>
      </c>
      <c r="O442" s="1246">
        <f t="shared" ref="O442:O443" si="25">((3.14*(L442/1000)^2)/4)*12*7850</f>
        <v>0</v>
      </c>
      <c r="P442" s="1246"/>
      <c r="Q442" s="711" t="s">
        <v>192</v>
      </c>
      <c r="R442" s="755"/>
      <c r="T442" s="1052"/>
      <c r="U442" s="1052"/>
      <c r="V442" s="1052"/>
      <c r="W442" s="1052"/>
      <c r="X442" s="1052"/>
    </row>
    <row r="443" spans="4:24" s="735" customFormat="1" ht="17" customHeight="1" x14ac:dyDescent="0.15">
      <c r="D443" s="1245"/>
      <c r="E443" s="1031" t="s">
        <v>241</v>
      </c>
      <c r="F443" s="729" t="s">
        <v>891</v>
      </c>
      <c r="G443" s="1037"/>
      <c r="H443" s="731"/>
      <c r="I443" s="1033" t="s">
        <v>874</v>
      </c>
      <c r="J443" s="1259">
        <v>1</v>
      </c>
      <c r="K443" s="731" t="s">
        <v>266</v>
      </c>
      <c r="L443" s="732">
        <v>8</v>
      </c>
      <c r="M443" s="705" t="s">
        <v>879</v>
      </c>
      <c r="N443" s="733" t="s">
        <v>880</v>
      </c>
      <c r="O443" s="1246">
        <f t="shared" si="25"/>
        <v>4.7326079999999999</v>
      </c>
      <c r="P443" s="1246"/>
      <c r="Q443" s="711" t="s">
        <v>192</v>
      </c>
      <c r="R443" s="1247"/>
      <c r="T443" s="1052"/>
      <c r="U443" s="1052"/>
      <c r="V443" s="1052"/>
      <c r="W443" s="1052"/>
      <c r="X443" s="1052"/>
    </row>
    <row r="444" spans="4:24" s="700" customFormat="1" ht="17" customHeight="1" x14ac:dyDescent="0.15">
      <c r="D444" s="1242"/>
      <c r="E444" s="1039" t="s">
        <v>241</v>
      </c>
      <c r="F444" s="703" t="s">
        <v>882</v>
      </c>
      <c r="G444" s="1040"/>
      <c r="H444" s="699"/>
      <c r="I444" s="1041"/>
      <c r="J444" s="699"/>
      <c r="K444" s="699"/>
      <c r="L444" s="705"/>
      <c r="M444" s="699"/>
      <c r="N444" s="705"/>
      <c r="O444" s="705"/>
      <c r="P444" s="705"/>
      <c r="Q444" s="711"/>
      <c r="T444" s="1052"/>
      <c r="U444" s="1052"/>
      <c r="V444" s="1052"/>
      <c r="W444" s="1052"/>
      <c r="X444" s="1052"/>
    </row>
    <row r="445" spans="4:24" s="700" customFormat="1" ht="17" customHeight="1" x14ac:dyDescent="0.15">
      <c r="D445" s="1242"/>
      <c r="E445" s="1042"/>
      <c r="F445" s="1248" t="s">
        <v>892</v>
      </c>
      <c r="G445" s="1249"/>
      <c r="H445" s="705"/>
      <c r="I445" s="1041" t="s">
        <v>874</v>
      </c>
      <c r="J445" s="1250">
        <f>((H438*J441)*1.2)/12</f>
        <v>0</v>
      </c>
      <c r="K445" s="699" t="s">
        <v>589</v>
      </c>
      <c r="L445" s="1251" t="s">
        <v>880</v>
      </c>
      <c r="M445" s="709">
        <f>J445*O441</f>
        <v>0</v>
      </c>
      <c r="N445" s="705" t="s">
        <v>192</v>
      </c>
      <c r="O445" s="699"/>
      <c r="P445" s="705"/>
      <c r="Q445" s="711"/>
      <c r="T445" s="1052"/>
      <c r="U445" s="1052"/>
      <c r="V445" s="1052"/>
      <c r="W445" s="1052"/>
      <c r="X445" s="1052"/>
    </row>
    <row r="446" spans="4:24" s="700" customFormat="1" ht="17" customHeight="1" x14ac:dyDescent="0.15">
      <c r="D446" s="1242"/>
      <c r="E446" s="1042"/>
      <c r="F446" s="1248" t="s">
        <v>893</v>
      </c>
      <c r="G446" s="1249"/>
      <c r="H446" s="705"/>
      <c r="I446" s="1041" t="s">
        <v>874</v>
      </c>
      <c r="J446" s="1250">
        <f>((H438*J442)*1.2)/12</f>
        <v>0</v>
      </c>
      <c r="K446" s="699" t="s">
        <v>589</v>
      </c>
      <c r="L446" s="1251" t="s">
        <v>880</v>
      </c>
      <c r="M446" s="709">
        <f>J446*O442</f>
        <v>0</v>
      </c>
      <c r="N446" s="699" t="s">
        <v>192</v>
      </c>
      <c r="O446" s="699"/>
      <c r="P446" s="705"/>
      <c r="Q446" s="711"/>
      <c r="T446" s="1052"/>
      <c r="U446" s="1052"/>
      <c r="V446" s="1052"/>
      <c r="W446" s="1052"/>
      <c r="X446" s="1052"/>
    </row>
    <row r="447" spans="4:24" s="700" customFormat="1" ht="17" customHeight="1" x14ac:dyDescent="0.15">
      <c r="D447" s="1242"/>
      <c r="E447" s="1042"/>
      <c r="F447" s="1252" t="s">
        <v>894</v>
      </c>
      <c r="G447" s="1253"/>
      <c r="H447" s="1254"/>
      <c r="I447" s="1047" t="s">
        <v>874</v>
      </c>
      <c r="J447" s="747">
        <f>(2*(F437+H437))*(H438/H439)/12</f>
        <v>0</v>
      </c>
      <c r="K447" s="747" t="s">
        <v>589</v>
      </c>
      <c r="L447" s="1255" t="s">
        <v>880</v>
      </c>
      <c r="M447" s="749">
        <f>J447*O443</f>
        <v>0</v>
      </c>
      <c r="N447" s="1254" t="s">
        <v>192</v>
      </c>
      <c r="O447" s="699"/>
      <c r="P447" s="705"/>
      <c r="Q447" s="711"/>
      <c r="T447" s="1052"/>
      <c r="U447" s="1052"/>
      <c r="V447" s="1052"/>
      <c r="W447" s="1052"/>
      <c r="X447" s="1052"/>
    </row>
    <row r="448" spans="4:24" s="700" customFormat="1" ht="17" customHeight="1" x14ac:dyDescent="0.15">
      <c r="D448" s="1242"/>
      <c r="E448" s="1042"/>
      <c r="F448" s="708"/>
      <c r="G448" s="1249"/>
      <c r="H448" s="699"/>
      <c r="I448" s="1041"/>
      <c r="J448" s="699"/>
      <c r="K448" s="699"/>
      <c r="L448" s="750" t="s">
        <v>883</v>
      </c>
      <c r="M448" s="1256">
        <f>SUM(M445:M447)</f>
        <v>0</v>
      </c>
      <c r="N448" s="705" t="s">
        <v>192</v>
      </c>
      <c r="O448" s="699"/>
      <c r="P448" s="705"/>
      <c r="Q448" s="711"/>
      <c r="T448" s="1036"/>
      <c r="U448" s="1036"/>
      <c r="V448" s="1036"/>
      <c r="W448" s="1036"/>
      <c r="X448" s="1036"/>
    </row>
    <row r="449" spans="4:24" ht="16" x14ac:dyDescent="0.2">
      <c r="D449" s="1257"/>
      <c r="E449" s="1054" t="s">
        <v>306</v>
      </c>
      <c r="Q449" s="1056"/>
      <c r="T449" s="700"/>
      <c r="U449" s="700"/>
      <c r="V449" s="700"/>
      <c r="W449" s="700"/>
      <c r="X449" s="699"/>
    </row>
    <row r="450" spans="4:24" s="700" customFormat="1" ht="17" customHeight="1" x14ac:dyDescent="0.15">
      <c r="D450" s="1242"/>
      <c r="E450" s="1039" t="s">
        <v>241</v>
      </c>
      <c r="F450" s="703" t="s">
        <v>884</v>
      </c>
      <c r="G450" s="1041"/>
      <c r="H450" s="699"/>
      <c r="I450" s="1041" t="s">
        <v>874</v>
      </c>
      <c r="J450" s="709">
        <f>(F437*H437)*H438</f>
        <v>0</v>
      </c>
      <c r="K450" s="699" t="s">
        <v>189</v>
      </c>
      <c r="L450" s="705"/>
      <c r="M450" s="699"/>
      <c r="N450" s="705"/>
      <c r="O450" s="705"/>
      <c r="P450" s="705"/>
      <c r="Q450" s="711"/>
      <c r="T450" s="1052"/>
      <c r="U450" s="1052"/>
      <c r="V450" s="1052"/>
      <c r="W450" s="1052"/>
      <c r="X450" s="1052"/>
    </row>
    <row r="451" spans="4:24" s="700" customFormat="1" ht="17" customHeight="1" x14ac:dyDescent="0.15">
      <c r="D451" s="1242"/>
      <c r="E451" s="1031" t="s">
        <v>241</v>
      </c>
      <c r="F451" s="703" t="s">
        <v>882</v>
      </c>
      <c r="G451" s="1040"/>
      <c r="H451" s="699"/>
      <c r="I451" s="1041" t="s">
        <v>874</v>
      </c>
      <c r="J451" s="709">
        <f>M448</f>
        <v>0</v>
      </c>
      <c r="K451" s="699" t="s">
        <v>192</v>
      </c>
      <c r="L451" s="705"/>
      <c r="M451" s="699"/>
      <c r="N451" s="705"/>
      <c r="O451" s="705"/>
      <c r="P451" s="705"/>
      <c r="Q451" s="711"/>
      <c r="T451" s="1052"/>
      <c r="U451" s="1052"/>
      <c r="V451" s="1052"/>
      <c r="W451" s="1052"/>
      <c r="X451" s="1052"/>
    </row>
    <row r="452" spans="4:24" s="700" customFormat="1" ht="17" customHeight="1" thickBot="1" x14ac:dyDescent="0.2">
      <c r="D452" s="1258"/>
      <c r="E452" s="1057" t="s">
        <v>241</v>
      </c>
      <c r="F452" s="715" t="s">
        <v>1073</v>
      </c>
      <c r="G452" s="1058"/>
      <c r="H452" s="716"/>
      <c r="I452" s="1059" t="s">
        <v>874</v>
      </c>
      <c r="J452" s="718">
        <f>((H437+H437)*1.2)*H438</f>
        <v>0</v>
      </c>
      <c r="K452" s="716" t="s">
        <v>184</v>
      </c>
      <c r="L452" s="719"/>
      <c r="M452" s="716"/>
      <c r="N452" s="719"/>
      <c r="O452" s="719"/>
      <c r="P452" s="719"/>
      <c r="Q452" s="720"/>
      <c r="T452" s="1052"/>
      <c r="U452" s="1052"/>
      <c r="V452" s="1052"/>
      <c r="W452" s="1052"/>
      <c r="X452" s="1052"/>
    </row>
    <row r="467" spans="20:24" x14ac:dyDescent="0.15">
      <c r="T467" s="1036"/>
      <c r="U467" s="1036"/>
      <c r="V467" s="1036"/>
      <c r="W467" s="1036"/>
      <c r="X467" s="1036"/>
    </row>
    <row r="468" spans="20:24" x14ac:dyDescent="0.15">
      <c r="T468" s="700"/>
      <c r="U468" s="700"/>
      <c r="V468" s="700"/>
      <c r="W468" s="700"/>
      <c r="X468" s="699"/>
    </row>
    <row r="484" spans="20:24" x14ac:dyDescent="0.15">
      <c r="T484" s="1036"/>
      <c r="U484" s="1036"/>
      <c r="V484" s="1036"/>
      <c r="W484" s="1036"/>
      <c r="X484" s="1036"/>
    </row>
    <row r="485" spans="20:24" x14ac:dyDescent="0.15">
      <c r="T485" s="700"/>
      <c r="U485" s="700"/>
      <c r="V485" s="700"/>
      <c r="W485" s="700"/>
      <c r="X485" s="699"/>
    </row>
    <row r="501" spans="20:24" x14ac:dyDescent="0.15">
      <c r="T501" s="1036"/>
      <c r="U501" s="1036"/>
      <c r="V501" s="1036"/>
      <c r="W501" s="1036"/>
      <c r="X501" s="1036"/>
    </row>
    <row r="502" spans="20:24" x14ac:dyDescent="0.15">
      <c r="T502" s="700"/>
      <c r="U502" s="700"/>
      <c r="V502" s="700"/>
      <c r="W502" s="700"/>
      <c r="X502" s="699"/>
    </row>
    <row r="518" spans="20:24" x14ac:dyDescent="0.15">
      <c r="T518" s="1036"/>
      <c r="U518" s="1036"/>
      <c r="V518" s="1036"/>
      <c r="W518" s="1036"/>
      <c r="X518" s="1036"/>
    </row>
    <row r="519" spans="20:24" x14ac:dyDescent="0.15">
      <c r="T519" s="700"/>
      <c r="U519" s="700"/>
      <c r="V519" s="700"/>
      <c r="W519" s="700"/>
      <c r="X519" s="699"/>
    </row>
    <row r="535" spans="20:24" x14ac:dyDescent="0.15">
      <c r="T535" s="1036"/>
      <c r="U535" s="1036"/>
      <c r="V535" s="1036"/>
      <c r="W535" s="1036"/>
      <c r="X535" s="1036"/>
    </row>
    <row r="536" spans="20:24" x14ac:dyDescent="0.15">
      <c r="T536" s="700"/>
      <c r="U536" s="700"/>
      <c r="V536" s="700"/>
      <c r="W536" s="700"/>
      <c r="X536" s="699"/>
    </row>
    <row r="552" spans="20:24" x14ac:dyDescent="0.15">
      <c r="T552" s="1036"/>
      <c r="U552" s="1036"/>
      <c r="V552" s="1036"/>
      <c r="W552" s="1036"/>
      <c r="X552" s="1036"/>
    </row>
    <row r="553" spans="20:24" x14ac:dyDescent="0.15">
      <c r="T553" s="700"/>
      <c r="U553" s="700"/>
      <c r="V553" s="700"/>
      <c r="W553" s="700"/>
      <c r="X553" s="699"/>
    </row>
    <row r="569" spans="20:24" x14ac:dyDescent="0.15">
      <c r="T569" s="1036"/>
      <c r="U569" s="1036"/>
      <c r="V569" s="1036"/>
      <c r="W569" s="1036"/>
      <c r="X569" s="1036"/>
    </row>
    <row r="570" spans="20:24" x14ac:dyDescent="0.15">
      <c r="T570" s="700"/>
      <c r="U570" s="700"/>
      <c r="V570" s="700"/>
      <c r="W570" s="700"/>
      <c r="X570" s="699"/>
    </row>
    <row r="587" spans="20:24" x14ac:dyDescent="0.15">
      <c r="T587" s="1068"/>
      <c r="U587" s="1068"/>
      <c r="V587" s="1068"/>
      <c r="W587" s="1068"/>
      <c r="X587" s="1068"/>
    </row>
    <row r="588" spans="20:24" x14ac:dyDescent="0.15">
      <c r="T588" s="1036"/>
      <c r="U588" s="1036"/>
      <c r="V588" s="1036"/>
      <c r="W588" s="1036"/>
      <c r="X588" s="1036"/>
    </row>
    <row r="589" spans="20:24" x14ac:dyDescent="0.15">
      <c r="T589" s="700"/>
      <c r="U589" s="700"/>
      <c r="V589" s="700"/>
      <c r="W589" s="700"/>
      <c r="X589" s="699"/>
    </row>
    <row r="605" spans="20:24" x14ac:dyDescent="0.15">
      <c r="T605" s="1036"/>
      <c r="U605" s="1036"/>
      <c r="V605" s="1036"/>
      <c r="W605" s="1036"/>
      <c r="X605" s="1036"/>
    </row>
    <row r="606" spans="20:24" x14ac:dyDescent="0.15">
      <c r="T606" s="700"/>
      <c r="U606" s="700"/>
      <c r="V606" s="700"/>
      <c r="W606" s="700"/>
      <c r="X606" s="699"/>
    </row>
    <row r="622" spans="20:24" x14ac:dyDescent="0.15">
      <c r="T622" s="1036"/>
      <c r="U622" s="1036"/>
      <c r="V622" s="1036"/>
      <c r="W622" s="1036"/>
      <c r="X622" s="1036"/>
    </row>
    <row r="623" spans="20:24" x14ac:dyDescent="0.15">
      <c r="T623" s="700"/>
      <c r="U623" s="700"/>
      <c r="V623" s="700"/>
      <c r="W623" s="700"/>
      <c r="X623" s="699"/>
    </row>
  </sheetData>
  <mergeCells count="80">
    <mergeCell ref="O442:P442"/>
    <mergeCell ref="O443:P443"/>
    <mergeCell ref="O408:P408"/>
    <mergeCell ref="O409:P409"/>
    <mergeCell ref="O424:P424"/>
    <mergeCell ref="O425:P425"/>
    <mergeCell ref="O426:P426"/>
    <mergeCell ref="O441:P441"/>
    <mergeCell ref="O372:P372"/>
    <mergeCell ref="O373:P373"/>
    <mergeCell ref="O390:P390"/>
    <mergeCell ref="O391:P391"/>
    <mergeCell ref="O392:P392"/>
    <mergeCell ref="O407:P407"/>
    <mergeCell ref="O338:P338"/>
    <mergeCell ref="O339:P339"/>
    <mergeCell ref="O354:P354"/>
    <mergeCell ref="O355:P355"/>
    <mergeCell ref="O356:P356"/>
    <mergeCell ref="O371:P371"/>
    <mergeCell ref="O302:P302"/>
    <mergeCell ref="O303:P303"/>
    <mergeCell ref="O320:P320"/>
    <mergeCell ref="O321:P321"/>
    <mergeCell ref="O322:P322"/>
    <mergeCell ref="O337:P337"/>
    <mergeCell ref="O268:P268"/>
    <mergeCell ref="O269:P269"/>
    <mergeCell ref="O284:P284"/>
    <mergeCell ref="O285:P285"/>
    <mergeCell ref="O286:P286"/>
    <mergeCell ref="O301:P301"/>
    <mergeCell ref="O234:P234"/>
    <mergeCell ref="O235:P235"/>
    <mergeCell ref="O250:P250"/>
    <mergeCell ref="O251:P251"/>
    <mergeCell ref="O252:P252"/>
    <mergeCell ref="O267:P267"/>
    <mergeCell ref="O200:P200"/>
    <mergeCell ref="O201:P201"/>
    <mergeCell ref="O216:P216"/>
    <mergeCell ref="O217:P217"/>
    <mergeCell ref="O218:P218"/>
    <mergeCell ref="O233:P233"/>
    <mergeCell ref="O166:P166"/>
    <mergeCell ref="O167:P167"/>
    <mergeCell ref="O182:P182"/>
    <mergeCell ref="O183:P183"/>
    <mergeCell ref="O184:P184"/>
    <mergeCell ref="O199:P199"/>
    <mergeCell ref="O130:P130"/>
    <mergeCell ref="O131:P131"/>
    <mergeCell ref="O146:P146"/>
    <mergeCell ref="O147:P147"/>
    <mergeCell ref="O148:P148"/>
    <mergeCell ref="O165:P165"/>
    <mergeCell ref="O96:P96"/>
    <mergeCell ref="O97:P97"/>
    <mergeCell ref="O112:P112"/>
    <mergeCell ref="O113:P113"/>
    <mergeCell ref="O114:P114"/>
    <mergeCell ref="O129:P129"/>
    <mergeCell ref="O62:P62"/>
    <mergeCell ref="O63:P63"/>
    <mergeCell ref="O78:P78"/>
    <mergeCell ref="O79:P79"/>
    <mergeCell ref="O80:P80"/>
    <mergeCell ref="O95:P95"/>
    <mergeCell ref="O28:P28"/>
    <mergeCell ref="O29:P29"/>
    <mergeCell ref="O44:P44"/>
    <mergeCell ref="O45:P45"/>
    <mergeCell ref="O46:P46"/>
    <mergeCell ref="O61:P61"/>
    <mergeCell ref="D2:Q2"/>
    <mergeCell ref="D3:Q3"/>
    <mergeCell ref="O10:P10"/>
    <mergeCell ref="O11:P11"/>
    <mergeCell ref="O12:P12"/>
    <mergeCell ref="O27:P27"/>
  </mergeCells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D423-E093-4962-A8EF-276FEB1F3DF4}">
  <sheetPr>
    <tabColor rgb="FFFF0000"/>
    <pageSetUpPr fitToPage="1"/>
  </sheetPr>
  <dimension ref="B6:AK546"/>
  <sheetViews>
    <sheetView showGridLines="0" tabSelected="1" view="pageBreakPreview" topLeftCell="A209" zoomScale="95" zoomScaleNormal="55" zoomScaleSheetLayoutView="100" workbookViewId="0">
      <selection activeCell="O224" sqref="O224"/>
    </sheetView>
  </sheetViews>
  <sheetFormatPr baseColWidth="10" defaultColWidth="8.7109375" defaultRowHeight="20" customHeight="1" x14ac:dyDescent="0.2"/>
  <cols>
    <col min="1" max="1" width="1.5703125" style="1" customWidth="1"/>
    <col min="2" max="2" width="2.140625" style="1" customWidth="1"/>
    <col min="3" max="3" width="1.28515625" style="1" customWidth="1"/>
    <col min="4" max="4" width="5" style="2" customWidth="1"/>
    <col min="5" max="5" width="4.28515625" style="2" customWidth="1"/>
    <col min="6" max="6" width="3.140625" style="2" customWidth="1"/>
    <col min="7" max="7" width="2.28515625" style="1" customWidth="1"/>
    <col min="8" max="8" width="3.140625" style="1" customWidth="1"/>
    <col min="9" max="9" width="4.28515625" style="1" customWidth="1"/>
    <col min="10" max="10" width="3.140625" style="3" bestFit="1" customWidth="1"/>
    <col min="11" max="11" width="7.28515625" style="3" customWidth="1"/>
    <col min="12" max="12" width="4.5703125" style="3" bestFit="1" customWidth="1"/>
    <col min="13" max="13" width="4.7109375" style="4" bestFit="1" customWidth="1"/>
    <col min="14" max="14" width="3.7109375" style="5" bestFit="1" customWidth="1"/>
    <col min="15" max="15" width="22.5703125" style="1" customWidth="1"/>
    <col min="16" max="16" width="63.5703125" style="92" bestFit="1" customWidth="1"/>
    <col min="17" max="17" width="4.7109375" style="92" bestFit="1" customWidth="1"/>
    <col min="18" max="18" width="9.42578125" style="239" bestFit="1" customWidth="1"/>
    <col min="19" max="20" width="14.140625" style="239" customWidth="1"/>
    <col min="21" max="21" width="18.28515625" style="239" bestFit="1" customWidth="1"/>
    <col min="22" max="22" width="17.42578125" style="239" bestFit="1" customWidth="1"/>
    <col min="23" max="23" width="1.28515625" style="1" customWidth="1"/>
    <col min="24" max="24" width="2.7109375" style="1" customWidth="1"/>
    <col min="25" max="25" width="9.42578125" style="243" bestFit="1" customWidth="1"/>
    <col min="26" max="26" width="11.7109375" style="243" bestFit="1" customWidth="1"/>
    <col min="27" max="27" width="6.7109375" style="243" bestFit="1" customWidth="1"/>
    <col min="28" max="28" width="15.7109375" style="243" bestFit="1" customWidth="1"/>
    <col min="29" max="29" width="13.140625" style="243" bestFit="1" customWidth="1"/>
    <col min="30" max="30" width="14.140625" style="243" bestFit="1" customWidth="1"/>
    <col min="31" max="32" width="15.42578125" style="243" bestFit="1" customWidth="1"/>
    <col min="33" max="33" width="16.85546875" style="243" bestFit="1" customWidth="1"/>
    <col min="34" max="34" width="9.7109375" style="243" bestFit="1" customWidth="1"/>
    <col min="35" max="35" width="8.85546875" style="2"/>
    <col min="36" max="125" width="8.85546875" style="1"/>
    <col min="126" max="126" width="1.28515625" style="1" customWidth="1"/>
    <col min="127" max="127" width="3.7109375" style="1" customWidth="1"/>
    <col min="128" max="128" width="3.5703125" style="1" customWidth="1"/>
    <col min="129" max="132" width="2.5703125" style="1" customWidth="1"/>
    <col min="133" max="133" width="15.42578125" style="1" customWidth="1"/>
    <col min="134" max="134" width="29.28515625" style="1" customWidth="1"/>
    <col min="135" max="135" width="78.85546875" style="1" bestFit="1" customWidth="1"/>
    <col min="136" max="136" width="8.28515625" style="1" customWidth="1"/>
    <col min="137" max="137" width="6.7109375" style="1" customWidth="1"/>
    <col min="138" max="138" width="21.28515625" style="1" bestFit="1" customWidth="1"/>
    <col min="139" max="139" width="18.42578125" style="1" customWidth="1"/>
    <col min="140" max="140" width="1.28515625" style="1" customWidth="1"/>
    <col min="141" max="141" width="3.85546875" style="1" customWidth="1"/>
    <col min="142" max="142" width="0" style="1" hidden="1" customWidth="1"/>
    <col min="143" max="143" width="13" style="1" customWidth="1"/>
    <col min="144" max="144" width="15.85546875" style="1" customWidth="1"/>
    <col min="145" max="145" width="0" style="1" hidden="1" customWidth="1"/>
    <col min="146" max="146" width="13.140625" style="1" customWidth="1"/>
    <col min="147" max="148" width="0" style="1" hidden="1" customWidth="1"/>
    <col min="149" max="149" width="2.28515625" style="1" customWidth="1"/>
    <col min="150" max="150" width="4.28515625" style="1" customWidth="1"/>
    <col min="151" max="151" width="14.28515625" style="1" bestFit="1" customWidth="1"/>
    <col min="152" max="381" width="8.85546875" style="1"/>
    <col min="382" max="382" width="1.28515625" style="1" customWidth="1"/>
    <col min="383" max="383" width="3.7109375" style="1" customWidth="1"/>
    <col min="384" max="384" width="3.5703125" style="1" customWidth="1"/>
    <col min="385" max="388" width="2.5703125" style="1" customWidth="1"/>
    <col min="389" max="389" width="15.42578125" style="1" customWidth="1"/>
    <col min="390" max="390" width="29.28515625" style="1" customWidth="1"/>
    <col min="391" max="391" width="78.85546875" style="1" bestFit="1" customWidth="1"/>
    <col min="392" max="392" width="8.28515625" style="1" customWidth="1"/>
    <col min="393" max="393" width="6.7109375" style="1" customWidth="1"/>
    <col min="394" max="394" width="21.28515625" style="1" bestFit="1" customWidth="1"/>
    <col min="395" max="395" width="18.42578125" style="1" customWidth="1"/>
    <col min="396" max="396" width="1.28515625" style="1" customWidth="1"/>
    <col min="397" max="397" width="3.85546875" style="1" customWidth="1"/>
    <col min="398" max="398" width="0" style="1" hidden="1" customWidth="1"/>
    <col min="399" max="399" width="13" style="1" customWidth="1"/>
    <col min="400" max="400" width="15.85546875" style="1" customWidth="1"/>
    <col min="401" max="401" width="0" style="1" hidden="1" customWidth="1"/>
    <col min="402" max="402" width="13.140625" style="1" customWidth="1"/>
    <col min="403" max="404" width="0" style="1" hidden="1" customWidth="1"/>
    <col min="405" max="405" width="2.28515625" style="1" customWidth="1"/>
    <col min="406" max="406" width="4.28515625" style="1" customWidth="1"/>
    <col min="407" max="407" width="14.28515625" style="1" bestFit="1" customWidth="1"/>
    <col min="408" max="637" width="8.85546875" style="1"/>
    <col min="638" max="638" width="1.28515625" style="1" customWidth="1"/>
    <col min="639" max="639" width="3.7109375" style="1" customWidth="1"/>
    <col min="640" max="640" width="3.5703125" style="1" customWidth="1"/>
    <col min="641" max="644" width="2.5703125" style="1" customWidth="1"/>
    <col min="645" max="645" width="15.42578125" style="1" customWidth="1"/>
    <col min="646" max="646" width="29.28515625" style="1" customWidth="1"/>
    <col min="647" max="647" width="78.85546875" style="1" bestFit="1" customWidth="1"/>
    <col min="648" max="648" width="8.28515625" style="1" customWidth="1"/>
    <col min="649" max="649" width="6.7109375" style="1" customWidth="1"/>
    <col min="650" max="650" width="21.28515625" style="1" bestFit="1" customWidth="1"/>
    <col min="651" max="651" width="18.42578125" style="1" customWidth="1"/>
    <col min="652" max="652" width="1.28515625" style="1" customWidth="1"/>
    <col min="653" max="653" width="3.85546875" style="1" customWidth="1"/>
    <col min="654" max="654" width="0" style="1" hidden="1" customWidth="1"/>
    <col min="655" max="655" width="13" style="1" customWidth="1"/>
    <col min="656" max="656" width="15.85546875" style="1" customWidth="1"/>
    <col min="657" max="657" width="0" style="1" hidden="1" customWidth="1"/>
    <col min="658" max="658" width="13.140625" style="1" customWidth="1"/>
    <col min="659" max="660" width="0" style="1" hidden="1" customWidth="1"/>
    <col min="661" max="661" width="2.28515625" style="1" customWidth="1"/>
    <col min="662" max="662" width="4.28515625" style="1" customWidth="1"/>
    <col min="663" max="663" width="14.28515625" style="1" bestFit="1" customWidth="1"/>
    <col min="664" max="893" width="8.85546875" style="1"/>
    <col min="894" max="894" width="1.28515625" style="1" customWidth="1"/>
    <col min="895" max="895" width="3.7109375" style="1" customWidth="1"/>
    <col min="896" max="896" width="3.5703125" style="1" customWidth="1"/>
    <col min="897" max="900" width="2.5703125" style="1" customWidth="1"/>
    <col min="901" max="901" width="15.42578125" style="1" customWidth="1"/>
    <col min="902" max="902" width="29.28515625" style="1" customWidth="1"/>
    <col min="903" max="903" width="78.85546875" style="1" bestFit="1" customWidth="1"/>
    <col min="904" max="904" width="8.28515625" style="1" customWidth="1"/>
    <col min="905" max="905" width="6.7109375" style="1" customWidth="1"/>
    <col min="906" max="906" width="21.28515625" style="1" bestFit="1" customWidth="1"/>
    <col min="907" max="907" width="18.42578125" style="1" customWidth="1"/>
    <col min="908" max="908" width="1.28515625" style="1" customWidth="1"/>
    <col min="909" max="909" width="3.85546875" style="1" customWidth="1"/>
    <col min="910" max="910" width="0" style="1" hidden="1" customWidth="1"/>
    <col min="911" max="911" width="13" style="1" customWidth="1"/>
    <col min="912" max="912" width="15.85546875" style="1" customWidth="1"/>
    <col min="913" max="913" width="0" style="1" hidden="1" customWidth="1"/>
    <col min="914" max="914" width="13.140625" style="1" customWidth="1"/>
    <col min="915" max="916" width="0" style="1" hidden="1" customWidth="1"/>
    <col min="917" max="917" width="2.28515625" style="1" customWidth="1"/>
    <col min="918" max="918" width="4.28515625" style="1" customWidth="1"/>
    <col min="919" max="919" width="14.28515625" style="1" bestFit="1" customWidth="1"/>
    <col min="920" max="1149" width="8.85546875" style="1"/>
    <col min="1150" max="1150" width="1.28515625" style="1" customWidth="1"/>
    <col min="1151" max="1151" width="3.7109375" style="1" customWidth="1"/>
    <col min="1152" max="1152" width="3.5703125" style="1" customWidth="1"/>
    <col min="1153" max="1156" width="2.5703125" style="1" customWidth="1"/>
    <col min="1157" max="1157" width="15.42578125" style="1" customWidth="1"/>
    <col min="1158" max="1158" width="29.28515625" style="1" customWidth="1"/>
    <col min="1159" max="1159" width="78.85546875" style="1" bestFit="1" customWidth="1"/>
    <col min="1160" max="1160" width="8.28515625" style="1" customWidth="1"/>
    <col min="1161" max="1161" width="6.7109375" style="1" customWidth="1"/>
    <col min="1162" max="1162" width="21.28515625" style="1" bestFit="1" customWidth="1"/>
    <col min="1163" max="1163" width="18.42578125" style="1" customWidth="1"/>
    <col min="1164" max="1164" width="1.28515625" style="1" customWidth="1"/>
    <col min="1165" max="1165" width="3.85546875" style="1" customWidth="1"/>
    <col min="1166" max="1166" width="0" style="1" hidden="1" customWidth="1"/>
    <col min="1167" max="1167" width="13" style="1" customWidth="1"/>
    <col min="1168" max="1168" width="15.85546875" style="1" customWidth="1"/>
    <col min="1169" max="1169" width="0" style="1" hidden="1" customWidth="1"/>
    <col min="1170" max="1170" width="13.140625" style="1" customWidth="1"/>
    <col min="1171" max="1172" width="0" style="1" hidden="1" customWidth="1"/>
    <col min="1173" max="1173" width="2.28515625" style="1" customWidth="1"/>
    <col min="1174" max="1174" width="4.28515625" style="1" customWidth="1"/>
    <col min="1175" max="1175" width="14.28515625" style="1" bestFit="1" customWidth="1"/>
    <col min="1176" max="1405" width="8.85546875" style="1"/>
    <col min="1406" max="1406" width="1.28515625" style="1" customWidth="1"/>
    <col min="1407" max="1407" width="3.7109375" style="1" customWidth="1"/>
    <col min="1408" max="1408" width="3.5703125" style="1" customWidth="1"/>
    <col min="1409" max="1412" width="2.5703125" style="1" customWidth="1"/>
    <col min="1413" max="1413" width="15.42578125" style="1" customWidth="1"/>
    <col min="1414" max="1414" width="29.28515625" style="1" customWidth="1"/>
    <col min="1415" max="1415" width="78.85546875" style="1" bestFit="1" customWidth="1"/>
    <col min="1416" max="1416" width="8.28515625" style="1" customWidth="1"/>
    <col min="1417" max="1417" width="6.7109375" style="1" customWidth="1"/>
    <col min="1418" max="1418" width="21.28515625" style="1" bestFit="1" customWidth="1"/>
    <col min="1419" max="1419" width="18.42578125" style="1" customWidth="1"/>
    <col min="1420" max="1420" width="1.28515625" style="1" customWidth="1"/>
    <col min="1421" max="1421" width="3.85546875" style="1" customWidth="1"/>
    <col min="1422" max="1422" width="0" style="1" hidden="1" customWidth="1"/>
    <col min="1423" max="1423" width="13" style="1" customWidth="1"/>
    <col min="1424" max="1424" width="15.85546875" style="1" customWidth="1"/>
    <col min="1425" max="1425" width="0" style="1" hidden="1" customWidth="1"/>
    <col min="1426" max="1426" width="13.140625" style="1" customWidth="1"/>
    <col min="1427" max="1428" width="0" style="1" hidden="1" customWidth="1"/>
    <col min="1429" max="1429" width="2.28515625" style="1" customWidth="1"/>
    <col min="1430" max="1430" width="4.28515625" style="1" customWidth="1"/>
    <col min="1431" max="1431" width="14.28515625" style="1" bestFit="1" customWidth="1"/>
    <col min="1432" max="1661" width="8.85546875" style="1"/>
    <col min="1662" max="1662" width="1.28515625" style="1" customWidth="1"/>
    <col min="1663" max="1663" width="3.7109375" style="1" customWidth="1"/>
    <col min="1664" max="1664" width="3.5703125" style="1" customWidth="1"/>
    <col min="1665" max="1668" width="2.5703125" style="1" customWidth="1"/>
    <col min="1669" max="1669" width="15.42578125" style="1" customWidth="1"/>
    <col min="1670" max="1670" width="29.28515625" style="1" customWidth="1"/>
    <col min="1671" max="1671" width="78.85546875" style="1" bestFit="1" customWidth="1"/>
    <col min="1672" max="1672" width="8.28515625" style="1" customWidth="1"/>
    <col min="1673" max="1673" width="6.7109375" style="1" customWidth="1"/>
    <col min="1674" max="1674" width="21.28515625" style="1" bestFit="1" customWidth="1"/>
    <col min="1675" max="1675" width="18.42578125" style="1" customWidth="1"/>
    <col min="1676" max="1676" width="1.28515625" style="1" customWidth="1"/>
    <col min="1677" max="1677" width="3.85546875" style="1" customWidth="1"/>
    <col min="1678" max="1678" width="0" style="1" hidden="1" customWidth="1"/>
    <col min="1679" max="1679" width="13" style="1" customWidth="1"/>
    <col min="1680" max="1680" width="15.85546875" style="1" customWidth="1"/>
    <col min="1681" max="1681" width="0" style="1" hidden="1" customWidth="1"/>
    <col min="1682" max="1682" width="13.140625" style="1" customWidth="1"/>
    <col min="1683" max="1684" width="0" style="1" hidden="1" customWidth="1"/>
    <col min="1685" max="1685" width="2.28515625" style="1" customWidth="1"/>
    <col min="1686" max="1686" width="4.28515625" style="1" customWidth="1"/>
    <col min="1687" max="1687" width="14.28515625" style="1" bestFit="1" customWidth="1"/>
    <col min="1688" max="1917" width="8.85546875" style="1"/>
    <col min="1918" max="1918" width="1.28515625" style="1" customWidth="1"/>
    <col min="1919" max="1919" width="3.7109375" style="1" customWidth="1"/>
    <col min="1920" max="1920" width="3.5703125" style="1" customWidth="1"/>
    <col min="1921" max="1924" width="2.5703125" style="1" customWidth="1"/>
    <col min="1925" max="1925" width="15.42578125" style="1" customWidth="1"/>
    <col min="1926" max="1926" width="29.28515625" style="1" customWidth="1"/>
    <col min="1927" max="1927" width="78.85546875" style="1" bestFit="1" customWidth="1"/>
    <col min="1928" max="1928" width="8.28515625" style="1" customWidth="1"/>
    <col min="1929" max="1929" width="6.7109375" style="1" customWidth="1"/>
    <col min="1930" max="1930" width="21.28515625" style="1" bestFit="1" customWidth="1"/>
    <col min="1931" max="1931" width="18.42578125" style="1" customWidth="1"/>
    <col min="1932" max="1932" width="1.28515625" style="1" customWidth="1"/>
    <col min="1933" max="1933" width="3.85546875" style="1" customWidth="1"/>
    <col min="1934" max="1934" width="0" style="1" hidden="1" customWidth="1"/>
    <col min="1935" max="1935" width="13" style="1" customWidth="1"/>
    <col min="1936" max="1936" width="15.85546875" style="1" customWidth="1"/>
    <col min="1937" max="1937" width="0" style="1" hidden="1" customWidth="1"/>
    <col min="1938" max="1938" width="13.140625" style="1" customWidth="1"/>
    <col min="1939" max="1940" width="0" style="1" hidden="1" customWidth="1"/>
    <col min="1941" max="1941" width="2.28515625" style="1" customWidth="1"/>
    <col min="1942" max="1942" width="4.28515625" style="1" customWidth="1"/>
    <col min="1943" max="1943" width="14.28515625" style="1" bestFit="1" customWidth="1"/>
    <col min="1944" max="2173" width="8.85546875" style="1"/>
    <col min="2174" max="2174" width="1.28515625" style="1" customWidth="1"/>
    <col min="2175" max="2175" width="3.7109375" style="1" customWidth="1"/>
    <col min="2176" max="2176" width="3.5703125" style="1" customWidth="1"/>
    <col min="2177" max="2180" width="2.5703125" style="1" customWidth="1"/>
    <col min="2181" max="2181" width="15.42578125" style="1" customWidth="1"/>
    <col min="2182" max="2182" width="29.28515625" style="1" customWidth="1"/>
    <col min="2183" max="2183" width="78.85546875" style="1" bestFit="1" customWidth="1"/>
    <col min="2184" max="2184" width="8.28515625" style="1" customWidth="1"/>
    <col min="2185" max="2185" width="6.7109375" style="1" customWidth="1"/>
    <col min="2186" max="2186" width="21.28515625" style="1" bestFit="1" customWidth="1"/>
    <col min="2187" max="2187" width="18.42578125" style="1" customWidth="1"/>
    <col min="2188" max="2188" width="1.28515625" style="1" customWidth="1"/>
    <col min="2189" max="2189" width="3.85546875" style="1" customWidth="1"/>
    <col min="2190" max="2190" width="0" style="1" hidden="1" customWidth="1"/>
    <col min="2191" max="2191" width="13" style="1" customWidth="1"/>
    <col min="2192" max="2192" width="15.85546875" style="1" customWidth="1"/>
    <col min="2193" max="2193" width="0" style="1" hidden="1" customWidth="1"/>
    <col min="2194" max="2194" width="13.140625" style="1" customWidth="1"/>
    <col min="2195" max="2196" width="0" style="1" hidden="1" customWidth="1"/>
    <col min="2197" max="2197" width="2.28515625" style="1" customWidth="1"/>
    <col min="2198" max="2198" width="4.28515625" style="1" customWidth="1"/>
    <col min="2199" max="2199" width="14.28515625" style="1" bestFit="1" customWidth="1"/>
    <col min="2200" max="2429" width="8.85546875" style="1"/>
    <col min="2430" max="2430" width="1.28515625" style="1" customWidth="1"/>
    <col min="2431" max="2431" width="3.7109375" style="1" customWidth="1"/>
    <col min="2432" max="2432" width="3.5703125" style="1" customWidth="1"/>
    <col min="2433" max="2436" width="2.5703125" style="1" customWidth="1"/>
    <col min="2437" max="2437" width="15.42578125" style="1" customWidth="1"/>
    <col min="2438" max="2438" width="29.28515625" style="1" customWidth="1"/>
    <col min="2439" max="2439" width="78.85546875" style="1" bestFit="1" customWidth="1"/>
    <col min="2440" max="2440" width="8.28515625" style="1" customWidth="1"/>
    <col min="2441" max="2441" width="6.7109375" style="1" customWidth="1"/>
    <col min="2442" max="2442" width="21.28515625" style="1" bestFit="1" customWidth="1"/>
    <col min="2443" max="2443" width="18.42578125" style="1" customWidth="1"/>
    <col min="2444" max="2444" width="1.28515625" style="1" customWidth="1"/>
    <col min="2445" max="2445" width="3.85546875" style="1" customWidth="1"/>
    <col min="2446" max="2446" width="0" style="1" hidden="1" customWidth="1"/>
    <col min="2447" max="2447" width="13" style="1" customWidth="1"/>
    <col min="2448" max="2448" width="15.85546875" style="1" customWidth="1"/>
    <col min="2449" max="2449" width="0" style="1" hidden="1" customWidth="1"/>
    <col min="2450" max="2450" width="13.140625" style="1" customWidth="1"/>
    <col min="2451" max="2452" width="0" style="1" hidden="1" customWidth="1"/>
    <col min="2453" max="2453" width="2.28515625" style="1" customWidth="1"/>
    <col min="2454" max="2454" width="4.28515625" style="1" customWidth="1"/>
    <col min="2455" max="2455" width="14.28515625" style="1" bestFit="1" customWidth="1"/>
    <col min="2456" max="2685" width="8.85546875" style="1"/>
    <col min="2686" max="2686" width="1.28515625" style="1" customWidth="1"/>
    <col min="2687" max="2687" width="3.7109375" style="1" customWidth="1"/>
    <col min="2688" max="2688" width="3.5703125" style="1" customWidth="1"/>
    <col min="2689" max="2692" width="2.5703125" style="1" customWidth="1"/>
    <col min="2693" max="2693" width="15.42578125" style="1" customWidth="1"/>
    <col min="2694" max="2694" width="29.28515625" style="1" customWidth="1"/>
    <col min="2695" max="2695" width="78.85546875" style="1" bestFit="1" customWidth="1"/>
    <col min="2696" max="2696" width="8.28515625" style="1" customWidth="1"/>
    <col min="2697" max="2697" width="6.7109375" style="1" customWidth="1"/>
    <col min="2698" max="2698" width="21.28515625" style="1" bestFit="1" customWidth="1"/>
    <col min="2699" max="2699" width="18.42578125" style="1" customWidth="1"/>
    <col min="2700" max="2700" width="1.28515625" style="1" customWidth="1"/>
    <col min="2701" max="2701" width="3.85546875" style="1" customWidth="1"/>
    <col min="2702" max="2702" width="0" style="1" hidden="1" customWidth="1"/>
    <col min="2703" max="2703" width="13" style="1" customWidth="1"/>
    <col min="2704" max="2704" width="15.85546875" style="1" customWidth="1"/>
    <col min="2705" max="2705" width="0" style="1" hidden="1" customWidth="1"/>
    <col min="2706" max="2706" width="13.140625" style="1" customWidth="1"/>
    <col min="2707" max="2708" width="0" style="1" hidden="1" customWidth="1"/>
    <col min="2709" max="2709" width="2.28515625" style="1" customWidth="1"/>
    <col min="2710" max="2710" width="4.28515625" style="1" customWidth="1"/>
    <col min="2711" max="2711" width="14.28515625" style="1" bestFit="1" customWidth="1"/>
    <col min="2712" max="2941" width="8.85546875" style="1"/>
    <col min="2942" max="2942" width="1.28515625" style="1" customWidth="1"/>
    <col min="2943" max="2943" width="3.7109375" style="1" customWidth="1"/>
    <col min="2944" max="2944" width="3.5703125" style="1" customWidth="1"/>
    <col min="2945" max="2948" width="2.5703125" style="1" customWidth="1"/>
    <col min="2949" max="2949" width="15.42578125" style="1" customWidth="1"/>
    <col min="2950" max="2950" width="29.28515625" style="1" customWidth="1"/>
    <col min="2951" max="2951" width="78.85546875" style="1" bestFit="1" customWidth="1"/>
    <col min="2952" max="2952" width="8.28515625" style="1" customWidth="1"/>
    <col min="2953" max="2953" width="6.7109375" style="1" customWidth="1"/>
    <col min="2954" max="2954" width="21.28515625" style="1" bestFit="1" customWidth="1"/>
    <col min="2955" max="2955" width="18.42578125" style="1" customWidth="1"/>
    <col min="2956" max="2956" width="1.28515625" style="1" customWidth="1"/>
    <col min="2957" max="2957" width="3.85546875" style="1" customWidth="1"/>
    <col min="2958" max="2958" width="0" style="1" hidden="1" customWidth="1"/>
    <col min="2959" max="2959" width="13" style="1" customWidth="1"/>
    <col min="2960" max="2960" width="15.85546875" style="1" customWidth="1"/>
    <col min="2961" max="2961" width="0" style="1" hidden="1" customWidth="1"/>
    <col min="2962" max="2962" width="13.140625" style="1" customWidth="1"/>
    <col min="2963" max="2964" width="0" style="1" hidden="1" customWidth="1"/>
    <col min="2965" max="2965" width="2.28515625" style="1" customWidth="1"/>
    <col min="2966" max="2966" width="4.28515625" style="1" customWidth="1"/>
    <col min="2967" max="2967" width="14.28515625" style="1" bestFit="1" customWidth="1"/>
    <col min="2968" max="3197" width="8.85546875" style="1"/>
    <col min="3198" max="3198" width="1.28515625" style="1" customWidth="1"/>
    <col min="3199" max="3199" width="3.7109375" style="1" customWidth="1"/>
    <col min="3200" max="3200" width="3.5703125" style="1" customWidth="1"/>
    <col min="3201" max="3204" width="2.5703125" style="1" customWidth="1"/>
    <col min="3205" max="3205" width="15.42578125" style="1" customWidth="1"/>
    <col min="3206" max="3206" width="29.28515625" style="1" customWidth="1"/>
    <col min="3207" max="3207" width="78.85546875" style="1" bestFit="1" customWidth="1"/>
    <col min="3208" max="3208" width="8.28515625" style="1" customWidth="1"/>
    <col min="3209" max="3209" width="6.7109375" style="1" customWidth="1"/>
    <col min="3210" max="3210" width="21.28515625" style="1" bestFit="1" customWidth="1"/>
    <col min="3211" max="3211" width="18.42578125" style="1" customWidth="1"/>
    <col min="3212" max="3212" width="1.28515625" style="1" customWidth="1"/>
    <col min="3213" max="3213" width="3.85546875" style="1" customWidth="1"/>
    <col min="3214" max="3214" width="0" style="1" hidden="1" customWidth="1"/>
    <col min="3215" max="3215" width="13" style="1" customWidth="1"/>
    <col min="3216" max="3216" width="15.85546875" style="1" customWidth="1"/>
    <col min="3217" max="3217" width="0" style="1" hidden="1" customWidth="1"/>
    <col min="3218" max="3218" width="13.140625" style="1" customWidth="1"/>
    <col min="3219" max="3220" width="0" style="1" hidden="1" customWidth="1"/>
    <col min="3221" max="3221" width="2.28515625" style="1" customWidth="1"/>
    <col min="3222" max="3222" width="4.28515625" style="1" customWidth="1"/>
    <col min="3223" max="3223" width="14.28515625" style="1" bestFit="1" customWidth="1"/>
    <col min="3224" max="3453" width="8.85546875" style="1"/>
    <col min="3454" max="3454" width="1.28515625" style="1" customWidth="1"/>
    <col min="3455" max="3455" width="3.7109375" style="1" customWidth="1"/>
    <col min="3456" max="3456" width="3.5703125" style="1" customWidth="1"/>
    <col min="3457" max="3460" width="2.5703125" style="1" customWidth="1"/>
    <col min="3461" max="3461" width="15.42578125" style="1" customWidth="1"/>
    <col min="3462" max="3462" width="29.28515625" style="1" customWidth="1"/>
    <col min="3463" max="3463" width="78.85546875" style="1" bestFit="1" customWidth="1"/>
    <col min="3464" max="3464" width="8.28515625" style="1" customWidth="1"/>
    <col min="3465" max="3465" width="6.7109375" style="1" customWidth="1"/>
    <col min="3466" max="3466" width="21.28515625" style="1" bestFit="1" customWidth="1"/>
    <col min="3467" max="3467" width="18.42578125" style="1" customWidth="1"/>
    <col min="3468" max="3468" width="1.28515625" style="1" customWidth="1"/>
    <col min="3469" max="3469" width="3.85546875" style="1" customWidth="1"/>
    <col min="3470" max="3470" width="0" style="1" hidden="1" customWidth="1"/>
    <col min="3471" max="3471" width="13" style="1" customWidth="1"/>
    <col min="3472" max="3472" width="15.85546875" style="1" customWidth="1"/>
    <col min="3473" max="3473" width="0" style="1" hidden="1" customWidth="1"/>
    <col min="3474" max="3474" width="13.140625" style="1" customWidth="1"/>
    <col min="3475" max="3476" width="0" style="1" hidden="1" customWidth="1"/>
    <col min="3477" max="3477" width="2.28515625" style="1" customWidth="1"/>
    <col min="3478" max="3478" width="4.28515625" style="1" customWidth="1"/>
    <col min="3479" max="3479" width="14.28515625" style="1" bestFit="1" customWidth="1"/>
    <col min="3480" max="3709" width="8.85546875" style="1"/>
    <col min="3710" max="3710" width="1.28515625" style="1" customWidth="1"/>
    <col min="3711" max="3711" width="3.7109375" style="1" customWidth="1"/>
    <col min="3712" max="3712" width="3.5703125" style="1" customWidth="1"/>
    <col min="3713" max="3716" width="2.5703125" style="1" customWidth="1"/>
    <col min="3717" max="3717" width="15.42578125" style="1" customWidth="1"/>
    <col min="3718" max="3718" width="29.28515625" style="1" customWidth="1"/>
    <col min="3719" max="3719" width="78.85546875" style="1" bestFit="1" customWidth="1"/>
    <col min="3720" max="3720" width="8.28515625" style="1" customWidth="1"/>
    <col min="3721" max="3721" width="6.7109375" style="1" customWidth="1"/>
    <col min="3722" max="3722" width="21.28515625" style="1" bestFit="1" customWidth="1"/>
    <col min="3723" max="3723" width="18.42578125" style="1" customWidth="1"/>
    <col min="3724" max="3724" width="1.28515625" style="1" customWidth="1"/>
    <col min="3725" max="3725" width="3.85546875" style="1" customWidth="1"/>
    <col min="3726" max="3726" width="0" style="1" hidden="1" customWidth="1"/>
    <col min="3727" max="3727" width="13" style="1" customWidth="1"/>
    <col min="3728" max="3728" width="15.85546875" style="1" customWidth="1"/>
    <col min="3729" max="3729" width="0" style="1" hidden="1" customWidth="1"/>
    <col min="3730" max="3730" width="13.140625" style="1" customWidth="1"/>
    <col min="3731" max="3732" width="0" style="1" hidden="1" customWidth="1"/>
    <col min="3733" max="3733" width="2.28515625" style="1" customWidth="1"/>
    <col min="3734" max="3734" width="4.28515625" style="1" customWidth="1"/>
    <col min="3735" max="3735" width="14.28515625" style="1" bestFit="1" customWidth="1"/>
    <col min="3736" max="3965" width="8.85546875" style="1"/>
    <col min="3966" max="3966" width="1.28515625" style="1" customWidth="1"/>
    <col min="3967" max="3967" width="3.7109375" style="1" customWidth="1"/>
    <col min="3968" max="3968" width="3.5703125" style="1" customWidth="1"/>
    <col min="3969" max="3972" width="2.5703125" style="1" customWidth="1"/>
    <col min="3973" max="3973" width="15.42578125" style="1" customWidth="1"/>
    <col min="3974" max="3974" width="29.28515625" style="1" customWidth="1"/>
    <col min="3975" max="3975" width="78.85546875" style="1" bestFit="1" customWidth="1"/>
    <col min="3976" max="3976" width="8.28515625" style="1" customWidth="1"/>
    <col min="3977" max="3977" width="6.7109375" style="1" customWidth="1"/>
    <col min="3978" max="3978" width="21.28515625" style="1" bestFit="1" customWidth="1"/>
    <col min="3979" max="3979" width="18.42578125" style="1" customWidth="1"/>
    <col min="3980" max="3980" width="1.28515625" style="1" customWidth="1"/>
    <col min="3981" max="3981" width="3.85546875" style="1" customWidth="1"/>
    <col min="3982" max="3982" width="0" style="1" hidden="1" customWidth="1"/>
    <col min="3983" max="3983" width="13" style="1" customWidth="1"/>
    <col min="3984" max="3984" width="15.85546875" style="1" customWidth="1"/>
    <col min="3985" max="3985" width="0" style="1" hidden="1" customWidth="1"/>
    <col min="3986" max="3986" width="13.140625" style="1" customWidth="1"/>
    <col min="3987" max="3988" width="0" style="1" hidden="1" customWidth="1"/>
    <col min="3989" max="3989" width="2.28515625" style="1" customWidth="1"/>
    <col min="3990" max="3990" width="4.28515625" style="1" customWidth="1"/>
    <col min="3991" max="3991" width="14.28515625" style="1" bestFit="1" customWidth="1"/>
    <col min="3992" max="4221" width="8.85546875" style="1"/>
    <col min="4222" max="4222" width="1.28515625" style="1" customWidth="1"/>
    <col min="4223" max="4223" width="3.7109375" style="1" customWidth="1"/>
    <col min="4224" max="4224" width="3.5703125" style="1" customWidth="1"/>
    <col min="4225" max="4228" width="2.5703125" style="1" customWidth="1"/>
    <col min="4229" max="4229" width="15.42578125" style="1" customWidth="1"/>
    <col min="4230" max="4230" width="29.28515625" style="1" customWidth="1"/>
    <col min="4231" max="4231" width="78.85546875" style="1" bestFit="1" customWidth="1"/>
    <col min="4232" max="4232" width="8.28515625" style="1" customWidth="1"/>
    <col min="4233" max="4233" width="6.7109375" style="1" customWidth="1"/>
    <col min="4234" max="4234" width="21.28515625" style="1" bestFit="1" customWidth="1"/>
    <col min="4235" max="4235" width="18.42578125" style="1" customWidth="1"/>
    <col min="4236" max="4236" width="1.28515625" style="1" customWidth="1"/>
    <col min="4237" max="4237" width="3.85546875" style="1" customWidth="1"/>
    <col min="4238" max="4238" width="0" style="1" hidden="1" customWidth="1"/>
    <col min="4239" max="4239" width="13" style="1" customWidth="1"/>
    <col min="4240" max="4240" width="15.85546875" style="1" customWidth="1"/>
    <col min="4241" max="4241" width="0" style="1" hidden="1" customWidth="1"/>
    <col min="4242" max="4242" width="13.140625" style="1" customWidth="1"/>
    <col min="4243" max="4244" width="0" style="1" hidden="1" customWidth="1"/>
    <col min="4245" max="4245" width="2.28515625" style="1" customWidth="1"/>
    <col min="4246" max="4246" width="4.28515625" style="1" customWidth="1"/>
    <col min="4247" max="4247" width="14.28515625" style="1" bestFit="1" customWidth="1"/>
    <col min="4248" max="4477" width="8.85546875" style="1"/>
    <col min="4478" max="4478" width="1.28515625" style="1" customWidth="1"/>
    <col min="4479" max="4479" width="3.7109375" style="1" customWidth="1"/>
    <col min="4480" max="4480" width="3.5703125" style="1" customWidth="1"/>
    <col min="4481" max="4484" width="2.5703125" style="1" customWidth="1"/>
    <col min="4485" max="4485" width="15.42578125" style="1" customWidth="1"/>
    <col min="4486" max="4486" width="29.28515625" style="1" customWidth="1"/>
    <col min="4487" max="4487" width="78.85546875" style="1" bestFit="1" customWidth="1"/>
    <col min="4488" max="4488" width="8.28515625" style="1" customWidth="1"/>
    <col min="4489" max="4489" width="6.7109375" style="1" customWidth="1"/>
    <col min="4490" max="4490" width="21.28515625" style="1" bestFit="1" customWidth="1"/>
    <col min="4491" max="4491" width="18.42578125" style="1" customWidth="1"/>
    <col min="4492" max="4492" width="1.28515625" style="1" customWidth="1"/>
    <col min="4493" max="4493" width="3.85546875" style="1" customWidth="1"/>
    <col min="4494" max="4494" width="0" style="1" hidden="1" customWidth="1"/>
    <col min="4495" max="4495" width="13" style="1" customWidth="1"/>
    <col min="4496" max="4496" width="15.85546875" style="1" customWidth="1"/>
    <col min="4497" max="4497" width="0" style="1" hidden="1" customWidth="1"/>
    <col min="4498" max="4498" width="13.140625" style="1" customWidth="1"/>
    <col min="4499" max="4500" width="0" style="1" hidden="1" customWidth="1"/>
    <col min="4501" max="4501" width="2.28515625" style="1" customWidth="1"/>
    <col min="4502" max="4502" width="4.28515625" style="1" customWidth="1"/>
    <col min="4503" max="4503" width="14.28515625" style="1" bestFit="1" customWidth="1"/>
    <col min="4504" max="4733" width="8.85546875" style="1"/>
    <col min="4734" max="4734" width="1.28515625" style="1" customWidth="1"/>
    <col min="4735" max="4735" width="3.7109375" style="1" customWidth="1"/>
    <col min="4736" max="4736" width="3.5703125" style="1" customWidth="1"/>
    <col min="4737" max="4740" width="2.5703125" style="1" customWidth="1"/>
    <col min="4741" max="4741" width="15.42578125" style="1" customWidth="1"/>
    <col min="4742" max="4742" width="29.28515625" style="1" customWidth="1"/>
    <col min="4743" max="4743" width="78.85546875" style="1" bestFit="1" customWidth="1"/>
    <col min="4744" max="4744" width="8.28515625" style="1" customWidth="1"/>
    <col min="4745" max="4745" width="6.7109375" style="1" customWidth="1"/>
    <col min="4746" max="4746" width="21.28515625" style="1" bestFit="1" customWidth="1"/>
    <col min="4747" max="4747" width="18.42578125" style="1" customWidth="1"/>
    <col min="4748" max="4748" width="1.28515625" style="1" customWidth="1"/>
    <col min="4749" max="4749" width="3.85546875" style="1" customWidth="1"/>
    <col min="4750" max="4750" width="0" style="1" hidden="1" customWidth="1"/>
    <col min="4751" max="4751" width="13" style="1" customWidth="1"/>
    <col min="4752" max="4752" width="15.85546875" style="1" customWidth="1"/>
    <col min="4753" max="4753" width="0" style="1" hidden="1" customWidth="1"/>
    <col min="4754" max="4754" width="13.140625" style="1" customWidth="1"/>
    <col min="4755" max="4756" width="0" style="1" hidden="1" customWidth="1"/>
    <col min="4757" max="4757" width="2.28515625" style="1" customWidth="1"/>
    <col min="4758" max="4758" width="4.28515625" style="1" customWidth="1"/>
    <col min="4759" max="4759" width="14.28515625" style="1" bestFit="1" customWidth="1"/>
    <col min="4760" max="4989" width="8.85546875" style="1"/>
    <col min="4990" max="4990" width="1.28515625" style="1" customWidth="1"/>
    <col min="4991" max="4991" width="3.7109375" style="1" customWidth="1"/>
    <col min="4992" max="4992" width="3.5703125" style="1" customWidth="1"/>
    <col min="4993" max="4996" width="2.5703125" style="1" customWidth="1"/>
    <col min="4997" max="4997" width="15.42578125" style="1" customWidth="1"/>
    <col min="4998" max="4998" width="29.28515625" style="1" customWidth="1"/>
    <col min="4999" max="4999" width="78.85546875" style="1" bestFit="1" customWidth="1"/>
    <col min="5000" max="5000" width="8.28515625" style="1" customWidth="1"/>
    <col min="5001" max="5001" width="6.7109375" style="1" customWidth="1"/>
    <col min="5002" max="5002" width="21.28515625" style="1" bestFit="1" customWidth="1"/>
    <col min="5003" max="5003" width="18.42578125" style="1" customWidth="1"/>
    <col min="5004" max="5004" width="1.28515625" style="1" customWidth="1"/>
    <col min="5005" max="5005" width="3.85546875" style="1" customWidth="1"/>
    <col min="5006" max="5006" width="0" style="1" hidden="1" customWidth="1"/>
    <col min="5007" max="5007" width="13" style="1" customWidth="1"/>
    <col min="5008" max="5008" width="15.85546875" style="1" customWidth="1"/>
    <col min="5009" max="5009" width="0" style="1" hidden="1" customWidth="1"/>
    <col min="5010" max="5010" width="13.140625" style="1" customWidth="1"/>
    <col min="5011" max="5012" width="0" style="1" hidden="1" customWidth="1"/>
    <col min="5013" max="5013" width="2.28515625" style="1" customWidth="1"/>
    <col min="5014" max="5014" width="4.28515625" style="1" customWidth="1"/>
    <col min="5015" max="5015" width="14.28515625" style="1" bestFit="1" customWidth="1"/>
    <col min="5016" max="5245" width="8.85546875" style="1"/>
    <col min="5246" max="5246" width="1.28515625" style="1" customWidth="1"/>
    <col min="5247" max="5247" width="3.7109375" style="1" customWidth="1"/>
    <col min="5248" max="5248" width="3.5703125" style="1" customWidth="1"/>
    <col min="5249" max="5252" width="2.5703125" style="1" customWidth="1"/>
    <col min="5253" max="5253" width="15.42578125" style="1" customWidth="1"/>
    <col min="5254" max="5254" width="29.28515625" style="1" customWidth="1"/>
    <col min="5255" max="5255" width="78.85546875" style="1" bestFit="1" customWidth="1"/>
    <col min="5256" max="5256" width="8.28515625" style="1" customWidth="1"/>
    <col min="5257" max="5257" width="6.7109375" style="1" customWidth="1"/>
    <col min="5258" max="5258" width="21.28515625" style="1" bestFit="1" customWidth="1"/>
    <col min="5259" max="5259" width="18.42578125" style="1" customWidth="1"/>
    <col min="5260" max="5260" width="1.28515625" style="1" customWidth="1"/>
    <col min="5261" max="5261" width="3.85546875" style="1" customWidth="1"/>
    <col min="5262" max="5262" width="0" style="1" hidden="1" customWidth="1"/>
    <col min="5263" max="5263" width="13" style="1" customWidth="1"/>
    <col min="5264" max="5264" width="15.85546875" style="1" customWidth="1"/>
    <col min="5265" max="5265" width="0" style="1" hidden="1" customWidth="1"/>
    <col min="5266" max="5266" width="13.140625" style="1" customWidth="1"/>
    <col min="5267" max="5268" width="0" style="1" hidden="1" customWidth="1"/>
    <col min="5269" max="5269" width="2.28515625" style="1" customWidth="1"/>
    <col min="5270" max="5270" width="4.28515625" style="1" customWidth="1"/>
    <col min="5271" max="5271" width="14.28515625" style="1" bestFit="1" customWidth="1"/>
    <col min="5272" max="5501" width="8.85546875" style="1"/>
    <col min="5502" max="5502" width="1.28515625" style="1" customWidth="1"/>
    <col min="5503" max="5503" width="3.7109375" style="1" customWidth="1"/>
    <col min="5504" max="5504" width="3.5703125" style="1" customWidth="1"/>
    <col min="5505" max="5508" width="2.5703125" style="1" customWidth="1"/>
    <col min="5509" max="5509" width="15.42578125" style="1" customWidth="1"/>
    <col min="5510" max="5510" width="29.28515625" style="1" customWidth="1"/>
    <col min="5511" max="5511" width="78.85546875" style="1" bestFit="1" customWidth="1"/>
    <col min="5512" max="5512" width="8.28515625" style="1" customWidth="1"/>
    <col min="5513" max="5513" width="6.7109375" style="1" customWidth="1"/>
    <col min="5514" max="5514" width="21.28515625" style="1" bestFit="1" customWidth="1"/>
    <col min="5515" max="5515" width="18.42578125" style="1" customWidth="1"/>
    <col min="5516" max="5516" width="1.28515625" style="1" customWidth="1"/>
    <col min="5517" max="5517" width="3.85546875" style="1" customWidth="1"/>
    <col min="5518" max="5518" width="0" style="1" hidden="1" customWidth="1"/>
    <col min="5519" max="5519" width="13" style="1" customWidth="1"/>
    <col min="5520" max="5520" width="15.85546875" style="1" customWidth="1"/>
    <col min="5521" max="5521" width="0" style="1" hidden="1" customWidth="1"/>
    <col min="5522" max="5522" width="13.140625" style="1" customWidth="1"/>
    <col min="5523" max="5524" width="0" style="1" hidden="1" customWidth="1"/>
    <col min="5525" max="5525" width="2.28515625" style="1" customWidth="1"/>
    <col min="5526" max="5526" width="4.28515625" style="1" customWidth="1"/>
    <col min="5527" max="5527" width="14.28515625" style="1" bestFit="1" customWidth="1"/>
    <col min="5528" max="5757" width="8.85546875" style="1"/>
    <col min="5758" max="5758" width="1.28515625" style="1" customWidth="1"/>
    <col min="5759" max="5759" width="3.7109375" style="1" customWidth="1"/>
    <col min="5760" max="5760" width="3.5703125" style="1" customWidth="1"/>
    <col min="5761" max="5764" width="2.5703125" style="1" customWidth="1"/>
    <col min="5765" max="5765" width="15.42578125" style="1" customWidth="1"/>
    <col min="5766" max="5766" width="29.28515625" style="1" customWidth="1"/>
    <col min="5767" max="5767" width="78.85546875" style="1" bestFit="1" customWidth="1"/>
    <col min="5768" max="5768" width="8.28515625" style="1" customWidth="1"/>
    <col min="5769" max="5769" width="6.7109375" style="1" customWidth="1"/>
    <col min="5770" max="5770" width="21.28515625" style="1" bestFit="1" customWidth="1"/>
    <col min="5771" max="5771" width="18.42578125" style="1" customWidth="1"/>
    <col min="5772" max="5772" width="1.28515625" style="1" customWidth="1"/>
    <col min="5773" max="5773" width="3.85546875" style="1" customWidth="1"/>
    <col min="5774" max="5774" width="0" style="1" hidden="1" customWidth="1"/>
    <col min="5775" max="5775" width="13" style="1" customWidth="1"/>
    <col min="5776" max="5776" width="15.85546875" style="1" customWidth="1"/>
    <col min="5777" max="5777" width="0" style="1" hidden="1" customWidth="1"/>
    <col min="5778" max="5778" width="13.140625" style="1" customWidth="1"/>
    <col min="5779" max="5780" width="0" style="1" hidden="1" customWidth="1"/>
    <col min="5781" max="5781" width="2.28515625" style="1" customWidth="1"/>
    <col min="5782" max="5782" width="4.28515625" style="1" customWidth="1"/>
    <col min="5783" max="5783" width="14.28515625" style="1" bestFit="1" customWidth="1"/>
    <col min="5784" max="6013" width="8.85546875" style="1"/>
    <col min="6014" max="6014" width="1.28515625" style="1" customWidth="1"/>
    <col min="6015" max="6015" width="3.7109375" style="1" customWidth="1"/>
    <col min="6016" max="6016" width="3.5703125" style="1" customWidth="1"/>
    <col min="6017" max="6020" width="2.5703125" style="1" customWidth="1"/>
    <col min="6021" max="6021" width="15.42578125" style="1" customWidth="1"/>
    <col min="6022" max="6022" width="29.28515625" style="1" customWidth="1"/>
    <col min="6023" max="6023" width="78.85546875" style="1" bestFit="1" customWidth="1"/>
    <col min="6024" max="6024" width="8.28515625" style="1" customWidth="1"/>
    <col min="6025" max="6025" width="6.7109375" style="1" customWidth="1"/>
    <col min="6026" max="6026" width="21.28515625" style="1" bestFit="1" customWidth="1"/>
    <col min="6027" max="6027" width="18.42578125" style="1" customWidth="1"/>
    <col min="6028" max="6028" width="1.28515625" style="1" customWidth="1"/>
    <col min="6029" max="6029" width="3.85546875" style="1" customWidth="1"/>
    <col min="6030" max="6030" width="0" style="1" hidden="1" customWidth="1"/>
    <col min="6031" max="6031" width="13" style="1" customWidth="1"/>
    <col min="6032" max="6032" width="15.85546875" style="1" customWidth="1"/>
    <col min="6033" max="6033" width="0" style="1" hidden="1" customWidth="1"/>
    <col min="6034" max="6034" width="13.140625" style="1" customWidth="1"/>
    <col min="6035" max="6036" width="0" style="1" hidden="1" customWidth="1"/>
    <col min="6037" max="6037" width="2.28515625" style="1" customWidth="1"/>
    <col min="6038" max="6038" width="4.28515625" style="1" customWidth="1"/>
    <col min="6039" max="6039" width="14.28515625" style="1" bestFit="1" customWidth="1"/>
    <col min="6040" max="6269" width="8.85546875" style="1"/>
    <col min="6270" max="6270" width="1.28515625" style="1" customWidth="1"/>
    <col min="6271" max="6271" width="3.7109375" style="1" customWidth="1"/>
    <col min="6272" max="6272" width="3.5703125" style="1" customWidth="1"/>
    <col min="6273" max="6276" width="2.5703125" style="1" customWidth="1"/>
    <col min="6277" max="6277" width="15.42578125" style="1" customWidth="1"/>
    <col min="6278" max="6278" width="29.28515625" style="1" customWidth="1"/>
    <col min="6279" max="6279" width="78.85546875" style="1" bestFit="1" customWidth="1"/>
    <col min="6280" max="6280" width="8.28515625" style="1" customWidth="1"/>
    <col min="6281" max="6281" width="6.7109375" style="1" customWidth="1"/>
    <col min="6282" max="6282" width="21.28515625" style="1" bestFit="1" customWidth="1"/>
    <col min="6283" max="6283" width="18.42578125" style="1" customWidth="1"/>
    <col min="6284" max="6284" width="1.28515625" style="1" customWidth="1"/>
    <col min="6285" max="6285" width="3.85546875" style="1" customWidth="1"/>
    <col min="6286" max="6286" width="0" style="1" hidden="1" customWidth="1"/>
    <col min="6287" max="6287" width="13" style="1" customWidth="1"/>
    <col min="6288" max="6288" width="15.85546875" style="1" customWidth="1"/>
    <col min="6289" max="6289" width="0" style="1" hidden="1" customWidth="1"/>
    <col min="6290" max="6290" width="13.140625" style="1" customWidth="1"/>
    <col min="6291" max="6292" width="0" style="1" hidden="1" customWidth="1"/>
    <col min="6293" max="6293" width="2.28515625" style="1" customWidth="1"/>
    <col min="6294" max="6294" width="4.28515625" style="1" customWidth="1"/>
    <col min="6295" max="6295" width="14.28515625" style="1" bestFit="1" customWidth="1"/>
    <col min="6296" max="6525" width="8.85546875" style="1"/>
    <col min="6526" max="6526" width="1.28515625" style="1" customWidth="1"/>
    <col min="6527" max="6527" width="3.7109375" style="1" customWidth="1"/>
    <col min="6528" max="6528" width="3.5703125" style="1" customWidth="1"/>
    <col min="6529" max="6532" width="2.5703125" style="1" customWidth="1"/>
    <col min="6533" max="6533" width="15.42578125" style="1" customWidth="1"/>
    <col min="6534" max="6534" width="29.28515625" style="1" customWidth="1"/>
    <col min="6535" max="6535" width="78.85546875" style="1" bestFit="1" customWidth="1"/>
    <col min="6536" max="6536" width="8.28515625" style="1" customWidth="1"/>
    <col min="6537" max="6537" width="6.7109375" style="1" customWidth="1"/>
    <col min="6538" max="6538" width="21.28515625" style="1" bestFit="1" customWidth="1"/>
    <col min="6539" max="6539" width="18.42578125" style="1" customWidth="1"/>
    <col min="6540" max="6540" width="1.28515625" style="1" customWidth="1"/>
    <col min="6541" max="6541" width="3.85546875" style="1" customWidth="1"/>
    <col min="6542" max="6542" width="0" style="1" hidden="1" customWidth="1"/>
    <col min="6543" max="6543" width="13" style="1" customWidth="1"/>
    <col min="6544" max="6544" width="15.85546875" style="1" customWidth="1"/>
    <col min="6545" max="6545" width="0" style="1" hidden="1" customWidth="1"/>
    <col min="6546" max="6546" width="13.140625" style="1" customWidth="1"/>
    <col min="6547" max="6548" width="0" style="1" hidden="1" customWidth="1"/>
    <col min="6549" max="6549" width="2.28515625" style="1" customWidth="1"/>
    <col min="6550" max="6550" width="4.28515625" style="1" customWidth="1"/>
    <col min="6551" max="6551" width="14.28515625" style="1" bestFit="1" customWidth="1"/>
    <col min="6552" max="6781" width="8.85546875" style="1"/>
    <col min="6782" max="6782" width="1.28515625" style="1" customWidth="1"/>
    <col min="6783" max="6783" width="3.7109375" style="1" customWidth="1"/>
    <col min="6784" max="6784" width="3.5703125" style="1" customWidth="1"/>
    <col min="6785" max="6788" width="2.5703125" style="1" customWidth="1"/>
    <col min="6789" max="6789" width="15.42578125" style="1" customWidth="1"/>
    <col min="6790" max="6790" width="29.28515625" style="1" customWidth="1"/>
    <col min="6791" max="6791" width="78.85546875" style="1" bestFit="1" customWidth="1"/>
    <col min="6792" max="6792" width="8.28515625" style="1" customWidth="1"/>
    <col min="6793" max="6793" width="6.7109375" style="1" customWidth="1"/>
    <col min="6794" max="6794" width="21.28515625" style="1" bestFit="1" customWidth="1"/>
    <col min="6795" max="6795" width="18.42578125" style="1" customWidth="1"/>
    <col min="6796" max="6796" width="1.28515625" style="1" customWidth="1"/>
    <col min="6797" max="6797" width="3.85546875" style="1" customWidth="1"/>
    <col min="6798" max="6798" width="0" style="1" hidden="1" customWidth="1"/>
    <col min="6799" max="6799" width="13" style="1" customWidth="1"/>
    <col min="6800" max="6800" width="15.85546875" style="1" customWidth="1"/>
    <col min="6801" max="6801" width="0" style="1" hidden="1" customWidth="1"/>
    <col min="6802" max="6802" width="13.140625" style="1" customWidth="1"/>
    <col min="6803" max="6804" width="0" style="1" hidden="1" customWidth="1"/>
    <col min="6805" max="6805" width="2.28515625" style="1" customWidth="1"/>
    <col min="6806" max="6806" width="4.28515625" style="1" customWidth="1"/>
    <col min="6807" max="6807" width="14.28515625" style="1" bestFit="1" customWidth="1"/>
    <col min="6808" max="7037" width="8.85546875" style="1"/>
    <col min="7038" max="7038" width="1.28515625" style="1" customWidth="1"/>
    <col min="7039" max="7039" width="3.7109375" style="1" customWidth="1"/>
    <col min="7040" max="7040" width="3.5703125" style="1" customWidth="1"/>
    <col min="7041" max="7044" width="2.5703125" style="1" customWidth="1"/>
    <col min="7045" max="7045" width="15.42578125" style="1" customWidth="1"/>
    <col min="7046" max="7046" width="29.28515625" style="1" customWidth="1"/>
    <col min="7047" max="7047" width="78.85546875" style="1" bestFit="1" customWidth="1"/>
    <col min="7048" max="7048" width="8.28515625" style="1" customWidth="1"/>
    <col min="7049" max="7049" width="6.7109375" style="1" customWidth="1"/>
    <col min="7050" max="7050" width="21.28515625" style="1" bestFit="1" customWidth="1"/>
    <col min="7051" max="7051" width="18.42578125" style="1" customWidth="1"/>
    <col min="7052" max="7052" width="1.28515625" style="1" customWidth="1"/>
    <col min="7053" max="7053" width="3.85546875" style="1" customWidth="1"/>
    <col min="7054" max="7054" width="0" style="1" hidden="1" customWidth="1"/>
    <col min="7055" max="7055" width="13" style="1" customWidth="1"/>
    <col min="7056" max="7056" width="15.85546875" style="1" customWidth="1"/>
    <col min="7057" max="7057" width="0" style="1" hidden="1" customWidth="1"/>
    <col min="7058" max="7058" width="13.140625" style="1" customWidth="1"/>
    <col min="7059" max="7060" width="0" style="1" hidden="1" customWidth="1"/>
    <col min="7061" max="7061" width="2.28515625" style="1" customWidth="1"/>
    <col min="7062" max="7062" width="4.28515625" style="1" customWidth="1"/>
    <col min="7063" max="7063" width="14.28515625" style="1" bestFit="1" customWidth="1"/>
    <col min="7064" max="7293" width="8.85546875" style="1"/>
    <col min="7294" max="7294" width="1.28515625" style="1" customWidth="1"/>
    <col min="7295" max="7295" width="3.7109375" style="1" customWidth="1"/>
    <col min="7296" max="7296" width="3.5703125" style="1" customWidth="1"/>
    <col min="7297" max="7300" width="2.5703125" style="1" customWidth="1"/>
    <col min="7301" max="7301" width="15.42578125" style="1" customWidth="1"/>
    <col min="7302" max="7302" width="29.28515625" style="1" customWidth="1"/>
    <col min="7303" max="7303" width="78.85546875" style="1" bestFit="1" customWidth="1"/>
    <col min="7304" max="7304" width="8.28515625" style="1" customWidth="1"/>
    <col min="7305" max="7305" width="6.7109375" style="1" customWidth="1"/>
    <col min="7306" max="7306" width="21.28515625" style="1" bestFit="1" customWidth="1"/>
    <col min="7307" max="7307" width="18.42578125" style="1" customWidth="1"/>
    <col min="7308" max="7308" width="1.28515625" style="1" customWidth="1"/>
    <col min="7309" max="7309" width="3.85546875" style="1" customWidth="1"/>
    <col min="7310" max="7310" width="0" style="1" hidden="1" customWidth="1"/>
    <col min="7311" max="7311" width="13" style="1" customWidth="1"/>
    <col min="7312" max="7312" width="15.85546875" style="1" customWidth="1"/>
    <col min="7313" max="7313" width="0" style="1" hidden="1" customWidth="1"/>
    <col min="7314" max="7314" width="13.140625" style="1" customWidth="1"/>
    <col min="7315" max="7316" width="0" style="1" hidden="1" customWidth="1"/>
    <col min="7317" max="7317" width="2.28515625" style="1" customWidth="1"/>
    <col min="7318" max="7318" width="4.28515625" style="1" customWidth="1"/>
    <col min="7319" max="7319" width="14.28515625" style="1" bestFit="1" customWidth="1"/>
    <col min="7320" max="7549" width="8.85546875" style="1"/>
    <col min="7550" max="7550" width="1.28515625" style="1" customWidth="1"/>
    <col min="7551" max="7551" width="3.7109375" style="1" customWidth="1"/>
    <col min="7552" max="7552" width="3.5703125" style="1" customWidth="1"/>
    <col min="7553" max="7556" width="2.5703125" style="1" customWidth="1"/>
    <col min="7557" max="7557" width="15.42578125" style="1" customWidth="1"/>
    <col min="7558" max="7558" width="29.28515625" style="1" customWidth="1"/>
    <col min="7559" max="7559" width="78.85546875" style="1" bestFit="1" customWidth="1"/>
    <col min="7560" max="7560" width="8.28515625" style="1" customWidth="1"/>
    <col min="7561" max="7561" width="6.7109375" style="1" customWidth="1"/>
    <col min="7562" max="7562" width="21.28515625" style="1" bestFit="1" customWidth="1"/>
    <col min="7563" max="7563" width="18.42578125" style="1" customWidth="1"/>
    <col min="7564" max="7564" width="1.28515625" style="1" customWidth="1"/>
    <col min="7565" max="7565" width="3.85546875" style="1" customWidth="1"/>
    <col min="7566" max="7566" width="0" style="1" hidden="1" customWidth="1"/>
    <col min="7567" max="7567" width="13" style="1" customWidth="1"/>
    <col min="7568" max="7568" width="15.85546875" style="1" customWidth="1"/>
    <col min="7569" max="7569" width="0" style="1" hidden="1" customWidth="1"/>
    <col min="7570" max="7570" width="13.140625" style="1" customWidth="1"/>
    <col min="7571" max="7572" width="0" style="1" hidden="1" customWidth="1"/>
    <col min="7573" max="7573" width="2.28515625" style="1" customWidth="1"/>
    <col min="7574" max="7574" width="4.28515625" style="1" customWidth="1"/>
    <col min="7575" max="7575" width="14.28515625" style="1" bestFit="1" customWidth="1"/>
    <col min="7576" max="7805" width="8.85546875" style="1"/>
    <col min="7806" max="7806" width="1.28515625" style="1" customWidth="1"/>
    <col min="7807" max="7807" width="3.7109375" style="1" customWidth="1"/>
    <col min="7808" max="7808" width="3.5703125" style="1" customWidth="1"/>
    <col min="7809" max="7812" width="2.5703125" style="1" customWidth="1"/>
    <col min="7813" max="7813" width="15.42578125" style="1" customWidth="1"/>
    <col min="7814" max="7814" width="29.28515625" style="1" customWidth="1"/>
    <col min="7815" max="7815" width="78.85546875" style="1" bestFit="1" customWidth="1"/>
    <col min="7816" max="7816" width="8.28515625" style="1" customWidth="1"/>
    <col min="7817" max="7817" width="6.7109375" style="1" customWidth="1"/>
    <col min="7818" max="7818" width="21.28515625" style="1" bestFit="1" customWidth="1"/>
    <col min="7819" max="7819" width="18.42578125" style="1" customWidth="1"/>
    <col min="7820" max="7820" width="1.28515625" style="1" customWidth="1"/>
    <col min="7821" max="7821" width="3.85546875" style="1" customWidth="1"/>
    <col min="7822" max="7822" width="0" style="1" hidden="1" customWidth="1"/>
    <col min="7823" max="7823" width="13" style="1" customWidth="1"/>
    <col min="7824" max="7824" width="15.85546875" style="1" customWidth="1"/>
    <col min="7825" max="7825" width="0" style="1" hidden="1" customWidth="1"/>
    <col min="7826" max="7826" width="13.140625" style="1" customWidth="1"/>
    <col min="7827" max="7828" width="0" style="1" hidden="1" customWidth="1"/>
    <col min="7829" max="7829" width="2.28515625" style="1" customWidth="1"/>
    <col min="7830" max="7830" width="4.28515625" style="1" customWidth="1"/>
    <col min="7831" max="7831" width="14.28515625" style="1" bestFit="1" customWidth="1"/>
    <col min="7832" max="8061" width="8.85546875" style="1"/>
    <col min="8062" max="8062" width="1.28515625" style="1" customWidth="1"/>
    <col min="8063" max="8063" width="3.7109375" style="1" customWidth="1"/>
    <col min="8064" max="8064" width="3.5703125" style="1" customWidth="1"/>
    <col min="8065" max="8068" width="2.5703125" style="1" customWidth="1"/>
    <col min="8069" max="8069" width="15.42578125" style="1" customWidth="1"/>
    <col min="8070" max="8070" width="29.28515625" style="1" customWidth="1"/>
    <col min="8071" max="8071" width="78.85546875" style="1" bestFit="1" customWidth="1"/>
    <col min="8072" max="8072" width="8.28515625" style="1" customWidth="1"/>
    <col min="8073" max="8073" width="6.7109375" style="1" customWidth="1"/>
    <col min="8074" max="8074" width="21.28515625" style="1" bestFit="1" customWidth="1"/>
    <col min="8075" max="8075" width="18.42578125" style="1" customWidth="1"/>
    <col min="8076" max="8076" width="1.28515625" style="1" customWidth="1"/>
    <col min="8077" max="8077" width="3.85546875" style="1" customWidth="1"/>
    <col min="8078" max="8078" width="0" style="1" hidden="1" customWidth="1"/>
    <col min="8079" max="8079" width="13" style="1" customWidth="1"/>
    <col min="8080" max="8080" width="15.85546875" style="1" customWidth="1"/>
    <col min="8081" max="8081" width="0" style="1" hidden="1" customWidth="1"/>
    <col min="8082" max="8082" width="13.140625" style="1" customWidth="1"/>
    <col min="8083" max="8084" width="0" style="1" hidden="1" customWidth="1"/>
    <col min="8085" max="8085" width="2.28515625" style="1" customWidth="1"/>
    <col min="8086" max="8086" width="4.28515625" style="1" customWidth="1"/>
    <col min="8087" max="8087" width="14.28515625" style="1" bestFit="1" customWidth="1"/>
    <col min="8088" max="8317" width="8.85546875" style="1"/>
    <col min="8318" max="8318" width="1.28515625" style="1" customWidth="1"/>
    <col min="8319" max="8319" width="3.7109375" style="1" customWidth="1"/>
    <col min="8320" max="8320" width="3.5703125" style="1" customWidth="1"/>
    <col min="8321" max="8324" width="2.5703125" style="1" customWidth="1"/>
    <col min="8325" max="8325" width="15.42578125" style="1" customWidth="1"/>
    <col min="8326" max="8326" width="29.28515625" style="1" customWidth="1"/>
    <col min="8327" max="8327" width="78.85546875" style="1" bestFit="1" customWidth="1"/>
    <col min="8328" max="8328" width="8.28515625" style="1" customWidth="1"/>
    <col min="8329" max="8329" width="6.7109375" style="1" customWidth="1"/>
    <col min="8330" max="8330" width="21.28515625" style="1" bestFit="1" customWidth="1"/>
    <col min="8331" max="8331" width="18.42578125" style="1" customWidth="1"/>
    <col min="8332" max="8332" width="1.28515625" style="1" customWidth="1"/>
    <col min="8333" max="8333" width="3.85546875" style="1" customWidth="1"/>
    <col min="8334" max="8334" width="0" style="1" hidden="1" customWidth="1"/>
    <col min="8335" max="8335" width="13" style="1" customWidth="1"/>
    <col min="8336" max="8336" width="15.85546875" style="1" customWidth="1"/>
    <col min="8337" max="8337" width="0" style="1" hidden="1" customWidth="1"/>
    <col min="8338" max="8338" width="13.140625" style="1" customWidth="1"/>
    <col min="8339" max="8340" width="0" style="1" hidden="1" customWidth="1"/>
    <col min="8341" max="8341" width="2.28515625" style="1" customWidth="1"/>
    <col min="8342" max="8342" width="4.28515625" style="1" customWidth="1"/>
    <col min="8343" max="8343" width="14.28515625" style="1" bestFit="1" customWidth="1"/>
    <col min="8344" max="8573" width="8.85546875" style="1"/>
    <col min="8574" max="8574" width="1.28515625" style="1" customWidth="1"/>
    <col min="8575" max="8575" width="3.7109375" style="1" customWidth="1"/>
    <col min="8576" max="8576" width="3.5703125" style="1" customWidth="1"/>
    <col min="8577" max="8580" width="2.5703125" style="1" customWidth="1"/>
    <col min="8581" max="8581" width="15.42578125" style="1" customWidth="1"/>
    <col min="8582" max="8582" width="29.28515625" style="1" customWidth="1"/>
    <col min="8583" max="8583" width="78.85546875" style="1" bestFit="1" customWidth="1"/>
    <col min="8584" max="8584" width="8.28515625" style="1" customWidth="1"/>
    <col min="8585" max="8585" width="6.7109375" style="1" customWidth="1"/>
    <col min="8586" max="8586" width="21.28515625" style="1" bestFit="1" customWidth="1"/>
    <col min="8587" max="8587" width="18.42578125" style="1" customWidth="1"/>
    <col min="8588" max="8588" width="1.28515625" style="1" customWidth="1"/>
    <col min="8589" max="8589" width="3.85546875" style="1" customWidth="1"/>
    <col min="8590" max="8590" width="0" style="1" hidden="1" customWidth="1"/>
    <col min="8591" max="8591" width="13" style="1" customWidth="1"/>
    <col min="8592" max="8592" width="15.85546875" style="1" customWidth="1"/>
    <col min="8593" max="8593" width="0" style="1" hidden="1" customWidth="1"/>
    <col min="8594" max="8594" width="13.140625" style="1" customWidth="1"/>
    <col min="8595" max="8596" width="0" style="1" hidden="1" customWidth="1"/>
    <col min="8597" max="8597" width="2.28515625" style="1" customWidth="1"/>
    <col min="8598" max="8598" width="4.28515625" style="1" customWidth="1"/>
    <col min="8599" max="8599" width="14.28515625" style="1" bestFit="1" customWidth="1"/>
    <col min="8600" max="8829" width="8.85546875" style="1"/>
    <col min="8830" max="8830" width="1.28515625" style="1" customWidth="1"/>
    <col min="8831" max="8831" width="3.7109375" style="1" customWidth="1"/>
    <col min="8832" max="8832" width="3.5703125" style="1" customWidth="1"/>
    <col min="8833" max="8836" width="2.5703125" style="1" customWidth="1"/>
    <col min="8837" max="8837" width="15.42578125" style="1" customWidth="1"/>
    <col min="8838" max="8838" width="29.28515625" style="1" customWidth="1"/>
    <col min="8839" max="8839" width="78.85546875" style="1" bestFit="1" customWidth="1"/>
    <col min="8840" max="8840" width="8.28515625" style="1" customWidth="1"/>
    <col min="8841" max="8841" width="6.7109375" style="1" customWidth="1"/>
    <col min="8842" max="8842" width="21.28515625" style="1" bestFit="1" customWidth="1"/>
    <col min="8843" max="8843" width="18.42578125" style="1" customWidth="1"/>
    <col min="8844" max="8844" width="1.28515625" style="1" customWidth="1"/>
    <col min="8845" max="8845" width="3.85546875" style="1" customWidth="1"/>
    <col min="8846" max="8846" width="0" style="1" hidden="1" customWidth="1"/>
    <col min="8847" max="8847" width="13" style="1" customWidth="1"/>
    <col min="8848" max="8848" width="15.85546875" style="1" customWidth="1"/>
    <col min="8849" max="8849" width="0" style="1" hidden="1" customWidth="1"/>
    <col min="8850" max="8850" width="13.140625" style="1" customWidth="1"/>
    <col min="8851" max="8852" width="0" style="1" hidden="1" customWidth="1"/>
    <col min="8853" max="8853" width="2.28515625" style="1" customWidth="1"/>
    <col min="8854" max="8854" width="4.28515625" style="1" customWidth="1"/>
    <col min="8855" max="8855" width="14.28515625" style="1" bestFit="1" customWidth="1"/>
    <col min="8856" max="9085" width="8.85546875" style="1"/>
    <col min="9086" max="9086" width="1.28515625" style="1" customWidth="1"/>
    <col min="9087" max="9087" width="3.7109375" style="1" customWidth="1"/>
    <col min="9088" max="9088" width="3.5703125" style="1" customWidth="1"/>
    <col min="9089" max="9092" width="2.5703125" style="1" customWidth="1"/>
    <col min="9093" max="9093" width="15.42578125" style="1" customWidth="1"/>
    <col min="9094" max="9094" width="29.28515625" style="1" customWidth="1"/>
    <col min="9095" max="9095" width="78.85546875" style="1" bestFit="1" customWidth="1"/>
    <col min="9096" max="9096" width="8.28515625" style="1" customWidth="1"/>
    <col min="9097" max="9097" width="6.7109375" style="1" customWidth="1"/>
    <col min="9098" max="9098" width="21.28515625" style="1" bestFit="1" customWidth="1"/>
    <col min="9099" max="9099" width="18.42578125" style="1" customWidth="1"/>
    <col min="9100" max="9100" width="1.28515625" style="1" customWidth="1"/>
    <col min="9101" max="9101" width="3.85546875" style="1" customWidth="1"/>
    <col min="9102" max="9102" width="0" style="1" hidden="1" customWidth="1"/>
    <col min="9103" max="9103" width="13" style="1" customWidth="1"/>
    <col min="9104" max="9104" width="15.85546875" style="1" customWidth="1"/>
    <col min="9105" max="9105" width="0" style="1" hidden="1" customWidth="1"/>
    <col min="9106" max="9106" width="13.140625" style="1" customWidth="1"/>
    <col min="9107" max="9108" width="0" style="1" hidden="1" customWidth="1"/>
    <col min="9109" max="9109" width="2.28515625" style="1" customWidth="1"/>
    <col min="9110" max="9110" width="4.28515625" style="1" customWidth="1"/>
    <col min="9111" max="9111" width="14.28515625" style="1" bestFit="1" customWidth="1"/>
    <col min="9112" max="9341" width="8.85546875" style="1"/>
    <col min="9342" max="9342" width="1.28515625" style="1" customWidth="1"/>
    <col min="9343" max="9343" width="3.7109375" style="1" customWidth="1"/>
    <col min="9344" max="9344" width="3.5703125" style="1" customWidth="1"/>
    <col min="9345" max="9348" width="2.5703125" style="1" customWidth="1"/>
    <col min="9349" max="9349" width="15.42578125" style="1" customWidth="1"/>
    <col min="9350" max="9350" width="29.28515625" style="1" customWidth="1"/>
    <col min="9351" max="9351" width="78.85546875" style="1" bestFit="1" customWidth="1"/>
    <col min="9352" max="9352" width="8.28515625" style="1" customWidth="1"/>
    <col min="9353" max="9353" width="6.7109375" style="1" customWidth="1"/>
    <col min="9354" max="9354" width="21.28515625" style="1" bestFit="1" customWidth="1"/>
    <col min="9355" max="9355" width="18.42578125" style="1" customWidth="1"/>
    <col min="9356" max="9356" width="1.28515625" style="1" customWidth="1"/>
    <col min="9357" max="9357" width="3.85546875" style="1" customWidth="1"/>
    <col min="9358" max="9358" width="0" style="1" hidden="1" customWidth="1"/>
    <col min="9359" max="9359" width="13" style="1" customWidth="1"/>
    <col min="9360" max="9360" width="15.85546875" style="1" customWidth="1"/>
    <col min="9361" max="9361" width="0" style="1" hidden="1" customWidth="1"/>
    <col min="9362" max="9362" width="13.140625" style="1" customWidth="1"/>
    <col min="9363" max="9364" width="0" style="1" hidden="1" customWidth="1"/>
    <col min="9365" max="9365" width="2.28515625" style="1" customWidth="1"/>
    <col min="9366" max="9366" width="4.28515625" style="1" customWidth="1"/>
    <col min="9367" max="9367" width="14.28515625" style="1" bestFit="1" customWidth="1"/>
    <col min="9368" max="9597" width="8.85546875" style="1"/>
    <col min="9598" max="9598" width="1.28515625" style="1" customWidth="1"/>
    <col min="9599" max="9599" width="3.7109375" style="1" customWidth="1"/>
    <col min="9600" max="9600" width="3.5703125" style="1" customWidth="1"/>
    <col min="9601" max="9604" width="2.5703125" style="1" customWidth="1"/>
    <col min="9605" max="9605" width="15.42578125" style="1" customWidth="1"/>
    <col min="9606" max="9606" width="29.28515625" style="1" customWidth="1"/>
    <col min="9607" max="9607" width="78.85546875" style="1" bestFit="1" customWidth="1"/>
    <col min="9608" max="9608" width="8.28515625" style="1" customWidth="1"/>
    <col min="9609" max="9609" width="6.7109375" style="1" customWidth="1"/>
    <col min="9610" max="9610" width="21.28515625" style="1" bestFit="1" customWidth="1"/>
    <col min="9611" max="9611" width="18.42578125" style="1" customWidth="1"/>
    <col min="9612" max="9612" width="1.28515625" style="1" customWidth="1"/>
    <col min="9613" max="9613" width="3.85546875" style="1" customWidth="1"/>
    <col min="9614" max="9614" width="0" style="1" hidden="1" customWidth="1"/>
    <col min="9615" max="9615" width="13" style="1" customWidth="1"/>
    <col min="9616" max="9616" width="15.85546875" style="1" customWidth="1"/>
    <col min="9617" max="9617" width="0" style="1" hidden="1" customWidth="1"/>
    <col min="9618" max="9618" width="13.140625" style="1" customWidth="1"/>
    <col min="9619" max="9620" width="0" style="1" hidden="1" customWidth="1"/>
    <col min="9621" max="9621" width="2.28515625" style="1" customWidth="1"/>
    <col min="9622" max="9622" width="4.28515625" style="1" customWidth="1"/>
    <col min="9623" max="9623" width="14.28515625" style="1" bestFit="1" customWidth="1"/>
    <col min="9624" max="9853" width="8.85546875" style="1"/>
    <col min="9854" max="9854" width="1.28515625" style="1" customWidth="1"/>
    <col min="9855" max="9855" width="3.7109375" style="1" customWidth="1"/>
    <col min="9856" max="9856" width="3.5703125" style="1" customWidth="1"/>
    <col min="9857" max="9860" width="2.5703125" style="1" customWidth="1"/>
    <col min="9861" max="9861" width="15.42578125" style="1" customWidth="1"/>
    <col min="9862" max="9862" width="29.28515625" style="1" customWidth="1"/>
    <col min="9863" max="9863" width="78.85546875" style="1" bestFit="1" customWidth="1"/>
    <col min="9864" max="9864" width="8.28515625" style="1" customWidth="1"/>
    <col min="9865" max="9865" width="6.7109375" style="1" customWidth="1"/>
    <col min="9866" max="9866" width="21.28515625" style="1" bestFit="1" customWidth="1"/>
    <col min="9867" max="9867" width="18.42578125" style="1" customWidth="1"/>
    <col min="9868" max="9868" width="1.28515625" style="1" customWidth="1"/>
    <col min="9869" max="9869" width="3.85546875" style="1" customWidth="1"/>
    <col min="9870" max="9870" width="0" style="1" hidden="1" customWidth="1"/>
    <col min="9871" max="9871" width="13" style="1" customWidth="1"/>
    <col min="9872" max="9872" width="15.85546875" style="1" customWidth="1"/>
    <col min="9873" max="9873" width="0" style="1" hidden="1" customWidth="1"/>
    <col min="9874" max="9874" width="13.140625" style="1" customWidth="1"/>
    <col min="9875" max="9876" width="0" style="1" hidden="1" customWidth="1"/>
    <col min="9877" max="9877" width="2.28515625" style="1" customWidth="1"/>
    <col min="9878" max="9878" width="4.28515625" style="1" customWidth="1"/>
    <col min="9879" max="9879" width="14.28515625" style="1" bestFit="1" customWidth="1"/>
    <col min="9880" max="10109" width="8.85546875" style="1"/>
    <col min="10110" max="10110" width="1.28515625" style="1" customWidth="1"/>
    <col min="10111" max="10111" width="3.7109375" style="1" customWidth="1"/>
    <col min="10112" max="10112" width="3.5703125" style="1" customWidth="1"/>
    <col min="10113" max="10116" width="2.5703125" style="1" customWidth="1"/>
    <col min="10117" max="10117" width="15.42578125" style="1" customWidth="1"/>
    <col min="10118" max="10118" width="29.28515625" style="1" customWidth="1"/>
    <col min="10119" max="10119" width="78.85546875" style="1" bestFit="1" customWidth="1"/>
    <col min="10120" max="10120" width="8.28515625" style="1" customWidth="1"/>
    <col min="10121" max="10121" width="6.7109375" style="1" customWidth="1"/>
    <col min="10122" max="10122" width="21.28515625" style="1" bestFit="1" customWidth="1"/>
    <col min="10123" max="10123" width="18.42578125" style="1" customWidth="1"/>
    <col min="10124" max="10124" width="1.28515625" style="1" customWidth="1"/>
    <col min="10125" max="10125" width="3.85546875" style="1" customWidth="1"/>
    <col min="10126" max="10126" width="0" style="1" hidden="1" customWidth="1"/>
    <col min="10127" max="10127" width="13" style="1" customWidth="1"/>
    <col min="10128" max="10128" width="15.85546875" style="1" customWidth="1"/>
    <col min="10129" max="10129" width="0" style="1" hidden="1" customWidth="1"/>
    <col min="10130" max="10130" width="13.140625" style="1" customWidth="1"/>
    <col min="10131" max="10132" width="0" style="1" hidden="1" customWidth="1"/>
    <col min="10133" max="10133" width="2.28515625" style="1" customWidth="1"/>
    <col min="10134" max="10134" width="4.28515625" style="1" customWidth="1"/>
    <col min="10135" max="10135" width="14.28515625" style="1" bestFit="1" customWidth="1"/>
    <col min="10136" max="10365" width="8.85546875" style="1"/>
    <col min="10366" max="10366" width="1.28515625" style="1" customWidth="1"/>
    <col min="10367" max="10367" width="3.7109375" style="1" customWidth="1"/>
    <col min="10368" max="10368" width="3.5703125" style="1" customWidth="1"/>
    <col min="10369" max="10372" width="2.5703125" style="1" customWidth="1"/>
    <col min="10373" max="10373" width="15.42578125" style="1" customWidth="1"/>
    <col min="10374" max="10374" width="29.28515625" style="1" customWidth="1"/>
    <col min="10375" max="10375" width="78.85546875" style="1" bestFit="1" customWidth="1"/>
    <col min="10376" max="10376" width="8.28515625" style="1" customWidth="1"/>
    <col min="10377" max="10377" width="6.7109375" style="1" customWidth="1"/>
    <col min="10378" max="10378" width="21.28515625" style="1" bestFit="1" customWidth="1"/>
    <col min="10379" max="10379" width="18.42578125" style="1" customWidth="1"/>
    <col min="10380" max="10380" width="1.28515625" style="1" customWidth="1"/>
    <col min="10381" max="10381" width="3.85546875" style="1" customWidth="1"/>
    <col min="10382" max="10382" width="0" style="1" hidden="1" customWidth="1"/>
    <col min="10383" max="10383" width="13" style="1" customWidth="1"/>
    <col min="10384" max="10384" width="15.85546875" style="1" customWidth="1"/>
    <col min="10385" max="10385" width="0" style="1" hidden="1" customWidth="1"/>
    <col min="10386" max="10386" width="13.140625" style="1" customWidth="1"/>
    <col min="10387" max="10388" width="0" style="1" hidden="1" customWidth="1"/>
    <col min="10389" max="10389" width="2.28515625" style="1" customWidth="1"/>
    <col min="10390" max="10390" width="4.28515625" style="1" customWidth="1"/>
    <col min="10391" max="10391" width="14.28515625" style="1" bestFit="1" customWidth="1"/>
    <col min="10392" max="10621" width="8.85546875" style="1"/>
    <col min="10622" max="10622" width="1.28515625" style="1" customWidth="1"/>
    <col min="10623" max="10623" width="3.7109375" style="1" customWidth="1"/>
    <col min="10624" max="10624" width="3.5703125" style="1" customWidth="1"/>
    <col min="10625" max="10628" width="2.5703125" style="1" customWidth="1"/>
    <col min="10629" max="10629" width="15.42578125" style="1" customWidth="1"/>
    <col min="10630" max="10630" width="29.28515625" style="1" customWidth="1"/>
    <col min="10631" max="10631" width="78.85546875" style="1" bestFit="1" customWidth="1"/>
    <col min="10632" max="10632" width="8.28515625" style="1" customWidth="1"/>
    <col min="10633" max="10633" width="6.7109375" style="1" customWidth="1"/>
    <col min="10634" max="10634" width="21.28515625" style="1" bestFit="1" customWidth="1"/>
    <col min="10635" max="10635" width="18.42578125" style="1" customWidth="1"/>
    <col min="10636" max="10636" width="1.28515625" style="1" customWidth="1"/>
    <col min="10637" max="10637" width="3.85546875" style="1" customWidth="1"/>
    <col min="10638" max="10638" width="0" style="1" hidden="1" customWidth="1"/>
    <col min="10639" max="10639" width="13" style="1" customWidth="1"/>
    <col min="10640" max="10640" width="15.85546875" style="1" customWidth="1"/>
    <col min="10641" max="10641" width="0" style="1" hidden="1" customWidth="1"/>
    <col min="10642" max="10642" width="13.140625" style="1" customWidth="1"/>
    <col min="10643" max="10644" width="0" style="1" hidden="1" customWidth="1"/>
    <col min="10645" max="10645" width="2.28515625" style="1" customWidth="1"/>
    <col min="10646" max="10646" width="4.28515625" style="1" customWidth="1"/>
    <col min="10647" max="10647" width="14.28515625" style="1" bestFit="1" customWidth="1"/>
    <col min="10648" max="10877" width="8.85546875" style="1"/>
    <col min="10878" max="10878" width="1.28515625" style="1" customWidth="1"/>
    <col min="10879" max="10879" width="3.7109375" style="1" customWidth="1"/>
    <col min="10880" max="10880" width="3.5703125" style="1" customWidth="1"/>
    <col min="10881" max="10884" width="2.5703125" style="1" customWidth="1"/>
    <col min="10885" max="10885" width="15.42578125" style="1" customWidth="1"/>
    <col min="10886" max="10886" width="29.28515625" style="1" customWidth="1"/>
    <col min="10887" max="10887" width="78.85546875" style="1" bestFit="1" customWidth="1"/>
    <col min="10888" max="10888" width="8.28515625" style="1" customWidth="1"/>
    <col min="10889" max="10889" width="6.7109375" style="1" customWidth="1"/>
    <col min="10890" max="10890" width="21.28515625" style="1" bestFit="1" customWidth="1"/>
    <col min="10891" max="10891" width="18.42578125" style="1" customWidth="1"/>
    <col min="10892" max="10892" width="1.28515625" style="1" customWidth="1"/>
    <col min="10893" max="10893" width="3.85546875" style="1" customWidth="1"/>
    <col min="10894" max="10894" width="0" style="1" hidden="1" customWidth="1"/>
    <col min="10895" max="10895" width="13" style="1" customWidth="1"/>
    <col min="10896" max="10896" width="15.85546875" style="1" customWidth="1"/>
    <col min="10897" max="10897" width="0" style="1" hidden="1" customWidth="1"/>
    <col min="10898" max="10898" width="13.140625" style="1" customWidth="1"/>
    <col min="10899" max="10900" width="0" style="1" hidden="1" customWidth="1"/>
    <col min="10901" max="10901" width="2.28515625" style="1" customWidth="1"/>
    <col min="10902" max="10902" width="4.28515625" style="1" customWidth="1"/>
    <col min="10903" max="10903" width="14.28515625" style="1" bestFit="1" customWidth="1"/>
    <col min="10904" max="11133" width="8.85546875" style="1"/>
    <col min="11134" max="11134" width="1.28515625" style="1" customWidth="1"/>
    <col min="11135" max="11135" width="3.7109375" style="1" customWidth="1"/>
    <col min="11136" max="11136" width="3.5703125" style="1" customWidth="1"/>
    <col min="11137" max="11140" width="2.5703125" style="1" customWidth="1"/>
    <col min="11141" max="11141" width="15.42578125" style="1" customWidth="1"/>
    <col min="11142" max="11142" width="29.28515625" style="1" customWidth="1"/>
    <col min="11143" max="11143" width="78.85546875" style="1" bestFit="1" customWidth="1"/>
    <col min="11144" max="11144" width="8.28515625" style="1" customWidth="1"/>
    <col min="11145" max="11145" width="6.7109375" style="1" customWidth="1"/>
    <col min="11146" max="11146" width="21.28515625" style="1" bestFit="1" customWidth="1"/>
    <col min="11147" max="11147" width="18.42578125" style="1" customWidth="1"/>
    <col min="11148" max="11148" width="1.28515625" style="1" customWidth="1"/>
    <col min="11149" max="11149" width="3.85546875" style="1" customWidth="1"/>
    <col min="11150" max="11150" width="0" style="1" hidden="1" customWidth="1"/>
    <col min="11151" max="11151" width="13" style="1" customWidth="1"/>
    <col min="11152" max="11152" width="15.85546875" style="1" customWidth="1"/>
    <col min="11153" max="11153" width="0" style="1" hidden="1" customWidth="1"/>
    <col min="11154" max="11154" width="13.140625" style="1" customWidth="1"/>
    <col min="11155" max="11156" width="0" style="1" hidden="1" customWidth="1"/>
    <col min="11157" max="11157" width="2.28515625" style="1" customWidth="1"/>
    <col min="11158" max="11158" width="4.28515625" style="1" customWidth="1"/>
    <col min="11159" max="11159" width="14.28515625" style="1" bestFit="1" customWidth="1"/>
    <col min="11160" max="11389" width="8.85546875" style="1"/>
    <col min="11390" max="11390" width="1.28515625" style="1" customWidth="1"/>
    <col min="11391" max="11391" width="3.7109375" style="1" customWidth="1"/>
    <col min="11392" max="11392" width="3.5703125" style="1" customWidth="1"/>
    <col min="11393" max="11396" width="2.5703125" style="1" customWidth="1"/>
    <col min="11397" max="11397" width="15.42578125" style="1" customWidth="1"/>
    <col min="11398" max="11398" width="29.28515625" style="1" customWidth="1"/>
    <col min="11399" max="11399" width="78.85546875" style="1" bestFit="1" customWidth="1"/>
    <col min="11400" max="11400" width="8.28515625" style="1" customWidth="1"/>
    <col min="11401" max="11401" width="6.7109375" style="1" customWidth="1"/>
    <col min="11402" max="11402" width="21.28515625" style="1" bestFit="1" customWidth="1"/>
    <col min="11403" max="11403" width="18.42578125" style="1" customWidth="1"/>
    <col min="11404" max="11404" width="1.28515625" style="1" customWidth="1"/>
    <col min="11405" max="11405" width="3.85546875" style="1" customWidth="1"/>
    <col min="11406" max="11406" width="0" style="1" hidden="1" customWidth="1"/>
    <col min="11407" max="11407" width="13" style="1" customWidth="1"/>
    <col min="11408" max="11408" width="15.85546875" style="1" customWidth="1"/>
    <col min="11409" max="11409" width="0" style="1" hidden="1" customWidth="1"/>
    <col min="11410" max="11410" width="13.140625" style="1" customWidth="1"/>
    <col min="11411" max="11412" width="0" style="1" hidden="1" customWidth="1"/>
    <col min="11413" max="11413" width="2.28515625" style="1" customWidth="1"/>
    <col min="11414" max="11414" width="4.28515625" style="1" customWidth="1"/>
    <col min="11415" max="11415" width="14.28515625" style="1" bestFit="1" customWidth="1"/>
    <col min="11416" max="11645" width="8.85546875" style="1"/>
    <col min="11646" max="11646" width="1.28515625" style="1" customWidth="1"/>
    <col min="11647" max="11647" width="3.7109375" style="1" customWidth="1"/>
    <col min="11648" max="11648" width="3.5703125" style="1" customWidth="1"/>
    <col min="11649" max="11652" width="2.5703125" style="1" customWidth="1"/>
    <col min="11653" max="11653" width="15.42578125" style="1" customWidth="1"/>
    <col min="11654" max="11654" width="29.28515625" style="1" customWidth="1"/>
    <col min="11655" max="11655" width="78.85546875" style="1" bestFit="1" customWidth="1"/>
    <col min="11656" max="11656" width="8.28515625" style="1" customWidth="1"/>
    <col min="11657" max="11657" width="6.7109375" style="1" customWidth="1"/>
    <col min="11658" max="11658" width="21.28515625" style="1" bestFit="1" customWidth="1"/>
    <col min="11659" max="11659" width="18.42578125" style="1" customWidth="1"/>
    <col min="11660" max="11660" width="1.28515625" style="1" customWidth="1"/>
    <col min="11661" max="11661" width="3.85546875" style="1" customWidth="1"/>
    <col min="11662" max="11662" width="0" style="1" hidden="1" customWidth="1"/>
    <col min="11663" max="11663" width="13" style="1" customWidth="1"/>
    <col min="11664" max="11664" width="15.85546875" style="1" customWidth="1"/>
    <col min="11665" max="11665" width="0" style="1" hidden="1" customWidth="1"/>
    <col min="11666" max="11666" width="13.140625" style="1" customWidth="1"/>
    <col min="11667" max="11668" width="0" style="1" hidden="1" customWidth="1"/>
    <col min="11669" max="11669" width="2.28515625" style="1" customWidth="1"/>
    <col min="11670" max="11670" width="4.28515625" style="1" customWidth="1"/>
    <col min="11671" max="11671" width="14.28515625" style="1" bestFit="1" customWidth="1"/>
    <col min="11672" max="11901" width="8.85546875" style="1"/>
    <col min="11902" max="11902" width="1.28515625" style="1" customWidth="1"/>
    <col min="11903" max="11903" width="3.7109375" style="1" customWidth="1"/>
    <col min="11904" max="11904" width="3.5703125" style="1" customWidth="1"/>
    <col min="11905" max="11908" width="2.5703125" style="1" customWidth="1"/>
    <col min="11909" max="11909" width="15.42578125" style="1" customWidth="1"/>
    <col min="11910" max="11910" width="29.28515625" style="1" customWidth="1"/>
    <col min="11911" max="11911" width="78.85546875" style="1" bestFit="1" customWidth="1"/>
    <col min="11912" max="11912" width="8.28515625" style="1" customWidth="1"/>
    <col min="11913" max="11913" width="6.7109375" style="1" customWidth="1"/>
    <col min="11914" max="11914" width="21.28515625" style="1" bestFit="1" customWidth="1"/>
    <col min="11915" max="11915" width="18.42578125" style="1" customWidth="1"/>
    <col min="11916" max="11916" width="1.28515625" style="1" customWidth="1"/>
    <col min="11917" max="11917" width="3.85546875" style="1" customWidth="1"/>
    <col min="11918" max="11918" width="0" style="1" hidden="1" customWidth="1"/>
    <col min="11919" max="11919" width="13" style="1" customWidth="1"/>
    <col min="11920" max="11920" width="15.85546875" style="1" customWidth="1"/>
    <col min="11921" max="11921" width="0" style="1" hidden="1" customWidth="1"/>
    <col min="11922" max="11922" width="13.140625" style="1" customWidth="1"/>
    <col min="11923" max="11924" width="0" style="1" hidden="1" customWidth="1"/>
    <col min="11925" max="11925" width="2.28515625" style="1" customWidth="1"/>
    <col min="11926" max="11926" width="4.28515625" style="1" customWidth="1"/>
    <col min="11927" max="11927" width="14.28515625" style="1" bestFit="1" customWidth="1"/>
    <col min="11928" max="12157" width="8.85546875" style="1"/>
    <col min="12158" max="12158" width="1.28515625" style="1" customWidth="1"/>
    <col min="12159" max="12159" width="3.7109375" style="1" customWidth="1"/>
    <col min="12160" max="12160" width="3.5703125" style="1" customWidth="1"/>
    <col min="12161" max="12164" width="2.5703125" style="1" customWidth="1"/>
    <col min="12165" max="12165" width="15.42578125" style="1" customWidth="1"/>
    <col min="12166" max="12166" width="29.28515625" style="1" customWidth="1"/>
    <col min="12167" max="12167" width="78.85546875" style="1" bestFit="1" customWidth="1"/>
    <col min="12168" max="12168" width="8.28515625" style="1" customWidth="1"/>
    <col min="12169" max="12169" width="6.7109375" style="1" customWidth="1"/>
    <col min="12170" max="12170" width="21.28515625" style="1" bestFit="1" customWidth="1"/>
    <col min="12171" max="12171" width="18.42578125" style="1" customWidth="1"/>
    <col min="12172" max="12172" width="1.28515625" style="1" customWidth="1"/>
    <col min="12173" max="12173" width="3.85546875" style="1" customWidth="1"/>
    <col min="12174" max="12174" width="0" style="1" hidden="1" customWidth="1"/>
    <col min="12175" max="12175" width="13" style="1" customWidth="1"/>
    <col min="12176" max="12176" width="15.85546875" style="1" customWidth="1"/>
    <col min="12177" max="12177" width="0" style="1" hidden="1" customWidth="1"/>
    <col min="12178" max="12178" width="13.140625" style="1" customWidth="1"/>
    <col min="12179" max="12180" width="0" style="1" hidden="1" customWidth="1"/>
    <col min="12181" max="12181" width="2.28515625" style="1" customWidth="1"/>
    <col min="12182" max="12182" width="4.28515625" style="1" customWidth="1"/>
    <col min="12183" max="12183" width="14.28515625" style="1" bestFit="1" customWidth="1"/>
    <col min="12184" max="12413" width="8.85546875" style="1"/>
    <col min="12414" max="12414" width="1.28515625" style="1" customWidth="1"/>
    <col min="12415" max="12415" width="3.7109375" style="1" customWidth="1"/>
    <col min="12416" max="12416" width="3.5703125" style="1" customWidth="1"/>
    <col min="12417" max="12420" width="2.5703125" style="1" customWidth="1"/>
    <col min="12421" max="12421" width="15.42578125" style="1" customWidth="1"/>
    <col min="12422" max="12422" width="29.28515625" style="1" customWidth="1"/>
    <col min="12423" max="12423" width="78.85546875" style="1" bestFit="1" customWidth="1"/>
    <col min="12424" max="12424" width="8.28515625" style="1" customWidth="1"/>
    <col min="12425" max="12425" width="6.7109375" style="1" customWidth="1"/>
    <col min="12426" max="12426" width="21.28515625" style="1" bestFit="1" customWidth="1"/>
    <col min="12427" max="12427" width="18.42578125" style="1" customWidth="1"/>
    <col min="12428" max="12428" width="1.28515625" style="1" customWidth="1"/>
    <col min="12429" max="12429" width="3.85546875" style="1" customWidth="1"/>
    <col min="12430" max="12430" width="0" style="1" hidden="1" customWidth="1"/>
    <col min="12431" max="12431" width="13" style="1" customWidth="1"/>
    <col min="12432" max="12432" width="15.85546875" style="1" customWidth="1"/>
    <col min="12433" max="12433" width="0" style="1" hidden="1" customWidth="1"/>
    <col min="12434" max="12434" width="13.140625" style="1" customWidth="1"/>
    <col min="12435" max="12436" width="0" style="1" hidden="1" customWidth="1"/>
    <col min="12437" max="12437" width="2.28515625" style="1" customWidth="1"/>
    <col min="12438" max="12438" width="4.28515625" style="1" customWidth="1"/>
    <col min="12439" max="12439" width="14.28515625" style="1" bestFit="1" customWidth="1"/>
    <col min="12440" max="12669" width="8.85546875" style="1"/>
    <col min="12670" max="12670" width="1.28515625" style="1" customWidth="1"/>
    <col min="12671" max="12671" width="3.7109375" style="1" customWidth="1"/>
    <col min="12672" max="12672" width="3.5703125" style="1" customWidth="1"/>
    <col min="12673" max="12676" width="2.5703125" style="1" customWidth="1"/>
    <col min="12677" max="12677" width="15.42578125" style="1" customWidth="1"/>
    <col min="12678" max="12678" width="29.28515625" style="1" customWidth="1"/>
    <col min="12679" max="12679" width="78.85546875" style="1" bestFit="1" customWidth="1"/>
    <col min="12680" max="12680" width="8.28515625" style="1" customWidth="1"/>
    <col min="12681" max="12681" width="6.7109375" style="1" customWidth="1"/>
    <col min="12682" max="12682" width="21.28515625" style="1" bestFit="1" customWidth="1"/>
    <col min="12683" max="12683" width="18.42578125" style="1" customWidth="1"/>
    <col min="12684" max="12684" width="1.28515625" style="1" customWidth="1"/>
    <col min="12685" max="12685" width="3.85546875" style="1" customWidth="1"/>
    <col min="12686" max="12686" width="0" style="1" hidden="1" customWidth="1"/>
    <col min="12687" max="12687" width="13" style="1" customWidth="1"/>
    <col min="12688" max="12688" width="15.85546875" style="1" customWidth="1"/>
    <col min="12689" max="12689" width="0" style="1" hidden="1" customWidth="1"/>
    <col min="12690" max="12690" width="13.140625" style="1" customWidth="1"/>
    <col min="12691" max="12692" width="0" style="1" hidden="1" customWidth="1"/>
    <col min="12693" max="12693" width="2.28515625" style="1" customWidth="1"/>
    <col min="12694" max="12694" width="4.28515625" style="1" customWidth="1"/>
    <col min="12695" max="12695" width="14.28515625" style="1" bestFit="1" customWidth="1"/>
    <col min="12696" max="12925" width="8.85546875" style="1"/>
    <col min="12926" max="12926" width="1.28515625" style="1" customWidth="1"/>
    <col min="12927" max="12927" width="3.7109375" style="1" customWidth="1"/>
    <col min="12928" max="12928" width="3.5703125" style="1" customWidth="1"/>
    <col min="12929" max="12932" width="2.5703125" style="1" customWidth="1"/>
    <col min="12933" max="12933" width="15.42578125" style="1" customWidth="1"/>
    <col min="12934" max="12934" width="29.28515625" style="1" customWidth="1"/>
    <col min="12935" max="12935" width="78.85546875" style="1" bestFit="1" customWidth="1"/>
    <col min="12936" max="12936" width="8.28515625" style="1" customWidth="1"/>
    <col min="12937" max="12937" width="6.7109375" style="1" customWidth="1"/>
    <col min="12938" max="12938" width="21.28515625" style="1" bestFit="1" customWidth="1"/>
    <col min="12939" max="12939" width="18.42578125" style="1" customWidth="1"/>
    <col min="12940" max="12940" width="1.28515625" style="1" customWidth="1"/>
    <col min="12941" max="12941" width="3.85546875" style="1" customWidth="1"/>
    <col min="12942" max="12942" width="0" style="1" hidden="1" customWidth="1"/>
    <col min="12943" max="12943" width="13" style="1" customWidth="1"/>
    <col min="12944" max="12944" width="15.85546875" style="1" customWidth="1"/>
    <col min="12945" max="12945" width="0" style="1" hidden="1" customWidth="1"/>
    <col min="12946" max="12946" width="13.140625" style="1" customWidth="1"/>
    <col min="12947" max="12948" width="0" style="1" hidden="1" customWidth="1"/>
    <col min="12949" max="12949" width="2.28515625" style="1" customWidth="1"/>
    <col min="12950" max="12950" width="4.28515625" style="1" customWidth="1"/>
    <col min="12951" max="12951" width="14.28515625" style="1" bestFit="1" customWidth="1"/>
    <col min="12952" max="13181" width="8.85546875" style="1"/>
    <col min="13182" max="13182" width="1.28515625" style="1" customWidth="1"/>
    <col min="13183" max="13183" width="3.7109375" style="1" customWidth="1"/>
    <col min="13184" max="13184" width="3.5703125" style="1" customWidth="1"/>
    <col min="13185" max="13188" width="2.5703125" style="1" customWidth="1"/>
    <col min="13189" max="13189" width="15.42578125" style="1" customWidth="1"/>
    <col min="13190" max="13190" width="29.28515625" style="1" customWidth="1"/>
    <col min="13191" max="13191" width="78.85546875" style="1" bestFit="1" customWidth="1"/>
    <col min="13192" max="13192" width="8.28515625" style="1" customWidth="1"/>
    <col min="13193" max="13193" width="6.7109375" style="1" customWidth="1"/>
    <col min="13194" max="13194" width="21.28515625" style="1" bestFit="1" customWidth="1"/>
    <col min="13195" max="13195" width="18.42578125" style="1" customWidth="1"/>
    <col min="13196" max="13196" width="1.28515625" style="1" customWidth="1"/>
    <col min="13197" max="13197" width="3.85546875" style="1" customWidth="1"/>
    <col min="13198" max="13198" width="0" style="1" hidden="1" customWidth="1"/>
    <col min="13199" max="13199" width="13" style="1" customWidth="1"/>
    <col min="13200" max="13200" width="15.85546875" style="1" customWidth="1"/>
    <col min="13201" max="13201" width="0" style="1" hidden="1" customWidth="1"/>
    <col min="13202" max="13202" width="13.140625" style="1" customWidth="1"/>
    <col min="13203" max="13204" width="0" style="1" hidden="1" customWidth="1"/>
    <col min="13205" max="13205" width="2.28515625" style="1" customWidth="1"/>
    <col min="13206" max="13206" width="4.28515625" style="1" customWidth="1"/>
    <col min="13207" max="13207" width="14.28515625" style="1" bestFit="1" customWidth="1"/>
    <col min="13208" max="13437" width="8.85546875" style="1"/>
    <col min="13438" max="13438" width="1.28515625" style="1" customWidth="1"/>
    <col min="13439" max="13439" width="3.7109375" style="1" customWidth="1"/>
    <col min="13440" max="13440" width="3.5703125" style="1" customWidth="1"/>
    <col min="13441" max="13444" width="2.5703125" style="1" customWidth="1"/>
    <col min="13445" max="13445" width="15.42578125" style="1" customWidth="1"/>
    <col min="13446" max="13446" width="29.28515625" style="1" customWidth="1"/>
    <col min="13447" max="13447" width="78.85546875" style="1" bestFit="1" customWidth="1"/>
    <col min="13448" max="13448" width="8.28515625" style="1" customWidth="1"/>
    <col min="13449" max="13449" width="6.7109375" style="1" customWidth="1"/>
    <col min="13450" max="13450" width="21.28515625" style="1" bestFit="1" customWidth="1"/>
    <col min="13451" max="13451" width="18.42578125" style="1" customWidth="1"/>
    <col min="13452" max="13452" width="1.28515625" style="1" customWidth="1"/>
    <col min="13453" max="13453" width="3.85546875" style="1" customWidth="1"/>
    <col min="13454" max="13454" width="0" style="1" hidden="1" customWidth="1"/>
    <col min="13455" max="13455" width="13" style="1" customWidth="1"/>
    <col min="13456" max="13456" width="15.85546875" style="1" customWidth="1"/>
    <col min="13457" max="13457" width="0" style="1" hidden="1" customWidth="1"/>
    <col min="13458" max="13458" width="13.140625" style="1" customWidth="1"/>
    <col min="13459" max="13460" width="0" style="1" hidden="1" customWidth="1"/>
    <col min="13461" max="13461" width="2.28515625" style="1" customWidth="1"/>
    <col min="13462" max="13462" width="4.28515625" style="1" customWidth="1"/>
    <col min="13463" max="13463" width="14.28515625" style="1" bestFit="1" customWidth="1"/>
    <col min="13464" max="13693" width="8.85546875" style="1"/>
    <col min="13694" max="13694" width="1.28515625" style="1" customWidth="1"/>
    <col min="13695" max="13695" width="3.7109375" style="1" customWidth="1"/>
    <col min="13696" max="13696" width="3.5703125" style="1" customWidth="1"/>
    <col min="13697" max="13700" width="2.5703125" style="1" customWidth="1"/>
    <col min="13701" max="13701" width="15.42578125" style="1" customWidth="1"/>
    <col min="13702" max="13702" width="29.28515625" style="1" customWidth="1"/>
    <col min="13703" max="13703" width="78.85546875" style="1" bestFit="1" customWidth="1"/>
    <col min="13704" max="13704" width="8.28515625" style="1" customWidth="1"/>
    <col min="13705" max="13705" width="6.7109375" style="1" customWidth="1"/>
    <col min="13706" max="13706" width="21.28515625" style="1" bestFit="1" customWidth="1"/>
    <col min="13707" max="13707" width="18.42578125" style="1" customWidth="1"/>
    <col min="13708" max="13708" width="1.28515625" style="1" customWidth="1"/>
    <col min="13709" max="13709" width="3.85546875" style="1" customWidth="1"/>
    <col min="13710" max="13710" width="0" style="1" hidden="1" customWidth="1"/>
    <col min="13711" max="13711" width="13" style="1" customWidth="1"/>
    <col min="13712" max="13712" width="15.85546875" style="1" customWidth="1"/>
    <col min="13713" max="13713" width="0" style="1" hidden="1" customWidth="1"/>
    <col min="13714" max="13714" width="13.140625" style="1" customWidth="1"/>
    <col min="13715" max="13716" width="0" style="1" hidden="1" customWidth="1"/>
    <col min="13717" max="13717" width="2.28515625" style="1" customWidth="1"/>
    <col min="13718" max="13718" width="4.28515625" style="1" customWidth="1"/>
    <col min="13719" max="13719" width="14.28515625" style="1" bestFit="1" customWidth="1"/>
    <col min="13720" max="13949" width="8.85546875" style="1"/>
    <col min="13950" max="13950" width="1.28515625" style="1" customWidth="1"/>
    <col min="13951" max="13951" width="3.7109375" style="1" customWidth="1"/>
    <col min="13952" max="13952" width="3.5703125" style="1" customWidth="1"/>
    <col min="13953" max="13956" width="2.5703125" style="1" customWidth="1"/>
    <col min="13957" max="13957" width="15.42578125" style="1" customWidth="1"/>
    <col min="13958" max="13958" width="29.28515625" style="1" customWidth="1"/>
    <col min="13959" max="13959" width="78.85546875" style="1" bestFit="1" customWidth="1"/>
    <col min="13960" max="13960" width="8.28515625" style="1" customWidth="1"/>
    <col min="13961" max="13961" width="6.7109375" style="1" customWidth="1"/>
    <col min="13962" max="13962" width="21.28515625" style="1" bestFit="1" customWidth="1"/>
    <col min="13963" max="13963" width="18.42578125" style="1" customWidth="1"/>
    <col min="13964" max="13964" width="1.28515625" style="1" customWidth="1"/>
    <col min="13965" max="13965" width="3.85546875" style="1" customWidth="1"/>
    <col min="13966" max="13966" width="0" style="1" hidden="1" customWidth="1"/>
    <col min="13967" max="13967" width="13" style="1" customWidth="1"/>
    <col min="13968" max="13968" width="15.85546875" style="1" customWidth="1"/>
    <col min="13969" max="13969" width="0" style="1" hidden="1" customWidth="1"/>
    <col min="13970" max="13970" width="13.140625" style="1" customWidth="1"/>
    <col min="13971" max="13972" width="0" style="1" hidden="1" customWidth="1"/>
    <col min="13973" max="13973" width="2.28515625" style="1" customWidth="1"/>
    <col min="13974" max="13974" width="4.28515625" style="1" customWidth="1"/>
    <col min="13975" max="13975" width="14.28515625" style="1" bestFit="1" customWidth="1"/>
    <col min="13976" max="14205" width="8.85546875" style="1"/>
    <col min="14206" max="14206" width="1.28515625" style="1" customWidth="1"/>
    <col min="14207" max="14207" width="3.7109375" style="1" customWidth="1"/>
    <col min="14208" max="14208" width="3.5703125" style="1" customWidth="1"/>
    <col min="14209" max="14212" width="2.5703125" style="1" customWidth="1"/>
    <col min="14213" max="14213" width="15.42578125" style="1" customWidth="1"/>
    <col min="14214" max="14214" width="29.28515625" style="1" customWidth="1"/>
    <col min="14215" max="14215" width="78.85546875" style="1" bestFit="1" customWidth="1"/>
    <col min="14216" max="14216" width="8.28515625" style="1" customWidth="1"/>
    <col min="14217" max="14217" width="6.7109375" style="1" customWidth="1"/>
    <col min="14218" max="14218" width="21.28515625" style="1" bestFit="1" customWidth="1"/>
    <col min="14219" max="14219" width="18.42578125" style="1" customWidth="1"/>
    <col min="14220" max="14220" width="1.28515625" style="1" customWidth="1"/>
    <col min="14221" max="14221" width="3.85546875" style="1" customWidth="1"/>
    <col min="14222" max="14222" width="0" style="1" hidden="1" customWidth="1"/>
    <col min="14223" max="14223" width="13" style="1" customWidth="1"/>
    <col min="14224" max="14224" width="15.85546875" style="1" customWidth="1"/>
    <col min="14225" max="14225" width="0" style="1" hidden="1" customWidth="1"/>
    <col min="14226" max="14226" width="13.140625" style="1" customWidth="1"/>
    <col min="14227" max="14228" width="0" style="1" hidden="1" customWidth="1"/>
    <col min="14229" max="14229" width="2.28515625" style="1" customWidth="1"/>
    <col min="14230" max="14230" width="4.28515625" style="1" customWidth="1"/>
    <col min="14231" max="14231" width="14.28515625" style="1" bestFit="1" customWidth="1"/>
    <col min="14232" max="14461" width="8.85546875" style="1"/>
    <col min="14462" max="14462" width="1.28515625" style="1" customWidth="1"/>
    <col min="14463" max="14463" width="3.7109375" style="1" customWidth="1"/>
    <col min="14464" max="14464" width="3.5703125" style="1" customWidth="1"/>
    <col min="14465" max="14468" width="2.5703125" style="1" customWidth="1"/>
    <col min="14469" max="14469" width="15.42578125" style="1" customWidth="1"/>
    <col min="14470" max="14470" width="29.28515625" style="1" customWidth="1"/>
    <col min="14471" max="14471" width="78.85546875" style="1" bestFit="1" customWidth="1"/>
    <col min="14472" max="14472" width="8.28515625" style="1" customWidth="1"/>
    <col min="14473" max="14473" width="6.7109375" style="1" customWidth="1"/>
    <col min="14474" max="14474" width="21.28515625" style="1" bestFit="1" customWidth="1"/>
    <col min="14475" max="14475" width="18.42578125" style="1" customWidth="1"/>
    <col min="14476" max="14476" width="1.28515625" style="1" customWidth="1"/>
    <col min="14477" max="14477" width="3.85546875" style="1" customWidth="1"/>
    <col min="14478" max="14478" width="0" style="1" hidden="1" customWidth="1"/>
    <col min="14479" max="14479" width="13" style="1" customWidth="1"/>
    <col min="14480" max="14480" width="15.85546875" style="1" customWidth="1"/>
    <col min="14481" max="14481" width="0" style="1" hidden="1" customWidth="1"/>
    <col min="14482" max="14482" width="13.140625" style="1" customWidth="1"/>
    <col min="14483" max="14484" width="0" style="1" hidden="1" customWidth="1"/>
    <col min="14485" max="14485" width="2.28515625" style="1" customWidth="1"/>
    <col min="14486" max="14486" width="4.28515625" style="1" customWidth="1"/>
    <col min="14487" max="14487" width="14.28515625" style="1" bestFit="1" customWidth="1"/>
    <col min="14488" max="14717" width="8.85546875" style="1"/>
    <col min="14718" max="14718" width="1.28515625" style="1" customWidth="1"/>
    <col min="14719" max="14719" width="3.7109375" style="1" customWidth="1"/>
    <col min="14720" max="14720" width="3.5703125" style="1" customWidth="1"/>
    <col min="14721" max="14724" width="2.5703125" style="1" customWidth="1"/>
    <col min="14725" max="14725" width="15.42578125" style="1" customWidth="1"/>
    <col min="14726" max="14726" width="29.28515625" style="1" customWidth="1"/>
    <col min="14727" max="14727" width="78.85546875" style="1" bestFit="1" customWidth="1"/>
    <col min="14728" max="14728" width="8.28515625" style="1" customWidth="1"/>
    <col min="14729" max="14729" width="6.7109375" style="1" customWidth="1"/>
    <col min="14730" max="14730" width="21.28515625" style="1" bestFit="1" customWidth="1"/>
    <col min="14731" max="14731" width="18.42578125" style="1" customWidth="1"/>
    <col min="14732" max="14732" width="1.28515625" style="1" customWidth="1"/>
    <col min="14733" max="14733" width="3.85546875" style="1" customWidth="1"/>
    <col min="14734" max="14734" width="0" style="1" hidden="1" customWidth="1"/>
    <col min="14735" max="14735" width="13" style="1" customWidth="1"/>
    <col min="14736" max="14736" width="15.85546875" style="1" customWidth="1"/>
    <col min="14737" max="14737" width="0" style="1" hidden="1" customWidth="1"/>
    <col min="14738" max="14738" width="13.140625" style="1" customWidth="1"/>
    <col min="14739" max="14740" width="0" style="1" hidden="1" customWidth="1"/>
    <col min="14741" max="14741" width="2.28515625" style="1" customWidth="1"/>
    <col min="14742" max="14742" width="4.28515625" style="1" customWidth="1"/>
    <col min="14743" max="14743" width="14.28515625" style="1" bestFit="1" customWidth="1"/>
    <col min="14744" max="14973" width="8.85546875" style="1"/>
    <col min="14974" max="14974" width="1.28515625" style="1" customWidth="1"/>
    <col min="14975" max="14975" width="3.7109375" style="1" customWidth="1"/>
    <col min="14976" max="14976" width="3.5703125" style="1" customWidth="1"/>
    <col min="14977" max="14980" width="2.5703125" style="1" customWidth="1"/>
    <col min="14981" max="14981" width="15.42578125" style="1" customWidth="1"/>
    <col min="14982" max="14982" width="29.28515625" style="1" customWidth="1"/>
    <col min="14983" max="14983" width="78.85546875" style="1" bestFit="1" customWidth="1"/>
    <col min="14984" max="14984" width="8.28515625" style="1" customWidth="1"/>
    <col min="14985" max="14985" width="6.7109375" style="1" customWidth="1"/>
    <col min="14986" max="14986" width="21.28515625" style="1" bestFit="1" customWidth="1"/>
    <col min="14987" max="14987" width="18.42578125" style="1" customWidth="1"/>
    <col min="14988" max="14988" width="1.28515625" style="1" customWidth="1"/>
    <col min="14989" max="14989" width="3.85546875" style="1" customWidth="1"/>
    <col min="14990" max="14990" width="0" style="1" hidden="1" customWidth="1"/>
    <col min="14991" max="14991" width="13" style="1" customWidth="1"/>
    <col min="14992" max="14992" width="15.85546875" style="1" customWidth="1"/>
    <col min="14993" max="14993" width="0" style="1" hidden="1" customWidth="1"/>
    <col min="14994" max="14994" width="13.140625" style="1" customWidth="1"/>
    <col min="14995" max="14996" width="0" style="1" hidden="1" customWidth="1"/>
    <col min="14997" max="14997" width="2.28515625" style="1" customWidth="1"/>
    <col min="14998" max="14998" width="4.28515625" style="1" customWidth="1"/>
    <col min="14999" max="14999" width="14.28515625" style="1" bestFit="1" customWidth="1"/>
    <col min="15000" max="15229" width="8.85546875" style="1"/>
    <col min="15230" max="15230" width="1.28515625" style="1" customWidth="1"/>
    <col min="15231" max="15231" width="3.7109375" style="1" customWidth="1"/>
    <col min="15232" max="15232" width="3.5703125" style="1" customWidth="1"/>
    <col min="15233" max="15236" width="2.5703125" style="1" customWidth="1"/>
    <col min="15237" max="15237" width="15.42578125" style="1" customWidth="1"/>
    <col min="15238" max="15238" width="29.28515625" style="1" customWidth="1"/>
    <col min="15239" max="15239" width="78.85546875" style="1" bestFit="1" customWidth="1"/>
    <col min="15240" max="15240" width="8.28515625" style="1" customWidth="1"/>
    <col min="15241" max="15241" width="6.7109375" style="1" customWidth="1"/>
    <col min="15242" max="15242" width="21.28515625" style="1" bestFit="1" customWidth="1"/>
    <col min="15243" max="15243" width="18.42578125" style="1" customWidth="1"/>
    <col min="15244" max="15244" width="1.28515625" style="1" customWidth="1"/>
    <col min="15245" max="15245" width="3.85546875" style="1" customWidth="1"/>
    <col min="15246" max="15246" width="0" style="1" hidden="1" customWidth="1"/>
    <col min="15247" max="15247" width="13" style="1" customWidth="1"/>
    <col min="15248" max="15248" width="15.85546875" style="1" customWidth="1"/>
    <col min="15249" max="15249" width="0" style="1" hidden="1" customWidth="1"/>
    <col min="15250" max="15250" width="13.140625" style="1" customWidth="1"/>
    <col min="15251" max="15252" width="0" style="1" hidden="1" customWidth="1"/>
    <col min="15253" max="15253" width="2.28515625" style="1" customWidth="1"/>
    <col min="15254" max="15254" width="4.28515625" style="1" customWidth="1"/>
    <col min="15255" max="15255" width="14.28515625" style="1" bestFit="1" customWidth="1"/>
    <col min="15256" max="15485" width="8.85546875" style="1"/>
    <col min="15486" max="15486" width="1.28515625" style="1" customWidth="1"/>
    <col min="15487" max="15487" width="3.7109375" style="1" customWidth="1"/>
    <col min="15488" max="15488" width="3.5703125" style="1" customWidth="1"/>
    <col min="15489" max="15492" width="2.5703125" style="1" customWidth="1"/>
    <col min="15493" max="15493" width="15.42578125" style="1" customWidth="1"/>
    <col min="15494" max="15494" width="29.28515625" style="1" customWidth="1"/>
    <col min="15495" max="15495" width="78.85546875" style="1" bestFit="1" customWidth="1"/>
    <col min="15496" max="15496" width="8.28515625" style="1" customWidth="1"/>
    <col min="15497" max="15497" width="6.7109375" style="1" customWidth="1"/>
    <col min="15498" max="15498" width="21.28515625" style="1" bestFit="1" customWidth="1"/>
    <col min="15499" max="15499" width="18.42578125" style="1" customWidth="1"/>
    <col min="15500" max="15500" width="1.28515625" style="1" customWidth="1"/>
    <col min="15501" max="15501" width="3.85546875" style="1" customWidth="1"/>
    <col min="15502" max="15502" width="0" style="1" hidden="1" customWidth="1"/>
    <col min="15503" max="15503" width="13" style="1" customWidth="1"/>
    <col min="15504" max="15504" width="15.85546875" style="1" customWidth="1"/>
    <col min="15505" max="15505" width="0" style="1" hidden="1" customWidth="1"/>
    <col min="15506" max="15506" width="13.140625" style="1" customWidth="1"/>
    <col min="15507" max="15508" width="0" style="1" hidden="1" customWidth="1"/>
    <col min="15509" max="15509" width="2.28515625" style="1" customWidth="1"/>
    <col min="15510" max="15510" width="4.28515625" style="1" customWidth="1"/>
    <col min="15511" max="15511" width="14.28515625" style="1" bestFit="1" customWidth="1"/>
    <col min="15512" max="15741" width="8.85546875" style="1"/>
    <col min="15742" max="15742" width="1.28515625" style="1" customWidth="1"/>
    <col min="15743" max="15743" width="3.7109375" style="1" customWidth="1"/>
    <col min="15744" max="15744" width="3.5703125" style="1" customWidth="1"/>
    <col min="15745" max="15748" width="2.5703125" style="1" customWidth="1"/>
    <col min="15749" max="15749" width="15.42578125" style="1" customWidth="1"/>
    <col min="15750" max="15750" width="29.28515625" style="1" customWidth="1"/>
    <col min="15751" max="15751" width="78.85546875" style="1" bestFit="1" customWidth="1"/>
    <col min="15752" max="15752" width="8.28515625" style="1" customWidth="1"/>
    <col min="15753" max="15753" width="6.7109375" style="1" customWidth="1"/>
    <col min="15754" max="15754" width="21.28515625" style="1" bestFit="1" customWidth="1"/>
    <col min="15755" max="15755" width="18.42578125" style="1" customWidth="1"/>
    <col min="15756" max="15756" width="1.28515625" style="1" customWidth="1"/>
    <col min="15757" max="15757" width="3.85546875" style="1" customWidth="1"/>
    <col min="15758" max="15758" width="0" style="1" hidden="1" customWidth="1"/>
    <col min="15759" max="15759" width="13" style="1" customWidth="1"/>
    <col min="15760" max="15760" width="15.85546875" style="1" customWidth="1"/>
    <col min="15761" max="15761" width="0" style="1" hidden="1" customWidth="1"/>
    <col min="15762" max="15762" width="13.140625" style="1" customWidth="1"/>
    <col min="15763" max="15764" width="0" style="1" hidden="1" customWidth="1"/>
    <col min="15765" max="15765" width="2.28515625" style="1" customWidth="1"/>
    <col min="15766" max="15766" width="4.28515625" style="1" customWidth="1"/>
    <col min="15767" max="15767" width="14.28515625" style="1" bestFit="1" customWidth="1"/>
    <col min="15768" max="15997" width="8.85546875" style="1"/>
    <col min="15998" max="15998" width="1.28515625" style="1" customWidth="1"/>
    <col min="15999" max="15999" width="3.7109375" style="1" customWidth="1"/>
    <col min="16000" max="16000" width="3.5703125" style="1" customWidth="1"/>
    <col min="16001" max="16004" width="2.5703125" style="1" customWidth="1"/>
    <col min="16005" max="16005" width="15.42578125" style="1" customWidth="1"/>
    <col min="16006" max="16006" width="29.28515625" style="1" customWidth="1"/>
    <col min="16007" max="16007" width="78.85546875" style="1" bestFit="1" customWidth="1"/>
    <col min="16008" max="16008" width="8.28515625" style="1" customWidth="1"/>
    <col min="16009" max="16009" width="6.7109375" style="1" customWidth="1"/>
    <col min="16010" max="16010" width="21.28515625" style="1" bestFit="1" customWidth="1"/>
    <col min="16011" max="16011" width="18.42578125" style="1" customWidth="1"/>
    <col min="16012" max="16012" width="1.28515625" style="1" customWidth="1"/>
    <col min="16013" max="16013" width="3.85546875" style="1" customWidth="1"/>
    <col min="16014" max="16014" width="0" style="1" hidden="1" customWidth="1"/>
    <col min="16015" max="16015" width="13" style="1" customWidth="1"/>
    <col min="16016" max="16016" width="15.85546875" style="1" customWidth="1"/>
    <col min="16017" max="16017" width="0" style="1" hidden="1" customWidth="1"/>
    <col min="16018" max="16018" width="13.140625" style="1" customWidth="1"/>
    <col min="16019" max="16020" width="0" style="1" hidden="1" customWidth="1"/>
    <col min="16021" max="16021" width="2.28515625" style="1" customWidth="1"/>
    <col min="16022" max="16022" width="4.28515625" style="1" customWidth="1"/>
    <col min="16023" max="16023" width="14.28515625" style="1" bestFit="1" customWidth="1"/>
    <col min="16024" max="16384" width="8.85546875" style="1"/>
  </cols>
  <sheetData>
    <row r="6" spans="4:35" ht="20" customHeight="1" x14ac:dyDescent="0.2">
      <c r="D6" s="1"/>
      <c r="J6" s="7"/>
      <c r="K6" s="7"/>
      <c r="L6" s="7"/>
      <c r="M6" s="8"/>
      <c r="R6" s="254"/>
      <c r="S6" s="254"/>
      <c r="T6" s="254"/>
      <c r="U6" s="254"/>
      <c r="V6" s="254"/>
    </row>
    <row r="7" spans="4:35" ht="20" customHeight="1" x14ac:dyDescent="0.2">
      <c r="D7" s="220"/>
      <c r="E7" s="221"/>
      <c r="F7" s="221"/>
      <c r="G7" s="222"/>
      <c r="H7" s="222"/>
      <c r="I7" s="222"/>
      <c r="J7" s="223"/>
      <c r="K7" s="223"/>
      <c r="L7" s="223"/>
      <c r="M7" s="224"/>
      <c r="N7" s="225"/>
      <c r="O7" s="222"/>
      <c r="P7" s="226"/>
      <c r="Q7" s="226"/>
      <c r="R7" s="255"/>
      <c r="S7" s="255"/>
      <c r="T7" s="255"/>
      <c r="U7" s="1107" t="s">
        <v>155</v>
      </c>
      <c r="V7" s="1109" t="s">
        <v>156</v>
      </c>
    </row>
    <row r="8" spans="4:35" ht="20" customHeight="1" x14ac:dyDescent="0.2">
      <c r="D8" s="227"/>
      <c r="J8" s="7"/>
      <c r="K8" s="7"/>
      <c r="L8" s="7"/>
      <c r="M8" s="8"/>
      <c r="R8" s="254"/>
      <c r="S8" s="254"/>
      <c r="T8" s="254"/>
      <c r="U8" s="1108"/>
      <c r="V8" s="1110"/>
    </row>
    <row r="9" spans="4:35" ht="20" customHeight="1" x14ac:dyDescent="0.2">
      <c r="D9" s="227"/>
      <c r="J9" s="7"/>
      <c r="K9" s="7"/>
      <c r="L9" s="7"/>
      <c r="M9" s="8"/>
      <c r="R9" s="254"/>
      <c r="S9" s="254"/>
      <c r="T9" s="254"/>
      <c r="U9" s="256"/>
      <c r="V9" s="257"/>
    </row>
    <row r="10" spans="4:35" ht="20" customHeight="1" x14ac:dyDescent="0.2">
      <c r="D10" s="227"/>
      <c r="J10" s="7"/>
      <c r="K10" s="7"/>
      <c r="L10" s="7"/>
      <c r="M10" s="8"/>
      <c r="R10" s="254"/>
      <c r="S10" s="254"/>
      <c r="T10" s="254"/>
      <c r="U10" s="256"/>
      <c r="V10" s="257"/>
    </row>
    <row r="11" spans="4:35" ht="20" customHeight="1" x14ac:dyDescent="0.2">
      <c r="D11" s="227"/>
      <c r="J11" s="7"/>
      <c r="K11" s="7"/>
      <c r="L11" s="7"/>
      <c r="M11" s="8"/>
      <c r="R11" s="254"/>
      <c r="S11" s="254"/>
      <c r="T11" s="254"/>
      <c r="U11" s="256"/>
      <c r="V11" s="257"/>
    </row>
    <row r="12" spans="4:35" ht="20" customHeight="1" x14ac:dyDescent="0.2">
      <c r="D12" s="227"/>
      <c r="J12" s="7"/>
      <c r="K12" s="7"/>
      <c r="L12" s="7"/>
      <c r="M12" s="8"/>
      <c r="R12" s="254"/>
      <c r="S12" s="254"/>
      <c r="T12" s="254"/>
      <c r="U12" s="256"/>
      <c r="V12" s="257"/>
    </row>
    <row r="13" spans="4:35" ht="20" customHeight="1" x14ac:dyDescent="0.2">
      <c r="D13" s="227"/>
      <c r="J13" s="7"/>
      <c r="K13" s="7"/>
      <c r="L13" s="7"/>
      <c r="M13" s="8"/>
      <c r="R13" s="254"/>
      <c r="S13" s="254"/>
      <c r="T13" s="254"/>
      <c r="U13" s="256"/>
      <c r="V13" s="257"/>
    </row>
    <row r="14" spans="4:35" ht="20" customHeight="1" x14ac:dyDescent="0.2">
      <c r="D14" s="227"/>
      <c r="J14" s="7"/>
      <c r="K14" s="7"/>
      <c r="L14" s="7"/>
      <c r="M14" s="8"/>
      <c r="R14" s="254"/>
      <c r="S14" s="254"/>
      <c r="T14" s="254"/>
      <c r="U14" s="258" t="str">
        <f>'Rekap RAB'!I7</f>
        <v>A. Rachman Adnan</v>
      </c>
      <c r="V14" s="259" t="str">
        <f>'Rekap RAB'!J7</f>
        <v>A. Wahyu Zulkifli</v>
      </c>
    </row>
    <row r="15" spans="4:35" s="6" customFormat="1" ht="20" customHeight="1" x14ac:dyDescent="0.2">
      <c r="D15" s="229"/>
      <c r="E15" s="230"/>
      <c r="F15" s="230"/>
      <c r="G15" s="230"/>
      <c r="H15" s="230"/>
      <c r="I15" s="230"/>
      <c r="J15" s="231"/>
      <c r="K15" s="231"/>
      <c r="L15" s="231"/>
      <c r="M15" s="232"/>
      <c r="N15" s="233"/>
      <c r="O15" s="230"/>
      <c r="P15" s="234"/>
      <c r="Q15" s="235"/>
      <c r="R15" s="260"/>
      <c r="S15" s="260"/>
      <c r="T15" s="260"/>
      <c r="U15" s="261" t="s">
        <v>157</v>
      </c>
      <c r="V15" s="262" t="s">
        <v>158</v>
      </c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87"/>
    </row>
    <row r="16" spans="4:35" s="6" customFormat="1" ht="20" customHeight="1" x14ac:dyDescent="0.2">
      <c r="D16" s="1135"/>
      <c r="E16" s="1136"/>
      <c r="F16" s="1136"/>
      <c r="G16" s="1136"/>
      <c r="H16" s="1136"/>
      <c r="I16" s="1136"/>
      <c r="J16" s="1136"/>
      <c r="K16" s="1136"/>
      <c r="L16" s="1136"/>
      <c r="M16" s="1136"/>
      <c r="N16" s="1136"/>
      <c r="O16" s="1136"/>
      <c r="P16" s="1136"/>
      <c r="Q16" s="1136"/>
      <c r="R16" s="1136"/>
      <c r="S16" s="1136"/>
      <c r="T16" s="1136"/>
      <c r="U16" s="1136"/>
      <c r="V16" s="1137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87"/>
    </row>
    <row r="17" spans="2:37" s="6" customFormat="1" ht="29" customHeight="1" x14ac:dyDescent="0.2">
      <c r="D17" s="228" t="s">
        <v>167</v>
      </c>
      <c r="E17" s="78"/>
      <c r="F17" s="91"/>
      <c r="G17" s="78"/>
      <c r="H17" s="78" t="s">
        <v>168</v>
      </c>
      <c r="I17" s="78" t="s">
        <v>648</v>
      </c>
      <c r="J17" s="83"/>
      <c r="K17" s="83"/>
      <c r="L17" s="83"/>
      <c r="M17" s="84"/>
      <c r="N17" s="85"/>
      <c r="O17" s="85"/>
      <c r="P17" s="136"/>
      <c r="Q17" s="92"/>
      <c r="R17" s="246"/>
      <c r="S17" s="246"/>
      <c r="T17" s="246"/>
      <c r="U17" s="246"/>
      <c r="V17" s="263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87"/>
    </row>
    <row r="18" spans="2:37" s="6" customFormat="1" ht="20" customHeight="1" x14ac:dyDescent="0.2">
      <c r="D18" s="228" t="s">
        <v>169</v>
      </c>
      <c r="E18" s="78"/>
      <c r="F18" s="91"/>
      <c r="G18" s="78"/>
      <c r="H18" s="78" t="s">
        <v>168</v>
      </c>
      <c r="I18" s="246" t="s">
        <v>864</v>
      </c>
      <c r="J18" s="83"/>
      <c r="K18" s="83"/>
      <c r="L18" s="83"/>
      <c r="M18" s="84"/>
      <c r="N18" s="85"/>
      <c r="O18" s="85"/>
      <c r="P18" s="136"/>
      <c r="Q18" s="92"/>
      <c r="R18" s="246"/>
      <c r="S18" s="246"/>
      <c r="T18" s="246"/>
      <c r="U18" s="246"/>
      <c r="V18" s="263"/>
      <c r="Y18" s="244"/>
      <c r="Z18" s="244"/>
      <c r="AA18" s="244"/>
      <c r="AB18" s="244"/>
      <c r="AC18" s="244"/>
      <c r="AD18" s="244"/>
      <c r="AE18" s="244"/>
      <c r="AF18" s="244"/>
      <c r="AG18" s="285" t="s">
        <v>300</v>
      </c>
      <c r="AH18" s="240">
        <f>(V526-AG526)/AG526*100</f>
        <v>10.348784087891564</v>
      </c>
      <c r="AI18" s="287"/>
    </row>
    <row r="19" spans="2:37" s="6" customFormat="1" ht="20" customHeight="1" x14ac:dyDescent="0.2">
      <c r="D19" s="228" t="s">
        <v>170</v>
      </c>
      <c r="E19" s="78"/>
      <c r="F19" s="91"/>
      <c r="G19" s="78"/>
      <c r="H19" s="78" t="s">
        <v>168</v>
      </c>
      <c r="I19" s="246" t="s">
        <v>1091</v>
      </c>
      <c r="J19" s="83"/>
      <c r="K19" s="83"/>
      <c r="L19" s="83"/>
      <c r="M19" s="84"/>
      <c r="N19" s="85"/>
      <c r="O19" s="85"/>
      <c r="P19" s="136"/>
      <c r="Q19" s="92"/>
      <c r="R19" s="246"/>
      <c r="S19" s="246"/>
      <c r="T19" s="246"/>
      <c r="U19" s="246"/>
      <c r="V19" s="263"/>
      <c r="Y19" s="244"/>
      <c r="Z19" s="244"/>
      <c r="AA19" s="244"/>
      <c r="AB19" s="244">
        <f>'Rekap RAB'!J54</f>
        <v>667805910.47414255</v>
      </c>
      <c r="AC19" s="244"/>
      <c r="AD19" s="244"/>
      <c r="AE19" s="244"/>
      <c r="AF19" s="244"/>
      <c r="AG19" s="286" t="s">
        <v>297</v>
      </c>
      <c r="AH19" s="240">
        <v>15</v>
      </c>
      <c r="AI19" s="287"/>
    </row>
    <row r="20" spans="2:37" s="6" customFormat="1" ht="20" customHeight="1" x14ac:dyDescent="0.2">
      <c r="D20" s="228" t="s">
        <v>171</v>
      </c>
      <c r="E20" s="78"/>
      <c r="F20" s="91"/>
      <c r="G20" s="78"/>
      <c r="H20" s="78" t="s">
        <v>168</v>
      </c>
      <c r="I20" s="246" t="s">
        <v>1179</v>
      </c>
      <c r="J20" s="83"/>
      <c r="K20" s="83"/>
      <c r="L20" s="83"/>
      <c r="M20" s="84"/>
      <c r="N20" s="85"/>
      <c r="O20" s="85"/>
      <c r="P20" s="136"/>
      <c r="Q20" s="92"/>
      <c r="R20" s="246"/>
      <c r="S20" s="246"/>
      <c r="T20" s="246"/>
      <c r="U20" s="246"/>
      <c r="V20" s="263"/>
      <c r="Y20" s="244"/>
      <c r="Z20" s="244"/>
      <c r="AA20" s="244"/>
      <c r="AB20" s="244">
        <f>V526</f>
        <v>667805910.47414255</v>
      </c>
      <c r="AC20" s="244"/>
      <c r="AD20" s="244"/>
      <c r="AE20" s="244"/>
      <c r="AF20" s="244"/>
      <c r="AG20" s="286" t="s">
        <v>298</v>
      </c>
      <c r="AH20" s="240">
        <v>10</v>
      </c>
      <c r="AI20" s="287"/>
    </row>
    <row r="21" spans="2:37" s="6" customFormat="1" ht="20" customHeight="1" x14ac:dyDescent="0.2">
      <c r="D21" s="228" t="s">
        <v>172</v>
      </c>
      <c r="E21" s="78"/>
      <c r="F21" s="91"/>
      <c r="G21" s="78"/>
      <c r="H21" s="78" t="s">
        <v>168</v>
      </c>
      <c r="I21" s="78" t="s">
        <v>173</v>
      </c>
      <c r="J21" s="83"/>
      <c r="K21" s="83"/>
      <c r="L21" s="83"/>
      <c r="M21" s="84"/>
      <c r="N21" s="85"/>
      <c r="O21" s="85"/>
      <c r="P21" s="136"/>
      <c r="Q21" s="92"/>
      <c r="R21" s="246"/>
      <c r="S21" s="246"/>
      <c r="T21" s="246"/>
      <c r="U21" s="246"/>
      <c r="V21" s="263"/>
      <c r="Y21" s="244"/>
      <c r="Z21" s="244"/>
      <c r="AA21" s="244"/>
      <c r="AB21" s="244">
        <f>AB19-AB20</f>
        <v>0</v>
      </c>
      <c r="AC21" s="244"/>
      <c r="AD21" s="244"/>
      <c r="AE21" s="244"/>
      <c r="AF21" s="244"/>
      <c r="AG21" s="286" t="s">
        <v>299</v>
      </c>
      <c r="AH21" s="240">
        <f>AH18-(AH19+AH20)</f>
        <v>-14.651215912108436</v>
      </c>
      <c r="AI21" s="287" t="str">
        <f>IF(AH21&lt;=5,"salah","Ok")</f>
        <v>salah</v>
      </c>
    </row>
    <row r="22" spans="2:37" s="6" customFormat="1" ht="20" customHeight="1" x14ac:dyDescent="0.2">
      <c r="D22" s="228" t="s">
        <v>820</v>
      </c>
      <c r="E22" s="78"/>
      <c r="F22" s="91"/>
      <c r="G22" s="78"/>
      <c r="H22" s="78" t="s">
        <v>821</v>
      </c>
      <c r="I22" s="1134">
        <v>2023</v>
      </c>
      <c r="J22" s="1134"/>
      <c r="K22" s="83"/>
      <c r="L22" s="83"/>
      <c r="M22" s="84"/>
      <c r="N22" s="85"/>
      <c r="O22" s="85"/>
      <c r="P22" s="136"/>
      <c r="Q22" s="92"/>
      <c r="R22" s="246"/>
      <c r="S22" s="246"/>
      <c r="T22" s="246"/>
      <c r="U22" s="246"/>
      <c r="V22" s="263"/>
      <c r="Y22" s="244"/>
      <c r="Z22" s="244"/>
      <c r="AA22" s="244"/>
      <c r="AB22" s="244"/>
      <c r="AC22" s="244"/>
      <c r="AD22" s="244"/>
      <c r="AE22" s="244"/>
      <c r="AF22" s="244"/>
      <c r="AG22" s="286" t="s">
        <v>301</v>
      </c>
      <c r="AH22" s="244">
        <f>'Rekap RAB'!J54-RAB!V526</f>
        <v>0</v>
      </c>
      <c r="AI22" s="287" t="str">
        <f>IF('Rekap RAB'!J54=RAB!V526,"OK","SALAH")</f>
        <v>OK</v>
      </c>
    </row>
    <row r="23" spans="2:37" s="6" customFormat="1" ht="20" customHeight="1" x14ac:dyDescent="0.2">
      <c r="D23" s="1111" t="s">
        <v>173</v>
      </c>
      <c r="E23" s="1112"/>
      <c r="F23" s="1112"/>
      <c r="G23" s="1112"/>
      <c r="H23" s="1112"/>
      <c r="I23" s="1112"/>
      <c r="J23" s="1112"/>
      <c r="K23" s="1112"/>
      <c r="L23" s="1112"/>
      <c r="M23" s="1112"/>
      <c r="N23" s="1112"/>
      <c r="O23" s="1112"/>
      <c r="P23" s="1112"/>
      <c r="Q23" s="1112"/>
      <c r="R23" s="1112"/>
      <c r="S23" s="1112"/>
      <c r="T23" s="1112"/>
      <c r="U23" s="1112"/>
      <c r="V23" s="1113"/>
      <c r="Y23" s="244"/>
      <c r="Z23" s="244"/>
      <c r="AA23" s="244"/>
      <c r="AB23" s="244"/>
      <c r="AC23" s="244"/>
      <c r="AD23" s="244"/>
      <c r="AE23" s="244"/>
      <c r="AF23" s="244"/>
      <c r="AG23" s="286"/>
      <c r="AH23" s="244"/>
      <c r="AI23" s="287"/>
    </row>
    <row r="24" spans="2:37" s="6" customFormat="1" ht="20" customHeight="1" x14ac:dyDescent="0.2">
      <c r="D24" s="1114"/>
      <c r="E24" s="1115"/>
      <c r="F24" s="1115"/>
      <c r="G24" s="1115"/>
      <c r="H24" s="1115"/>
      <c r="I24" s="1115"/>
      <c r="J24" s="1115"/>
      <c r="K24" s="1115"/>
      <c r="L24" s="1115"/>
      <c r="M24" s="1115"/>
      <c r="N24" s="1115"/>
      <c r="O24" s="1115"/>
      <c r="P24" s="1115"/>
      <c r="Q24" s="1115"/>
      <c r="R24" s="1115"/>
      <c r="S24" s="1115"/>
      <c r="T24" s="1115"/>
      <c r="U24" s="1115"/>
      <c r="V24" s="1116"/>
      <c r="Y24" s="244"/>
      <c r="Z24" s="244"/>
      <c r="AA24" s="244"/>
      <c r="AB24" s="244"/>
      <c r="AC24" s="244"/>
      <c r="AD24" s="244"/>
      <c r="AE24" s="244"/>
      <c r="AF24" s="244"/>
      <c r="AG24" s="286"/>
      <c r="AH24" s="244"/>
      <c r="AI24" s="287"/>
    </row>
    <row r="25" spans="2:37" s="50" customFormat="1" ht="20" customHeight="1" x14ac:dyDescent="0.2">
      <c r="B25" s="39"/>
      <c r="D25" s="1124" t="s">
        <v>0</v>
      </c>
      <c r="E25" s="1126" t="s">
        <v>1</v>
      </c>
      <c r="F25" s="1127"/>
      <c r="G25" s="1127"/>
      <c r="H25" s="1127"/>
      <c r="I25" s="1127"/>
      <c r="J25" s="1127"/>
      <c r="K25" s="1127"/>
      <c r="L25" s="1127"/>
      <c r="M25" s="1127"/>
      <c r="N25" s="1127"/>
      <c r="O25" s="1128"/>
      <c r="P25" s="1132" t="s">
        <v>159</v>
      </c>
      <c r="Q25" s="1117" t="s">
        <v>160</v>
      </c>
      <c r="R25" s="1119" t="s">
        <v>161</v>
      </c>
      <c r="S25" s="1119" t="s">
        <v>162</v>
      </c>
      <c r="T25" s="1119"/>
      <c r="U25" s="1121"/>
      <c r="V25" s="1122" t="s">
        <v>163</v>
      </c>
      <c r="W25" s="155"/>
      <c r="X25" s="79"/>
      <c r="Y25" s="1105" t="s">
        <v>306</v>
      </c>
      <c r="Z25" s="241" t="s">
        <v>291</v>
      </c>
      <c r="AA25" s="241" t="s">
        <v>292</v>
      </c>
      <c r="AB25" s="1106" t="s">
        <v>164</v>
      </c>
      <c r="AC25" s="1106" t="s">
        <v>165</v>
      </c>
      <c r="AD25" s="1106" t="s">
        <v>166</v>
      </c>
      <c r="AE25" s="1102" t="s">
        <v>293</v>
      </c>
      <c r="AF25" s="1102"/>
      <c r="AG25" s="1102"/>
      <c r="AH25" s="1103" t="s">
        <v>296</v>
      </c>
      <c r="AI25" s="324"/>
      <c r="AJ25" s="62"/>
      <c r="AK25" s="62"/>
    </row>
    <row r="26" spans="2:37" s="50" customFormat="1" ht="20" customHeight="1" x14ac:dyDescent="0.2">
      <c r="B26" s="39"/>
      <c r="D26" s="1125"/>
      <c r="E26" s="1129"/>
      <c r="F26" s="1130"/>
      <c r="G26" s="1130"/>
      <c r="H26" s="1130"/>
      <c r="I26" s="1130"/>
      <c r="J26" s="1130"/>
      <c r="K26" s="1130"/>
      <c r="L26" s="1130"/>
      <c r="M26" s="1130"/>
      <c r="N26" s="1130"/>
      <c r="O26" s="1131"/>
      <c r="P26" s="1133"/>
      <c r="Q26" s="1118"/>
      <c r="R26" s="1120"/>
      <c r="S26" s="312" t="s">
        <v>164</v>
      </c>
      <c r="T26" s="312" t="s">
        <v>165</v>
      </c>
      <c r="U26" s="264" t="s">
        <v>166</v>
      </c>
      <c r="V26" s="1123"/>
      <c r="W26" s="155"/>
      <c r="X26" s="79"/>
      <c r="Y26" s="1105"/>
      <c r="Z26" s="241">
        <v>1.1000000000000001</v>
      </c>
      <c r="AA26" s="241">
        <v>1</v>
      </c>
      <c r="AB26" s="1106"/>
      <c r="AC26" s="1106"/>
      <c r="AD26" s="1106"/>
      <c r="AE26" s="245" t="s">
        <v>164</v>
      </c>
      <c r="AF26" s="245" t="s">
        <v>165</v>
      </c>
      <c r="AG26" s="241" t="s">
        <v>294</v>
      </c>
      <c r="AH26" s="1104"/>
      <c r="AI26" s="324"/>
      <c r="AJ26" s="62"/>
      <c r="AK26" s="62"/>
    </row>
    <row r="27" spans="2:37" ht="20" customHeight="1" x14ac:dyDescent="0.2">
      <c r="D27" s="156"/>
      <c r="E27" s="86"/>
      <c r="F27" s="81"/>
      <c r="G27" s="87"/>
      <c r="H27" s="87"/>
      <c r="I27" s="87"/>
      <c r="J27" s="88"/>
      <c r="K27" s="88"/>
      <c r="L27" s="88"/>
      <c r="M27" s="89"/>
      <c r="N27" s="82"/>
      <c r="O27" s="90"/>
      <c r="P27" s="137"/>
      <c r="Q27" s="102"/>
      <c r="R27" s="265"/>
      <c r="S27" s="265"/>
      <c r="T27" s="265"/>
      <c r="U27" s="266"/>
      <c r="V27" s="26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</row>
    <row r="28" spans="2:37" ht="20" customHeight="1" x14ac:dyDescent="0.2">
      <c r="D28" s="157" t="s">
        <v>2</v>
      </c>
      <c r="E28" s="15" t="s">
        <v>153</v>
      </c>
      <c r="F28" s="80"/>
      <c r="G28" s="10"/>
      <c r="H28" s="10"/>
      <c r="I28" s="10"/>
      <c r="J28" s="11"/>
      <c r="K28" s="11"/>
      <c r="L28" s="11"/>
      <c r="M28" s="12"/>
      <c r="N28" s="13"/>
      <c r="O28" s="16"/>
      <c r="P28" s="138"/>
      <c r="Q28" s="93"/>
      <c r="R28" s="236"/>
      <c r="S28" s="236"/>
      <c r="T28" s="236"/>
      <c r="U28" s="237"/>
      <c r="V28" s="238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</row>
    <row r="29" spans="2:37" ht="20" customHeight="1" x14ac:dyDescent="0.2">
      <c r="D29" s="158"/>
      <c r="E29" s="17">
        <v>1</v>
      </c>
      <c r="F29" s="20" t="s">
        <v>624</v>
      </c>
      <c r="G29" s="19"/>
      <c r="H29" s="19"/>
      <c r="I29" s="19"/>
      <c r="J29" s="11"/>
      <c r="K29" s="11"/>
      <c r="L29" s="11"/>
      <c r="M29" s="12"/>
      <c r="N29" s="20"/>
      <c r="O29" s="16"/>
      <c r="P29" s="139" t="s">
        <v>625</v>
      </c>
      <c r="Q29" s="93" t="s">
        <v>183</v>
      </c>
      <c r="R29" s="236">
        <f>Y29*AA29</f>
        <v>1</v>
      </c>
      <c r="S29" s="236">
        <f>Z29*AB29</f>
        <v>6050000.0000000009</v>
      </c>
      <c r="T29" s="236">
        <f>Z29*AC29</f>
        <v>0</v>
      </c>
      <c r="U29" s="237">
        <f t="shared" ref="U29:U37" si="0">S29+T29</f>
        <v>6050000.0000000009</v>
      </c>
      <c r="V29" s="238">
        <f t="shared" ref="V29:V37" si="1">R29*U29</f>
        <v>6050000.0000000009</v>
      </c>
      <c r="Y29" s="247">
        <v>1</v>
      </c>
      <c r="Z29" s="247">
        <f t="shared" ref="Z29:Z524" si="2">$Z$26</f>
        <v>1.1000000000000001</v>
      </c>
      <c r="AA29" s="247">
        <v>1</v>
      </c>
      <c r="AB29" s="247">
        <v>5500000</v>
      </c>
      <c r="AC29" s="247">
        <v>0</v>
      </c>
      <c r="AD29" s="247">
        <f t="shared" ref="AD29:AD36" si="3">AB29+AC29</f>
        <v>5500000</v>
      </c>
      <c r="AE29" s="247">
        <f t="shared" ref="AE29:AE34" si="4">Y29*AB29</f>
        <v>5500000</v>
      </c>
      <c r="AF29" s="247">
        <f t="shared" ref="AF29:AF34" si="5">Y29*AC29</f>
        <v>0</v>
      </c>
      <c r="AG29" s="247">
        <f t="shared" ref="AG29:AG35" si="6">AE29+AF29</f>
        <v>5500000</v>
      </c>
      <c r="AH29" s="247">
        <f>(V29-AG29)/AG29*100</f>
        <v>10.000000000000018</v>
      </c>
    </row>
    <row r="30" spans="2:37" ht="20" customHeight="1" x14ac:dyDescent="0.2">
      <c r="D30" s="158"/>
      <c r="E30" s="17">
        <v>2</v>
      </c>
      <c r="F30" s="20" t="s">
        <v>3</v>
      </c>
      <c r="G30" s="19"/>
      <c r="H30" s="19"/>
      <c r="I30" s="19"/>
      <c r="J30" s="11"/>
      <c r="K30" s="11"/>
      <c r="L30" s="11"/>
      <c r="M30" s="12"/>
      <c r="N30" s="20"/>
      <c r="O30" s="16"/>
      <c r="P30" s="139" t="s">
        <v>1174</v>
      </c>
      <c r="Q30" s="93" t="s">
        <v>183</v>
      </c>
      <c r="R30" s="236">
        <f t="shared" ref="R30:R37" si="7">Y30*AA30</f>
        <v>1</v>
      </c>
      <c r="S30" s="236">
        <f t="shared" ref="S30:S37" si="8">Z30*AB30</f>
        <v>0</v>
      </c>
      <c r="T30" s="236">
        <f t="shared" ref="T30:T37" si="9">Z30*AC30</f>
        <v>0</v>
      </c>
      <c r="U30" s="237">
        <f t="shared" si="0"/>
        <v>0</v>
      </c>
      <c r="V30" s="238">
        <f t="shared" si="1"/>
        <v>0</v>
      </c>
      <c r="Y30" s="247">
        <v>1</v>
      </c>
      <c r="Z30" s="247">
        <f t="shared" si="2"/>
        <v>1.1000000000000001</v>
      </c>
      <c r="AA30" s="247">
        <v>1</v>
      </c>
      <c r="AB30" s="247">
        <v>0</v>
      </c>
      <c r="AC30" s="247">
        <v>0</v>
      </c>
      <c r="AD30" s="247">
        <f t="shared" si="3"/>
        <v>0</v>
      </c>
      <c r="AE30" s="247">
        <f t="shared" si="4"/>
        <v>0</v>
      </c>
      <c r="AF30" s="247">
        <f t="shared" si="5"/>
        <v>0</v>
      </c>
      <c r="AG30" s="247">
        <f t="shared" si="6"/>
        <v>0</v>
      </c>
      <c r="AH30" s="247" t="e">
        <f t="shared" ref="AH30:AH37" si="10">(V30-AG30)/AG30*100</f>
        <v>#DIV/0!</v>
      </c>
    </row>
    <row r="31" spans="2:37" ht="20" customHeight="1" x14ac:dyDescent="0.2">
      <c r="D31" s="159"/>
      <c r="E31" s="17">
        <v>3</v>
      </c>
      <c r="F31" s="20" t="s">
        <v>865</v>
      </c>
      <c r="G31" s="19"/>
      <c r="H31" s="18"/>
      <c r="I31" s="74"/>
      <c r="J31" s="11"/>
      <c r="K31" s="11"/>
      <c r="L31" s="11"/>
      <c r="M31" s="12"/>
      <c r="N31" s="20"/>
      <c r="O31" s="16"/>
      <c r="P31" s="139" t="s">
        <v>177</v>
      </c>
      <c r="Q31" s="93" t="s">
        <v>184</v>
      </c>
      <c r="R31" s="236">
        <f t="shared" si="7"/>
        <v>1</v>
      </c>
      <c r="S31" s="236">
        <f t="shared" si="8"/>
        <v>0</v>
      </c>
      <c r="T31" s="236">
        <f t="shared" si="9"/>
        <v>2200000</v>
      </c>
      <c r="U31" s="237">
        <f t="shared" si="0"/>
        <v>2200000</v>
      </c>
      <c r="V31" s="238">
        <f t="shared" si="1"/>
        <v>2200000</v>
      </c>
      <c r="Y31" s="247">
        <v>1</v>
      </c>
      <c r="Z31" s="247">
        <f t="shared" si="2"/>
        <v>1.1000000000000001</v>
      </c>
      <c r="AA31" s="247">
        <v>1</v>
      </c>
      <c r="AB31" s="247">
        <v>0</v>
      </c>
      <c r="AC31" s="247">
        <v>2000000</v>
      </c>
      <c r="AD31" s="247">
        <f t="shared" si="3"/>
        <v>2000000</v>
      </c>
      <c r="AE31" s="247">
        <f t="shared" si="4"/>
        <v>0</v>
      </c>
      <c r="AF31" s="247">
        <f t="shared" si="5"/>
        <v>2000000</v>
      </c>
      <c r="AG31" s="247">
        <f t="shared" si="6"/>
        <v>2000000</v>
      </c>
      <c r="AH31" s="247">
        <f t="shared" si="10"/>
        <v>10</v>
      </c>
    </row>
    <row r="32" spans="2:37" ht="20" customHeight="1" x14ac:dyDescent="0.2">
      <c r="D32" s="159"/>
      <c r="E32" s="17">
        <v>4</v>
      </c>
      <c r="F32" s="20" t="s">
        <v>6</v>
      </c>
      <c r="G32" s="19"/>
      <c r="H32" s="18"/>
      <c r="I32" s="74"/>
      <c r="J32" s="11"/>
      <c r="K32" s="11"/>
      <c r="L32" s="11"/>
      <c r="M32" s="12"/>
      <c r="N32" s="20"/>
      <c r="O32" s="16"/>
      <c r="P32" s="139" t="s">
        <v>626</v>
      </c>
      <c r="Q32" s="93" t="s">
        <v>187</v>
      </c>
      <c r="R32" s="236">
        <f t="shared" si="7"/>
        <v>1</v>
      </c>
      <c r="S32" s="236">
        <f t="shared" si="8"/>
        <v>0</v>
      </c>
      <c r="T32" s="236">
        <f t="shared" si="9"/>
        <v>0</v>
      </c>
      <c r="U32" s="237">
        <f t="shared" si="0"/>
        <v>0</v>
      </c>
      <c r="V32" s="238">
        <f t="shared" si="1"/>
        <v>0</v>
      </c>
      <c r="Y32" s="247">
        <v>1</v>
      </c>
      <c r="Z32" s="247">
        <f t="shared" si="2"/>
        <v>1.1000000000000001</v>
      </c>
      <c r="AA32" s="247">
        <v>1</v>
      </c>
      <c r="AB32" s="247">
        <v>0</v>
      </c>
      <c r="AC32" s="247">
        <v>0</v>
      </c>
      <c r="AD32" s="247">
        <f t="shared" si="3"/>
        <v>0</v>
      </c>
      <c r="AE32" s="247">
        <f t="shared" si="4"/>
        <v>0</v>
      </c>
      <c r="AF32" s="247">
        <f t="shared" si="5"/>
        <v>0</v>
      </c>
      <c r="AG32" s="247">
        <f t="shared" si="6"/>
        <v>0</v>
      </c>
      <c r="AH32" s="247" t="e">
        <f t="shared" si="10"/>
        <v>#DIV/0!</v>
      </c>
    </row>
    <row r="33" spans="4:35" ht="20" customHeight="1" x14ac:dyDescent="0.2">
      <c r="D33" s="158"/>
      <c r="E33" s="17">
        <v>5</v>
      </c>
      <c r="F33" s="20" t="s">
        <v>7</v>
      </c>
      <c r="G33" s="19"/>
      <c r="H33" s="19"/>
      <c r="I33" s="19"/>
      <c r="J33" s="11"/>
      <c r="K33" s="11"/>
      <c r="L33" s="11"/>
      <c r="M33" s="12"/>
      <c r="N33" s="20"/>
      <c r="O33" s="16"/>
      <c r="P33" s="139" t="s">
        <v>175</v>
      </c>
      <c r="Q33" s="93" t="s">
        <v>185</v>
      </c>
      <c r="R33" s="236">
        <f t="shared" si="7"/>
        <v>50</v>
      </c>
      <c r="S33" s="236">
        <f t="shared" si="8"/>
        <v>27500.000000000004</v>
      </c>
      <c r="T33" s="236">
        <f t="shared" si="9"/>
        <v>60500.000000000007</v>
      </c>
      <c r="U33" s="237">
        <f t="shared" si="0"/>
        <v>88000.000000000015</v>
      </c>
      <c r="V33" s="238">
        <f t="shared" si="1"/>
        <v>4400000.0000000009</v>
      </c>
      <c r="Y33" s="247">
        <v>50</v>
      </c>
      <c r="Z33" s="247">
        <f t="shared" si="2"/>
        <v>1.1000000000000001</v>
      </c>
      <c r="AA33" s="247">
        <v>1</v>
      </c>
      <c r="AB33" s="247">
        <v>25000</v>
      </c>
      <c r="AC33" s="247">
        <v>55000</v>
      </c>
      <c r="AD33" s="247">
        <f t="shared" si="3"/>
        <v>80000</v>
      </c>
      <c r="AE33" s="247">
        <f t="shared" si="4"/>
        <v>1250000</v>
      </c>
      <c r="AF33" s="247">
        <f t="shared" si="5"/>
        <v>2750000</v>
      </c>
      <c r="AG33" s="247">
        <f t="shared" si="6"/>
        <v>4000000</v>
      </c>
      <c r="AH33" s="247">
        <f t="shared" si="10"/>
        <v>10.000000000000023</v>
      </c>
    </row>
    <row r="34" spans="4:35" ht="20" customHeight="1" x14ac:dyDescent="0.2">
      <c r="D34" s="159"/>
      <c r="E34" s="17">
        <v>6</v>
      </c>
      <c r="F34" s="20" t="s">
        <v>9</v>
      </c>
      <c r="G34" s="19"/>
      <c r="H34" s="18"/>
      <c r="I34" s="74"/>
      <c r="J34" s="11"/>
      <c r="K34" s="11"/>
      <c r="L34" s="11"/>
      <c r="M34" s="12"/>
      <c r="N34" s="20"/>
      <c r="O34" s="16"/>
      <c r="P34" s="140" t="s">
        <v>178</v>
      </c>
      <c r="Q34" s="93" t="s">
        <v>188</v>
      </c>
      <c r="R34" s="236">
        <f t="shared" si="7"/>
        <v>1</v>
      </c>
      <c r="S34" s="236">
        <f t="shared" si="8"/>
        <v>0</v>
      </c>
      <c r="T34" s="236">
        <f t="shared" si="9"/>
        <v>0</v>
      </c>
      <c r="U34" s="237">
        <f t="shared" si="0"/>
        <v>0</v>
      </c>
      <c r="V34" s="238">
        <f t="shared" si="1"/>
        <v>0</v>
      </c>
      <c r="Y34" s="247">
        <v>1</v>
      </c>
      <c r="Z34" s="247">
        <f t="shared" si="2"/>
        <v>1.1000000000000001</v>
      </c>
      <c r="AA34" s="247">
        <v>1</v>
      </c>
      <c r="AB34" s="247">
        <v>0</v>
      </c>
      <c r="AC34" s="247">
        <v>0</v>
      </c>
      <c r="AD34" s="247">
        <f t="shared" si="3"/>
        <v>0</v>
      </c>
      <c r="AE34" s="247">
        <f t="shared" si="4"/>
        <v>0</v>
      </c>
      <c r="AF34" s="247">
        <f t="shared" si="5"/>
        <v>0</v>
      </c>
      <c r="AG34" s="247">
        <f t="shared" si="6"/>
        <v>0</v>
      </c>
      <c r="AH34" s="247" t="e">
        <f t="shared" si="10"/>
        <v>#DIV/0!</v>
      </c>
    </row>
    <row r="35" spans="4:35" ht="20" customHeight="1" x14ac:dyDescent="0.2">
      <c r="D35" s="159"/>
      <c r="E35" s="17">
        <v>7</v>
      </c>
      <c r="F35" s="20" t="s">
        <v>10</v>
      </c>
      <c r="G35" s="19"/>
      <c r="H35" s="18"/>
      <c r="I35" s="74"/>
      <c r="J35" s="11"/>
      <c r="K35" s="11"/>
      <c r="L35" s="11"/>
      <c r="M35" s="12"/>
      <c r="N35" s="20"/>
      <c r="O35" s="16"/>
      <c r="P35" s="140" t="s">
        <v>179</v>
      </c>
      <c r="Q35" s="93" t="s">
        <v>186</v>
      </c>
      <c r="R35" s="236">
        <f t="shared" si="7"/>
        <v>1</v>
      </c>
      <c r="S35" s="236">
        <f t="shared" si="8"/>
        <v>0</v>
      </c>
      <c r="T35" s="236">
        <f t="shared" si="9"/>
        <v>0</v>
      </c>
      <c r="U35" s="237">
        <f t="shared" si="0"/>
        <v>0</v>
      </c>
      <c r="V35" s="238">
        <f t="shared" si="1"/>
        <v>0</v>
      </c>
      <c r="Y35" s="247">
        <v>1</v>
      </c>
      <c r="Z35" s="247">
        <f t="shared" si="2"/>
        <v>1.1000000000000001</v>
      </c>
      <c r="AA35" s="247">
        <v>1</v>
      </c>
      <c r="AB35" s="247">
        <v>0</v>
      </c>
      <c r="AC35" s="247">
        <v>0</v>
      </c>
      <c r="AD35" s="247">
        <f t="shared" si="3"/>
        <v>0</v>
      </c>
      <c r="AE35" s="247">
        <f>Y35*AB35</f>
        <v>0</v>
      </c>
      <c r="AF35" s="247">
        <f>Y35*AC35</f>
        <v>0</v>
      </c>
      <c r="AG35" s="247">
        <f t="shared" si="6"/>
        <v>0</v>
      </c>
      <c r="AH35" s="247" t="e">
        <f t="shared" si="10"/>
        <v>#DIV/0!</v>
      </c>
    </row>
    <row r="36" spans="4:35" ht="20" customHeight="1" x14ac:dyDescent="0.2">
      <c r="D36" s="159"/>
      <c r="E36" s="17">
        <v>8</v>
      </c>
      <c r="F36" s="20" t="s">
        <v>793</v>
      </c>
      <c r="G36" s="19"/>
      <c r="H36" s="18"/>
      <c r="I36" s="74"/>
      <c r="J36" s="11"/>
      <c r="K36" s="11"/>
      <c r="L36" s="11"/>
      <c r="M36" s="12"/>
      <c r="N36" s="20"/>
      <c r="O36" s="16"/>
      <c r="P36" s="140"/>
      <c r="Q36" s="93" t="s">
        <v>187</v>
      </c>
      <c r="R36" s="236">
        <f t="shared" si="7"/>
        <v>1</v>
      </c>
      <c r="S36" s="236">
        <f t="shared" si="8"/>
        <v>0</v>
      </c>
      <c r="T36" s="236">
        <f t="shared" si="9"/>
        <v>0</v>
      </c>
      <c r="U36" s="237">
        <f t="shared" si="0"/>
        <v>0</v>
      </c>
      <c r="V36" s="238">
        <f t="shared" si="1"/>
        <v>0</v>
      </c>
      <c r="Y36" s="247">
        <v>1</v>
      </c>
      <c r="Z36" s="247">
        <f t="shared" si="2"/>
        <v>1.1000000000000001</v>
      </c>
      <c r="AA36" s="247">
        <v>1</v>
      </c>
      <c r="AB36" s="247">
        <v>0</v>
      </c>
      <c r="AC36" s="247">
        <v>0</v>
      </c>
      <c r="AD36" s="247">
        <f t="shared" si="3"/>
        <v>0</v>
      </c>
      <c r="AE36" s="247"/>
      <c r="AF36" s="247"/>
      <c r="AG36" s="247"/>
      <c r="AH36" s="247" t="e">
        <f t="shared" si="10"/>
        <v>#DIV/0!</v>
      </c>
    </row>
    <row r="37" spans="4:35" ht="20" customHeight="1" x14ac:dyDescent="0.2">
      <c r="D37" s="159"/>
      <c r="E37" s="17">
        <v>9</v>
      </c>
      <c r="F37" s="20" t="s">
        <v>627</v>
      </c>
      <c r="G37" s="19"/>
      <c r="H37" s="18"/>
      <c r="I37" s="74"/>
      <c r="J37" s="11"/>
      <c r="K37" s="11"/>
      <c r="L37" s="11"/>
      <c r="M37" s="12"/>
      <c r="N37" s="20"/>
      <c r="O37" s="16"/>
      <c r="P37" s="140" t="s">
        <v>628</v>
      </c>
      <c r="Q37" s="93" t="s">
        <v>183</v>
      </c>
      <c r="R37" s="236">
        <f t="shared" si="7"/>
        <v>1</v>
      </c>
      <c r="S37" s="236">
        <f t="shared" si="8"/>
        <v>0</v>
      </c>
      <c r="T37" s="236">
        <f t="shared" si="9"/>
        <v>0</v>
      </c>
      <c r="U37" s="237">
        <f t="shared" si="0"/>
        <v>0</v>
      </c>
      <c r="V37" s="238">
        <f t="shared" si="1"/>
        <v>0</v>
      </c>
      <c r="Y37" s="247">
        <v>1</v>
      </c>
      <c r="Z37" s="247">
        <f t="shared" si="2"/>
        <v>1.1000000000000001</v>
      </c>
      <c r="AA37" s="247">
        <v>1</v>
      </c>
      <c r="AB37" s="247">
        <v>0</v>
      </c>
      <c r="AC37" s="247">
        <v>0</v>
      </c>
      <c r="AD37" s="247">
        <f t="shared" ref="AD37" si="11">AB37+AC37</f>
        <v>0</v>
      </c>
      <c r="AE37" s="247">
        <f t="shared" ref="AE37" si="12">Y37*AB37</f>
        <v>0</v>
      </c>
      <c r="AF37" s="247">
        <f t="shared" ref="AF37" si="13">Y37*AC37</f>
        <v>0</v>
      </c>
      <c r="AG37" s="247">
        <f t="shared" ref="AG37" si="14">AE37+AF37</f>
        <v>0</v>
      </c>
      <c r="AH37" s="247" t="e">
        <f t="shared" si="10"/>
        <v>#DIV/0!</v>
      </c>
    </row>
    <row r="38" spans="4:35" ht="20" customHeight="1" x14ac:dyDescent="0.2">
      <c r="D38" s="160"/>
      <c r="E38" s="100"/>
      <c r="F38" s="96"/>
      <c r="G38" s="95"/>
      <c r="H38" s="94"/>
      <c r="I38" s="96"/>
      <c r="J38" s="97"/>
      <c r="K38" s="97"/>
      <c r="L38" s="97"/>
      <c r="M38" s="98"/>
      <c r="N38" s="99"/>
      <c r="O38" s="94"/>
      <c r="P38" s="101"/>
      <c r="Q38" s="103"/>
      <c r="R38" s="268"/>
      <c r="S38" s="268"/>
      <c r="T38" s="268"/>
      <c r="U38" s="269" t="s">
        <v>182</v>
      </c>
      <c r="V38" s="270">
        <f>SUM(V28:V37)</f>
        <v>12650000.000000002</v>
      </c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</row>
    <row r="39" spans="4:35" s="6" customFormat="1" ht="20" customHeight="1" x14ac:dyDescent="0.2">
      <c r="D39" s="159" t="s">
        <v>154</v>
      </c>
      <c r="E39" s="26" t="s">
        <v>146</v>
      </c>
      <c r="F39" s="37"/>
      <c r="G39" s="22"/>
      <c r="H39" s="22"/>
      <c r="I39" s="22"/>
      <c r="J39" s="27"/>
      <c r="K39" s="27"/>
      <c r="L39" s="27"/>
      <c r="M39" s="28"/>
      <c r="N39" s="13"/>
      <c r="O39" s="14"/>
      <c r="P39" s="138"/>
      <c r="Q39" s="93"/>
      <c r="R39" s="271"/>
      <c r="S39" s="271"/>
      <c r="T39" s="271"/>
      <c r="U39" s="272"/>
      <c r="V39" s="273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87"/>
    </row>
    <row r="40" spans="4:35" s="6" customFormat="1" ht="20" customHeight="1" x14ac:dyDescent="0.2">
      <c r="D40" s="159"/>
      <c r="E40" s="29" t="s">
        <v>656</v>
      </c>
      <c r="F40" s="37"/>
      <c r="G40" s="22"/>
      <c r="H40" s="22"/>
      <c r="I40" s="22"/>
      <c r="J40" s="27"/>
      <c r="K40" s="27"/>
      <c r="L40" s="27"/>
      <c r="M40" s="28"/>
      <c r="N40" s="13"/>
      <c r="O40" s="14"/>
      <c r="P40" s="138"/>
      <c r="Q40" s="93"/>
      <c r="R40" s="271"/>
      <c r="S40" s="271"/>
      <c r="T40" s="271"/>
      <c r="U40" s="272"/>
      <c r="V40" s="273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87"/>
    </row>
    <row r="41" spans="4:35" s="6" customFormat="1" ht="20" customHeight="1" x14ac:dyDescent="0.2">
      <c r="D41" s="159"/>
      <c r="E41" s="26"/>
      <c r="F41" s="31" t="s">
        <v>46</v>
      </c>
      <c r="G41" s="30" t="s">
        <v>631</v>
      </c>
      <c r="H41" s="22"/>
      <c r="I41" s="22"/>
      <c r="J41" s="27"/>
      <c r="K41" s="27"/>
      <c r="L41" s="27"/>
      <c r="M41" s="28"/>
      <c r="N41" s="13"/>
      <c r="O41" s="14"/>
      <c r="P41" s="138" t="s">
        <v>866</v>
      </c>
      <c r="Q41" s="93" t="s">
        <v>189</v>
      </c>
      <c r="R41" s="236">
        <f>Y41</f>
        <v>0</v>
      </c>
      <c r="S41" s="236">
        <v>115000</v>
      </c>
      <c r="T41" s="236">
        <v>15000</v>
      </c>
      <c r="U41" s="237">
        <f t="shared" ref="U41" si="15">S41+T41</f>
        <v>130000</v>
      </c>
      <c r="V41" s="238">
        <f t="shared" ref="V41" si="16">R41*U41</f>
        <v>0</v>
      </c>
      <c r="Y41" s="248">
        <v>0</v>
      </c>
      <c r="Z41" s="248"/>
      <c r="AA41" s="248"/>
      <c r="AB41" s="248"/>
      <c r="AC41" s="248"/>
      <c r="AD41" s="248"/>
      <c r="AE41" s="248"/>
      <c r="AF41" s="248"/>
      <c r="AG41" s="248"/>
      <c r="AH41" s="248"/>
      <c r="AI41" s="287"/>
    </row>
    <row r="42" spans="4:35" s="6" customFormat="1" ht="20" customHeight="1" x14ac:dyDescent="0.2">
      <c r="D42" s="159"/>
      <c r="E42" s="26"/>
      <c r="F42" s="31" t="s">
        <v>20</v>
      </c>
      <c r="G42" s="30" t="s">
        <v>632</v>
      </c>
      <c r="H42" s="22"/>
      <c r="I42" s="22"/>
      <c r="J42" s="27"/>
      <c r="K42" s="27"/>
      <c r="L42" s="27"/>
      <c r="M42" s="28"/>
      <c r="N42" s="13"/>
      <c r="O42" s="14"/>
      <c r="P42" s="138" t="s">
        <v>634</v>
      </c>
      <c r="Q42" s="93" t="s">
        <v>189</v>
      </c>
      <c r="R42" s="236">
        <f>R41</f>
        <v>0</v>
      </c>
      <c r="S42" s="236">
        <v>5000</v>
      </c>
      <c r="T42" s="236">
        <v>15000</v>
      </c>
      <c r="U42" s="237">
        <f t="shared" ref="U42" si="17">S42+T42</f>
        <v>20000</v>
      </c>
      <c r="V42" s="238">
        <f t="shared" ref="V42" si="18">R42*U42</f>
        <v>0</v>
      </c>
      <c r="Y42" s="248">
        <f>Y41</f>
        <v>0</v>
      </c>
      <c r="Z42" s="248"/>
      <c r="AA42" s="248"/>
      <c r="AB42" s="248"/>
      <c r="AC42" s="248"/>
      <c r="AD42" s="248"/>
      <c r="AE42" s="248"/>
      <c r="AF42" s="248"/>
      <c r="AG42" s="248"/>
      <c r="AH42" s="248"/>
      <c r="AI42" s="287"/>
    </row>
    <row r="43" spans="4:35" s="6" customFormat="1" ht="20" customHeight="1" x14ac:dyDescent="0.2">
      <c r="D43" s="159"/>
      <c r="E43" s="26"/>
      <c r="F43" s="37"/>
      <c r="G43" s="22"/>
      <c r="H43" s="22"/>
      <c r="I43" s="22"/>
      <c r="J43" s="27"/>
      <c r="K43" s="27"/>
      <c r="L43" s="27"/>
      <c r="M43" s="28"/>
      <c r="N43" s="13"/>
      <c r="O43" s="14"/>
      <c r="P43" s="138"/>
      <c r="Q43" s="93"/>
      <c r="R43" s="271"/>
      <c r="S43" s="271"/>
      <c r="T43" s="271"/>
      <c r="U43" s="272"/>
      <c r="V43" s="273"/>
      <c r="Y43" s="248">
        <v>0</v>
      </c>
      <c r="Z43" s="248"/>
      <c r="AA43" s="248"/>
      <c r="AB43" s="248"/>
      <c r="AC43" s="248"/>
      <c r="AD43" s="248"/>
      <c r="AE43" s="248"/>
      <c r="AF43" s="248"/>
      <c r="AG43" s="248"/>
      <c r="AH43" s="248"/>
      <c r="AI43" s="287"/>
    </row>
    <row r="44" spans="4:35" s="6" customFormat="1" ht="20" customHeight="1" x14ac:dyDescent="0.2">
      <c r="D44" s="159"/>
      <c r="E44" s="29" t="s">
        <v>657</v>
      </c>
      <c r="F44" s="37"/>
      <c r="G44" s="22"/>
      <c r="H44" s="22"/>
      <c r="I44" s="22"/>
      <c r="J44" s="27"/>
      <c r="K44" s="27"/>
      <c r="L44" s="27"/>
      <c r="M44" s="28"/>
      <c r="N44" s="13"/>
      <c r="O44" s="14"/>
      <c r="P44" s="138"/>
      <c r="Q44" s="93"/>
      <c r="R44" s="271"/>
      <c r="S44" s="271"/>
      <c r="T44" s="271"/>
      <c r="U44" s="272"/>
      <c r="V44" s="273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87"/>
    </row>
    <row r="45" spans="4:35" s="6" customFormat="1" ht="20" customHeight="1" x14ac:dyDescent="0.2">
      <c r="D45" s="159"/>
      <c r="E45" s="17"/>
      <c r="F45" s="31" t="s">
        <v>46</v>
      </c>
      <c r="G45" s="30" t="s">
        <v>12</v>
      </c>
      <c r="H45" s="22"/>
      <c r="I45" s="22"/>
      <c r="J45" s="27"/>
      <c r="K45" s="27"/>
      <c r="L45" s="27"/>
      <c r="M45" s="28"/>
      <c r="N45" s="13"/>
      <c r="O45" s="14"/>
      <c r="P45" s="138" t="s">
        <v>822</v>
      </c>
      <c r="Q45" s="93" t="s">
        <v>189</v>
      </c>
      <c r="R45" s="320">
        <f>Y45*AA45</f>
        <v>0</v>
      </c>
      <c r="S45" s="762">
        <f>AB45*Z45</f>
        <v>0</v>
      </c>
      <c r="T45" s="320">
        <f>AC45*Z45</f>
        <v>99000.000000000015</v>
      </c>
      <c r="U45" s="279">
        <f>S45+T45</f>
        <v>99000.000000000015</v>
      </c>
      <c r="V45" s="280">
        <f>R45*U45</f>
        <v>0</v>
      </c>
      <c r="Y45" s="482">
        <v>0</v>
      </c>
      <c r="Z45" s="403">
        <f t="shared" si="2"/>
        <v>1.1000000000000001</v>
      </c>
      <c r="AA45" s="403">
        <v>1</v>
      </c>
      <c r="AB45" s="403">
        <v>0</v>
      </c>
      <c r="AC45" s="403">
        <v>90000</v>
      </c>
      <c r="AD45" s="403">
        <f t="shared" ref="AD45" si="19">AB45+AC45</f>
        <v>90000</v>
      </c>
      <c r="AE45" s="403">
        <f t="shared" ref="AE45" si="20">Y45*AB45</f>
        <v>0</v>
      </c>
      <c r="AF45" s="403">
        <f t="shared" ref="AF45" si="21">Y45*AC45</f>
        <v>0</v>
      </c>
      <c r="AG45" s="403">
        <f t="shared" ref="AG45" si="22">AE45+AF45</f>
        <v>0</v>
      </c>
      <c r="AH45" s="403" t="e">
        <f t="shared" ref="AH45" si="23">(V45-AG45)/AG45*100</f>
        <v>#DIV/0!</v>
      </c>
      <c r="AI45" s="287"/>
    </row>
    <row r="46" spans="4:35" s="6" customFormat="1" ht="20" customHeight="1" x14ac:dyDescent="0.2">
      <c r="D46" s="159"/>
      <c r="E46" s="17"/>
      <c r="F46" s="31" t="s">
        <v>20</v>
      </c>
      <c r="G46" s="30" t="s">
        <v>13</v>
      </c>
      <c r="H46" s="22"/>
      <c r="I46" s="22"/>
      <c r="J46" s="27"/>
      <c r="K46" s="27"/>
      <c r="L46" s="27"/>
      <c r="M46" s="28"/>
      <c r="N46" s="13"/>
      <c r="O46" s="14"/>
      <c r="P46" s="138" t="s">
        <v>863</v>
      </c>
      <c r="Q46" s="93" t="s">
        <v>189</v>
      </c>
      <c r="R46" s="236">
        <f t="shared" ref="R46:R47" si="24">Y46*AA46</f>
        <v>0</v>
      </c>
      <c r="S46" s="375">
        <f t="shared" ref="S46:S47" si="25">AB46*Z46</f>
        <v>0</v>
      </c>
      <c r="T46" s="236">
        <f>T45</f>
        <v>99000.000000000015</v>
      </c>
      <c r="U46" s="237">
        <f>T46</f>
        <v>99000.000000000015</v>
      </c>
      <c r="V46" s="238">
        <f t="shared" ref="V46:V47" si="26">R46*U46</f>
        <v>0</v>
      </c>
      <c r="Y46" s="247">
        <v>0</v>
      </c>
      <c r="Z46" s="247">
        <f t="shared" si="2"/>
        <v>1.1000000000000001</v>
      </c>
      <c r="AA46" s="247">
        <v>1</v>
      </c>
      <c r="AB46" s="247">
        <v>0</v>
      </c>
      <c r="AC46" s="247"/>
      <c r="AD46" s="247">
        <f t="shared" ref="AD46" si="27">AB46+AC46</f>
        <v>0</v>
      </c>
      <c r="AE46" s="247">
        <f t="shared" ref="AE46" si="28">Y46*AB46</f>
        <v>0</v>
      </c>
      <c r="AF46" s="247">
        <f t="shared" ref="AF46" si="29">Y46*AC46</f>
        <v>0</v>
      </c>
      <c r="AG46" s="247">
        <f t="shared" ref="AG46" si="30">AE46+AF46</f>
        <v>0</v>
      </c>
      <c r="AH46" s="247" t="e">
        <f t="shared" ref="AH46" si="31">(V46-AG46)/AG46*100</f>
        <v>#DIV/0!</v>
      </c>
      <c r="AI46" s="287"/>
    </row>
    <row r="47" spans="4:35" s="6" customFormat="1" ht="20" customHeight="1" x14ac:dyDescent="0.2">
      <c r="D47" s="159"/>
      <c r="E47" s="17"/>
      <c r="F47" s="31" t="s">
        <v>51</v>
      </c>
      <c r="G47" s="30" t="s">
        <v>14</v>
      </c>
      <c r="H47" s="22"/>
      <c r="I47" s="22"/>
      <c r="J47" s="27"/>
      <c r="K47" s="27"/>
      <c r="L47" s="27"/>
      <c r="M47" s="28"/>
      <c r="N47" s="13"/>
      <c r="O47" s="14"/>
      <c r="P47" s="138" t="s">
        <v>636</v>
      </c>
      <c r="Q47" s="93" t="s">
        <v>189</v>
      </c>
      <c r="R47" s="236">
        <f t="shared" si="24"/>
        <v>0</v>
      </c>
      <c r="S47" s="375">
        <f t="shared" si="25"/>
        <v>0</v>
      </c>
      <c r="T47" s="236">
        <f>T45</f>
        <v>99000.000000000015</v>
      </c>
      <c r="U47" s="237">
        <f>T47</f>
        <v>99000.000000000015</v>
      </c>
      <c r="V47" s="238">
        <f t="shared" si="26"/>
        <v>0</v>
      </c>
      <c r="Y47" s="247">
        <v>0</v>
      </c>
      <c r="Z47" s="247">
        <f t="shared" si="2"/>
        <v>1.1000000000000001</v>
      </c>
      <c r="AA47" s="247">
        <v>1</v>
      </c>
      <c r="AB47" s="247">
        <v>0</v>
      </c>
      <c r="AC47" s="247"/>
      <c r="AD47" s="247">
        <f t="shared" ref="AD47" si="32">AB47+AC47</f>
        <v>0</v>
      </c>
      <c r="AE47" s="247">
        <f t="shared" ref="AE47" si="33">Y47*AB47</f>
        <v>0</v>
      </c>
      <c r="AF47" s="247">
        <f t="shared" ref="AF47" si="34">Y47*AC47</f>
        <v>0</v>
      </c>
      <c r="AG47" s="247">
        <f t="shared" ref="AG47" si="35">AE47+AF47</f>
        <v>0</v>
      </c>
      <c r="AH47" s="247" t="e">
        <f t="shared" ref="AH47" si="36">(V47-AG47)/AG47*100</f>
        <v>#DIV/0!</v>
      </c>
      <c r="AI47" s="287"/>
    </row>
    <row r="48" spans="4:35" s="6" customFormat="1" ht="20" customHeight="1" x14ac:dyDescent="0.2">
      <c r="D48" s="159"/>
      <c r="E48" s="17"/>
      <c r="F48" s="31"/>
      <c r="G48" s="30"/>
      <c r="H48" s="22"/>
      <c r="I48" s="22"/>
      <c r="J48" s="27"/>
      <c r="K48" s="27"/>
      <c r="L48" s="27"/>
      <c r="M48" s="28"/>
      <c r="N48" s="13"/>
      <c r="O48" s="14"/>
      <c r="P48" s="138"/>
      <c r="Q48" s="93"/>
      <c r="R48" s="236"/>
      <c r="S48" s="236"/>
      <c r="T48" s="236"/>
      <c r="U48" s="237"/>
      <c r="V48" s="238"/>
      <c r="W48" s="1"/>
      <c r="X48" s="1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87"/>
    </row>
    <row r="49" spans="4:35" s="6" customFormat="1" ht="20" customHeight="1" x14ac:dyDescent="0.2">
      <c r="D49" s="159"/>
      <c r="E49" s="29" t="s">
        <v>1157</v>
      </c>
      <c r="F49" s="37"/>
      <c r="G49" s="22"/>
      <c r="H49" s="22"/>
      <c r="I49" s="22"/>
      <c r="J49" s="27"/>
      <c r="K49" s="27"/>
      <c r="L49" s="27"/>
      <c r="M49" s="28"/>
      <c r="N49" s="13"/>
      <c r="O49" s="14"/>
      <c r="P49" s="138"/>
      <c r="Q49" s="93"/>
      <c r="R49" s="271"/>
      <c r="S49" s="271"/>
      <c r="T49" s="271"/>
      <c r="U49" s="272"/>
      <c r="V49" s="273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87"/>
    </row>
    <row r="50" spans="4:35" s="6" customFormat="1" ht="20" customHeight="1" x14ac:dyDescent="0.2">
      <c r="D50" s="159"/>
      <c r="E50" s="17"/>
      <c r="F50" s="31" t="s">
        <v>46</v>
      </c>
      <c r="G50" s="30" t="s">
        <v>11</v>
      </c>
      <c r="H50" s="22"/>
      <c r="I50" s="22"/>
      <c r="J50" s="27"/>
      <c r="K50" s="27"/>
      <c r="L50" s="27"/>
      <c r="M50" s="28"/>
      <c r="N50" s="13"/>
      <c r="O50" s="14"/>
      <c r="P50" s="138" t="s">
        <v>1121</v>
      </c>
      <c r="Q50" s="93" t="s">
        <v>189</v>
      </c>
      <c r="R50" s="236">
        <f>Y50*AA50</f>
        <v>20</v>
      </c>
      <c r="S50" s="236">
        <f>Z50*AB50</f>
        <v>165000</v>
      </c>
      <c r="T50" s="236">
        <f>Z50*AC50</f>
        <v>55000.000000000007</v>
      </c>
      <c r="U50" s="237">
        <f>S50+T50</f>
        <v>220000</v>
      </c>
      <c r="V50" s="238">
        <f>R50*U50</f>
        <v>4400000</v>
      </c>
      <c r="W50" s="1"/>
      <c r="X50" s="1"/>
      <c r="Y50" s="248">
        <f>50*0.4</f>
        <v>20</v>
      </c>
      <c r="Z50" s="247">
        <f t="shared" ref="Z50:Z51" si="37">$Z$26</f>
        <v>1.1000000000000001</v>
      </c>
      <c r="AA50" s="247">
        <f t="shared" ref="AA50:AA51" si="38">$AA$26</f>
        <v>1</v>
      </c>
      <c r="AB50" s="247">
        <v>150000</v>
      </c>
      <c r="AC50" s="247">
        <v>50000</v>
      </c>
      <c r="AD50" s="247">
        <f t="shared" ref="AD50:AD51" si="39">AB50+AC50</f>
        <v>200000</v>
      </c>
      <c r="AE50" s="247">
        <f t="shared" ref="AE50:AE51" si="40">Y50*AB50</f>
        <v>3000000</v>
      </c>
      <c r="AF50" s="247">
        <f t="shared" ref="AF50:AF51" si="41">Y50*AC50</f>
        <v>1000000</v>
      </c>
      <c r="AG50" s="247">
        <f t="shared" ref="AG50:AG51" si="42">AE50+AF50</f>
        <v>4000000</v>
      </c>
      <c r="AH50" s="247">
        <f>(V50-AG50)/AG50*100</f>
        <v>10</v>
      </c>
      <c r="AI50" s="287"/>
    </row>
    <row r="51" spans="4:35" s="6" customFormat="1" ht="20" customHeight="1" x14ac:dyDescent="0.2">
      <c r="D51" s="159"/>
      <c r="E51" s="17"/>
      <c r="F51" s="31" t="s">
        <v>20</v>
      </c>
      <c r="G51" s="30" t="s">
        <v>307</v>
      </c>
      <c r="H51" s="22"/>
      <c r="I51" s="22"/>
      <c r="J51" s="27"/>
      <c r="K51" s="27"/>
      <c r="L51" s="27"/>
      <c r="M51" s="28"/>
      <c r="N51" s="13"/>
      <c r="O51" s="14"/>
      <c r="P51" s="138" t="s">
        <v>308</v>
      </c>
      <c r="Q51" s="93" t="s">
        <v>189</v>
      </c>
      <c r="R51" s="236">
        <f>R45+R46+R47*0.1</f>
        <v>0</v>
      </c>
      <c r="S51" s="236">
        <v>35000</v>
      </c>
      <c r="T51" s="236">
        <f t="shared" ref="T51" si="43">Z51*AC51</f>
        <v>55000.000000000007</v>
      </c>
      <c r="U51" s="237">
        <f t="shared" ref="U51" si="44">S51+T51</f>
        <v>90000</v>
      </c>
      <c r="V51" s="238">
        <f t="shared" ref="V51" si="45">R51*U51</f>
        <v>0</v>
      </c>
      <c r="W51" s="1"/>
      <c r="X51" s="1"/>
      <c r="Y51" s="247"/>
      <c r="Z51" s="247">
        <f t="shared" si="37"/>
        <v>1.1000000000000001</v>
      </c>
      <c r="AA51" s="247">
        <f t="shared" si="38"/>
        <v>1</v>
      </c>
      <c r="AB51" s="247"/>
      <c r="AC51" s="247">
        <v>50000</v>
      </c>
      <c r="AD51" s="247">
        <f t="shared" si="39"/>
        <v>50000</v>
      </c>
      <c r="AE51" s="247">
        <f t="shared" si="40"/>
        <v>0</v>
      </c>
      <c r="AF51" s="247">
        <f t="shared" si="41"/>
        <v>0</v>
      </c>
      <c r="AG51" s="247">
        <f t="shared" si="42"/>
        <v>0</v>
      </c>
      <c r="AH51" s="247" t="e">
        <f t="shared" ref="AH51" si="46">(V51-AG51)/AG51*100</f>
        <v>#DIV/0!</v>
      </c>
      <c r="AI51" s="287"/>
    </row>
    <row r="52" spans="4:35" ht="20" customHeight="1" x14ac:dyDescent="0.2">
      <c r="D52" s="158"/>
      <c r="E52" s="25"/>
      <c r="F52" s="37"/>
      <c r="G52" s="22"/>
      <c r="H52" s="22"/>
      <c r="I52" s="22"/>
      <c r="J52" s="11"/>
      <c r="K52" s="11"/>
      <c r="L52" s="11"/>
      <c r="M52" s="12"/>
      <c r="N52" s="23"/>
      <c r="O52" s="24"/>
      <c r="P52" s="138"/>
      <c r="Q52" s="93"/>
      <c r="R52" s="236"/>
      <c r="S52" s="236"/>
      <c r="T52" s="236"/>
      <c r="U52" s="237"/>
      <c r="V52" s="238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</row>
    <row r="53" spans="4:35" ht="20" customHeight="1" x14ac:dyDescent="0.2">
      <c r="D53" s="160"/>
      <c r="E53" s="100"/>
      <c r="F53" s="96"/>
      <c r="G53" s="95"/>
      <c r="H53" s="94"/>
      <c r="I53" s="96"/>
      <c r="J53" s="97"/>
      <c r="K53" s="97"/>
      <c r="L53" s="97"/>
      <c r="M53" s="98"/>
      <c r="N53" s="99"/>
      <c r="O53" s="94"/>
      <c r="P53" s="101"/>
      <c r="Q53" s="103"/>
      <c r="R53" s="268"/>
      <c r="S53" s="268"/>
      <c r="T53" s="268"/>
      <c r="U53" s="269" t="s">
        <v>182</v>
      </c>
      <c r="V53" s="270">
        <f>SUM(V41:V52)</f>
        <v>4400000</v>
      </c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</row>
    <row r="54" spans="4:35" s="6" customFormat="1" ht="20" customHeight="1" x14ac:dyDescent="0.2">
      <c r="D54" s="159" t="s">
        <v>15</v>
      </c>
      <c r="E54" s="26" t="s">
        <v>16</v>
      </c>
      <c r="F54" s="37"/>
      <c r="G54" s="22"/>
      <c r="H54" s="22"/>
      <c r="I54" s="22"/>
      <c r="J54" s="27"/>
      <c r="K54" s="27"/>
      <c r="L54" s="27"/>
      <c r="M54" s="28"/>
      <c r="N54" s="13"/>
      <c r="O54" s="14"/>
      <c r="P54" s="138"/>
      <c r="Q54" s="93"/>
      <c r="R54" s="271"/>
      <c r="S54" s="271"/>
      <c r="T54" s="271"/>
      <c r="U54" s="272"/>
      <c r="V54" s="273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87"/>
    </row>
    <row r="55" spans="4:35" s="6" customFormat="1" ht="20" customHeight="1" x14ac:dyDescent="0.2">
      <c r="D55" s="159"/>
      <c r="E55" s="29" t="s">
        <v>659</v>
      </c>
      <c r="F55" s="37"/>
      <c r="G55" s="22"/>
      <c r="H55" s="22"/>
      <c r="I55" s="22"/>
      <c r="J55" s="27"/>
      <c r="K55" s="27"/>
      <c r="L55" s="27"/>
      <c r="M55" s="28"/>
      <c r="N55" s="13"/>
      <c r="O55" s="14"/>
      <c r="P55" s="138"/>
      <c r="Q55" s="93"/>
      <c r="R55" s="271"/>
      <c r="S55" s="271"/>
      <c r="T55" s="271"/>
      <c r="U55" s="272"/>
      <c r="V55" s="273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87"/>
    </row>
    <row r="56" spans="4:35" s="111" customFormat="1" ht="20" customHeight="1" x14ac:dyDescent="0.2">
      <c r="D56" s="161"/>
      <c r="E56" s="106"/>
      <c r="F56" s="122" t="s">
        <v>46</v>
      </c>
      <c r="G56" s="107" t="s">
        <v>21</v>
      </c>
      <c r="H56" s="107"/>
      <c r="I56" s="107"/>
      <c r="J56" s="107"/>
      <c r="K56" s="108"/>
      <c r="L56" s="108"/>
      <c r="M56" s="109"/>
      <c r="N56" s="109"/>
      <c r="O56" s="110"/>
      <c r="P56" s="138"/>
      <c r="Q56" s="93"/>
      <c r="R56" s="242"/>
      <c r="S56" s="242"/>
      <c r="T56" s="242"/>
      <c r="U56" s="274"/>
      <c r="V56" s="275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325"/>
    </row>
    <row r="57" spans="4:35" s="111" customFormat="1" ht="20" customHeight="1" x14ac:dyDescent="0.2">
      <c r="D57" s="162"/>
      <c r="E57" s="106"/>
      <c r="F57" s="122"/>
      <c r="G57" s="112" t="s">
        <v>22</v>
      </c>
      <c r="H57" s="113" t="s">
        <v>1115</v>
      </c>
      <c r="I57" s="113"/>
      <c r="J57" s="113"/>
      <c r="K57" s="114"/>
      <c r="L57" s="114"/>
      <c r="M57" s="70"/>
      <c r="N57" s="70"/>
      <c r="O57" s="115"/>
      <c r="P57" s="93"/>
      <c r="Q57" s="93"/>
      <c r="R57" s="683"/>
      <c r="S57" s="683"/>
      <c r="T57" s="683"/>
      <c r="U57" s="684"/>
      <c r="V57" s="68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325"/>
    </row>
    <row r="58" spans="4:35" s="6" customFormat="1" ht="20" customHeight="1" x14ac:dyDescent="0.2">
      <c r="D58" s="158"/>
      <c r="E58" s="25"/>
      <c r="F58" s="37"/>
      <c r="G58" s="33"/>
      <c r="H58" s="34" t="s">
        <v>23</v>
      </c>
      <c r="I58" s="19"/>
      <c r="J58" s="19"/>
      <c r="K58" s="19"/>
      <c r="L58" s="27"/>
      <c r="M58" s="28"/>
      <c r="N58" s="28"/>
      <c r="O58" s="35"/>
      <c r="P58" s="138" t="s">
        <v>191</v>
      </c>
      <c r="Q58" s="93" t="s">
        <v>189</v>
      </c>
      <c r="R58" s="320">
        <f>Y58*AA58</f>
        <v>0</v>
      </c>
      <c r="S58" s="320">
        <f>Z58*AB58</f>
        <v>907500.00000000012</v>
      </c>
      <c r="T58" s="320">
        <f t="shared" ref="T58:T60" si="47">Z58*AC58</f>
        <v>44000</v>
      </c>
      <c r="U58" s="279">
        <f>S58+T58</f>
        <v>951500.00000000012</v>
      </c>
      <c r="V58" s="280">
        <f t="shared" ref="V58:V60" si="48">R58*U58</f>
        <v>0</v>
      </c>
      <c r="W58" s="1"/>
      <c r="X58" s="1"/>
      <c r="Y58" s="403">
        <v>0</v>
      </c>
      <c r="Z58" s="403">
        <f t="shared" ref="Z58:Z60" si="49">$Z$26</f>
        <v>1.1000000000000001</v>
      </c>
      <c r="AA58" s="403">
        <f t="shared" ref="AA58:AA60" si="50">$AA$26</f>
        <v>1</v>
      </c>
      <c r="AB58" s="403">
        <v>825000</v>
      </c>
      <c r="AC58" s="403">
        <v>40000</v>
      </c>
      <c r="AD58" s="403">
        <f t="shared" ref="AD58:AD60" si="51">AB58+AC58</f>
        <v>865000</v>
      </c>
      <c r="AE58" s="403">
        <f t="shared" ref="AE58:AE60" si="52">Y58*AB58</f>
        <v>0</v>
      </c>
      <c r="AF58" s="403">
        <f t="shared" ref="AF58:AF60" si="53">Y58*AC58</f>
        <v>0</v>
      </c>
      <c r="AG58" s="403">
        <f t="shared" ref="AG58:AG60" si="54">AE58+AF58</f>
        <v>0</v>
      </c>
      <c r="AH58" s="403" t="e">
        <f t="shared" ref="AH58:AH60" si="55">(V58-AG58)/AG58*100</f>
        <v>#DIV/0!</v>
      </c>
      <c r="AI58" s="287"/>
    </row>
    <row r="59" spans="4:35" s="6" customFormat="1" ht="20" customHeight="1" x14ac:dyDescent="0.2">
      <c r="D59" s="158"/>
      <c r="E59" s="25"/>
      <c r="F59" s="37"/>
      <c r="G59" s="33"/>
      <c r="H59" s="34" t="s">
        <v>24</v>
      </c>
      <c r="I59" s="19"/>
      <c r="J59" s="19"/>
      <c r="K59" s="19"/>
      <c r="L59" s="27"/>
      <c r="M59" s="28"/>
      <c r="N59" s="28"/>
      <c r="O59" s="35"/>
      <c r="P59" s="138" t="s">
        <v>1036</v>
      </c>
      <c r="Q59" s="93" t="s">
        <v>192</v>
      </c>
      <c r="R59" s="320">
        <f t="shared" ref="R59:R62" si="56">Y59*AA59</f>
        <v>0</v>
      </c>
      <c r="S59" s="320">
        <f>Z59*AB59</f>
        <v>14850.000000000002</v>
      </c>
      <c r="T59" s="320">
        <f t="shared" si="47"/>
        <v>5500</v>
      </c>
      <c r="U59" s="279">
        <f>S59+T59</f>
        <v>20350</v>
      </c>
      <c r="V59" s="280">
        <f>R59*U59</f>
        <v>0</v>
      </c>
      <c r="W59" s="1"/>
      <c r="X59" s="1"/>
      <c r="Y59" s="403">
        <v>0</v>
      </c>
      <c r="Z59" s="403">
        <f t="shared" si="49"/>
        <v>1.1000000000000001</v>
      </c>
      <c r="AA59" s="403">
        <f t="shared" si="50"/>
        <v>1</v>
      </c>
      <c r="AB59" s="403">
        <v>13500</v>
      </c>
      <c r="AC59" s="403">
        <v>5000</v>
      </c>
      <c r="AD59" s="403">
        <f t="shared" si="51"/>
        <v>18500</v>
      </c>
      <c r="AE59" s="403">
        <f t="shared" si="52"/>
        <v>0</v>
      </c>
      <c r="AF59" s="403">
        <f t="shared" si="53"/>
        <v>0</v>
      </c>
      <c r="AG59" s="403">
        <f t="shared" si="54"/>
        <v>0</v>
      </c>
      <c r="AH59" s="403" t="e">
        <f t="shared" si="55"/>
        <v>#DIV/0!</v>
      </c>
      <c r="AI59" s="287"/>
    </row>
    <row r="60" spans="4:35" s="6" customFormat="1" ht="20" customHeight="1" x14ac:dyDescent="0.2">
      <c r="D60" s="158"/>
      <c r="E60" s="25"/>
      <c r="F60" s="37"/>
      <c r="G60" s="33"/>
      <c r="H60" s="34" t="s">
        <v>25</v>
      </c>
      <c r="I60" s="19"/>
      <c r="J60" s="19"/>
      <c r="K60" s="19"/>
      <c r="L60" s="27"/>
      <c r="M60" s="28"/>
      <c r="N60" s="28"/>
      <c r="O60" s="35"/>
      <c r="P60" s="138" t="s">
        <v>26</v>
      </c>
      <c r="Q60" s="93" t="s">
        <v>184</v>
      </c>
      <c r="R60" s="320">
        <f t="shared" si="56"/>
        <v>0</v>
      </c>
      <c r="S60" s="320">
        <f t="shared" ref="S60" si="57">Z60*AB60</f>
        <v>60500.000000000007</v>
      </c>
      <c r="T60" s="320">
        <f t="shared" si="47"/>
        <v>38500</v>
      </c>
      <c r="U60" s="279">
        <f t="shared" ref="U60" si="58">S60+T60</f>
        <v>99000</v>
      </c>
      <c r="V60" s="280">
        <f t="shared" si="48"/>
        <v>0</v>
      </c>
      <c r="W60" s="1"/>
      <c r="X60" s="1"/>
      <c r="Y60" s="403">
        <v>0</v>
      </c>
      <c r="Z60" s="403">
        <f t="shared" si="49"/>
        <v>1.1000000000000001</v>
      </c>
      <c r="AA60" s="403">
        <f t="shared" si="50"/>
        <v>1</v>
      </c>
      <c r="AB60" s="403">
        <v>55000</v>
      </c>
      <c r="AC60" s="403">
        <v>35000</v>
      </c>
      <c r="AD60" s="403">
        <f t="shared" si="51"/>
        <v>90000</v>
      </c>
      <c r="AE60" s="403">
        <f t="shared" si="52"/>
        <v>0</v>
      </c>
      <c r="AF60" s="403">
        <f t="shared" si="53"/>
        <v>0</v>
      </c>
      <c r="AG60" s="403">
        <f t="shared" si="54"/>
        <v>0</v>
      </c>
      <c r="AH60" s="403" t="e">
        <f t="shared" si="55"/>
        <v>#DIV/0!</v>
      </c>
      <c r="AI60" s="287"/>
    </row>
    <row r="61" spans="4:35" s="111" customFormat="1" ht="20" customHeight="1" x14ac:dyDescent="0.2">
      <c r="D61" s="162"/>
      <c r="E61" s="106"/>
      <c r="F61" s="122"/>
      <c r="G61" s="112" t="s">
        <v>27</v>
      </c>
      <c r="H61" s="113" t="s">
        <v>1089</v>
      </c>
      <c r="I61" s="113"/>
      <c r="J61" s="113"/>
      <c r="K61" s="114"/>
      <c r="L61" s="114"/>
      <c r="M61" s="70"/>
      <c r="N61" s="70"/>
      <c r="O61" s="115"/>
      <c r="P61" s="141"/>
      <c r="Q61" s="93"/>
      <c r="R61" s="683"/>
      <c r="S61" s="683"/>
      <c r="T61" s="683"/>
      <c r="U61" s="684"/>
      <c r="V61" s="68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325"/>
    </row>
    <row r="62" spans="4:35" s="6" customFormat="1" ht="20" customHeight="1" x14ac:dyDescent="0.2">
      <c r="D62" s="158"/>
      <c r="E62" s="25"/>
      <c r="F62" s="37"/>
      <c r="G62" s="33"/>
      <c r="H62" s="34" t="s">
        <v>641</v>
      </c>
      <c r="I62" s="19"/>
      <c r="J62" s="19"/>
      <c r="K62" s="31"/>
      <c r="L62" s="36"/>
      <c r="M62" s="28"/>
      <c r="N62" s="28"/>
      <c r="O62" s="35"/>
      <c r="P62" s="138" t="s">
        <v>1101</v>
      </c>
      <c r="Q62" s="93" t="s">
        <v>189</v>
      </c>
      <c r="R62" s="320">
        <f t="shared" si="56"/>
        <v>0</v>
      </c>
      <c r="S62" s="320">
        <f t="shared" ref="S62:S63" si="59">Z62*AB62</f>
        <v>907500.00000000012</v>
      </c>
      <c r="T62" s="320">
        <f t="shared" ref="T62:T63" si="60">Z62*AC62</f>
        <v>132000</v>
      </c>
      <c r="U62" s="279">
        <f t="shared" ref="U62:U63" si="61">S62+T62</f>
        <v>1039500.0000000001</v>
      </c>
      <c r="V62" s="280">
        <f t="shared" ref="V62:V63" si="62">R62*U62</f>
        <v>0</v>
      </c>
      <c r="W62" s="1"/>
      <c r="X62" s="1"/>
      <c r="Y62" s="403">
        <v>0</v>
      </c>
      <c r="Z62" s="403">
        <f t="shared" ref="Z62:Z64" si="63">$Z$26</f>
        <v>1.1000000000000001</v>
      </c>
      <c r="AA62" s="403">
        <f t="shared" ref="AA62:AA64" si="64">$AA$26</f>
        <v>1</v>
      </c>
      <c r="AB62" s="403">
        <f>$AB$58</f>
        <v>825000</v>
      </c>
      <c r="AC62" s="403">
        <v>120000</v>
      </c>
      <c r="AD62" s="403">
        <f t="shared" ref="AD62:AD63" si="65">AB62+AC62</f>
        <v>945000</v>
      </c>
      <c r="AE62" s="403">
        <f t="shared" ref="AE62:AE63" si="66">Y62*AB62</f>
        <v>0</v>
      </c>
      <c r="AF62" s="403">
        <f t="shared" ref="AF62:AF63" si="67">Y62*AC62</f>
        <v>0</v>
      </c>
      <c r="AG62" s="403">
        <f t="shared" ref="AG62:AG63" si="68">AE62+AF62</f>
        <v>0</v>
      </c>
      <c r="AH62" s="403" t="e">
        <f t="shared" ref="AH62:AH63" si="69">(V62-AG62)/AG62*100</f>
        <v>#DIV/0!</v>
      </c>
      <c r="AI62" s="287"/>
    </row>
    <row r="63" spans="4:35" s="6" customFormat="1" ht="20" customHeight="1" x14ac:dyDescent="0.2">
      <c r="D63" s="158"/>
      <c r="E63" s="25"/>
      <c r="F63" s="37"/>
      <c r="G63" s="33"/>
      <c r="H63" s="34" t="s">
        <v>1087</v>
      </c>
      <c r="I63" s="19"/>
      <c r="J63" s="19"/>
      <c r="K63" s="31"/>
      <c r="L63" s="36"/>
      <c r="M63" s="28"/>
      <c r="N63" s="28"/>
      <c r="O63" s="35"/>
      <c r="P63" s="138" t="s">
        <v>12</v>
      </c>
      <c r="Q63" s="93" t="s">
        <v>189</v>
      </c>
      <c r="R63" s="320">
        <f t="shared" ref="R63" si="70">Y63*AA63</f>
        <v>0</v>
      </c>
      <c r="S63" s="320">
        <f t="shared" si="59"/>
        <v>495000.00000000006</v>
      </c>
      <c r="T63" s="320">
        <f t="shared" si="60"/>
        <v>55000.000000000007</v>
      </c>
      <c r="U63" s="279">
        <f t="shared" si="61"/>
        <v>550000.00000000012</v>
      </c>
      <c r="V63" s="280">
        <f t="shared" si="62"/>
        <v>0</v>
      </c>
      <c r="W63" s="1"/>
      <c r="X63" s="1"/>
      <c r="Y63" s="403">
        <v>0</v>
      </c>
      <c r="Z63" s="403">
        <f t="shared" si="63"/>
        <v>1.1000000000000001</v>
      </c>
      <c r="AA63" s="403">
        <f t="shared" si="64"/>
        <v>1</v>
      </c>
      <c r="AB63" s="403">
        <v>450000</v>
      </c>
      <c r="AC63" s="403">
        <v>50000</v>
      </c>
      <c r="AD63" s="403">
        <f t="shared" si="65"/>
        <v>500000</v>
      </c>
      <c r="AE63" s="403">
        <f t="shared" si="66"/>
        <v>0</v>
      </c>
      <c r="AF63" s="403">
        <f t="shared" si="67"/>
        <v>0</v>
      </c>
      <c r="AG63" s="403">
        <f t="shared" si="68"/>
        <v>0</v>
      </c>
      <c r="AH63" s="403" t="e">
        <f t="shared" si="69"/>
        <v>#DIV/0!</v>
      </c>
      <c r="AI63" s="287"/>
    </row>
    <row r="64" spans="4:35" s="6" customFormat="1" ht="20" customHeight="1" x14ac:dyDescent="0.2">
      <c r="D64" s="158"/>
      <c r="E64" s="25"/>
      <c r="F64" s="37"/>
      <c r="G64" s="33"/>
      <c r="H64" s="34" t="s">
        <v>1088</v>
      </c>
      <c r="I64" s="19"/>
      <c r="J64" s="19"/>
      <c r="K64" s="31"/>
      <c r="L64" s="36"/>
      <c r="M64" s="28"/>
      <c r="N64" s="28"/>
      <c r="O64" s="35"/>
      <c r="P64" s="138" t="s">
        <v>1090</v>
      </c>
      <c r="Q64" s="93" t="s">
        <v>189</v>
      </c>
      <c r="R64" s="320">
        <f t="shared" ref="R64" si="71">Y64*AA64</f>
        <v>0</v>
      </c>
      <c r="S64" s="320">
        <f t="shared" ref="S64" si="72">Z64*AB64</f>
        <v>495000.00000000006</v>
      </c>
      <c r="T64" s="320">
        <f t="shared" ref="T64" si="73">Z64*AC64</f>
        <v>27500.000000000004</v>
      </c>
      <c r="U64" s="279">
        <f t="shared" ref="U64" si="74">S64+T64</f>
        <v>522500.00000000006</v>
      </c>
      <c r="V64" s="280">
        <f t="shared" ref="V64" si="75">R64*U64</f>
        <v>0</v>
      </c>
      <c r="W64" s="1"/>
      <c r="X64" s="1"/>
      <c r="Y64" s="403">
        <v>0</v>
      </c>
      <c r="Z64" s="403">
        <f t="shared" si="63"/>
        <v>1.1000000000000001</v>
      </c>
      <c r="AA64" s="403">
        <f t="shared" si="64"/>
        <v>1</v>
      </c>
      <c r="AB64" s="403">
        <v>450000</v>
      </c>
      <c r="AC64" s="403">
        <v>25000</v>
      </c>
      <c r="AD64" s="403">
        <f t="shared" ref="AD64" si="76">AB64+AC64</f>
        <v>475000</v>
      </c>
      <c r="AE64" s="403">
        <f t="shared" ref="AE64" si="77">Y64*AB64</f>
        <v>0</v>
      </c>
      <c r="AF64" s="403">
        <f t="shared" ref="AF64" si="78">Y64*AC64</f>
        <v>0</v>
      </c>
      <c r="AG64" s="403">
        <f t="shared" ref="AG64" si="79">AE64+AF64</f>
        <v>0</v>
      </c>
      <c r="AH64" s="403" t="e">
        <f t="shared" ref="AH64" si="80">(V64-AG64)/AG64*100</f>
        <v>#DIV/0!</v>
      </c>
      <c r="AI64" s="287"/>
    </row>
    <row r="65" spans="4:35" s="111" customFormat="1" ht="20" customHeight="1" x14ac:dyDescent="0.2">
      <c r="D65" s="162"/>
      <c r="E65" s="106"/>
      <c r="F65" s="122"/>
      <c r="G65" s="112" t="s">
        <v>28</v>
      </c>
      <c r="H65" s="113" t="s">
        <v>1098</v>
      </c>
      <c r="I65" s="113"/>
      <c r="J65" s="113"/>
      <c r="K65" s="114"/>
      <c r="L65" s="114"/>
      <c r="M65" s="70"/>
      <c r="N65" s="70"/>
      <c r="O65" s="115"/>
      <c r="P65" s="141"/>
      <c r="Q65" s="93"/>
      <c r="R65" s="683"/>
      <c r="S65" s="683"/>
      <c r="T65" s="683"/>
      <c r="U65" s="684"/>
      <c r="V65" s="68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325"/>
    </row>
    <row r="66" spans="4:35" s="6" customFormat="1" ht="20" customHeight="1" x14ac:dyDescent="0.2">
      <c r="D66" s="158"/>
      <c r="E66" s="25"/>
      <c r="F66" s="37"/>
      <c r="G66" s="33"/>
      <c r="H66" s="34" t="s">
        <v>23</v>
      </c>
      <c r="I66" s="19"/>
      <c r="J66" s="19"/>
      <c r="K66" s="31"/>
      <c r="L66" s="36"/>
      <c r="M66" s="28"/>
      <c r="N66" s="28"/>
      <c r="O66" s="35"/>
      <c r="P66" s="138" t="s">
        <v>191</v>
      </c>
      <c r="Q66" s="93" t="s">
        <v>189</v>
      </c>
      <c r="R66" s="320">
        <f t="shared" ref="R66:R69" si="81">Y66*AA66</f>
        <v>9.799999999999999E-2</v>
      </c>
      <c r="S66" s="320">
        <f t="shared" ref="S66:S70" si="82">Z66*AB66</f>
        <v>907500.00000000012</v>
      </c>
      <c r="T66" s="320">
        <f t="shared" ref="T66:T70" si="83">Z66*AC66</f>
        <v>44000</v>
      </c>
      <c r="U66" s="279">
        <f t="shared" ref="U66:U70" si="84">S66+T66</f>
        <v>951500.00000000012</v>
      </c>
      <c r="V66" s="280">
        <f t="shared" ref="V66:V70" si="85">R66*U66</f>
        <v>93247</v>
      </c>
      <c r="W66" s="1"/>
      <c r="X66" s="1"/>
      <c r="Y66" s="403">
        <f>'Backup Fondasi'!M45</f>
        <v>9.799999999999999E-2</v>
      </c>
      <c r="Z66" s="403">
        <f t="shared" ref="Z66:Z70" si="86">$Z$26</f>
        <v>1.1000000000000001</v>
      </c>
      <c r="AA66" s="403">
        <f t="shared" ref="AA66:AA70" si="87">$AA$26</f>
        <v>1</v>
      </c>
      <c r="AB66" s="403">
        <f>AB62</f>
        <v>825000</v>
      </c>
      <c r="AC66" s="403">
        <f>$AC$58</f>
        <v>40000</v>
      </c>
      <c r="AD66" s="403">
        <f t="shared" ref="AD66:AD70" si="88">AB66+AC66</f>
        <v>865000</v>
      </c>
      <c r="AE66" s="403">
        <f>Y66*AB66</f>
        <v>80849.999999999985</v>
      </c>
      <c r="AF66" s="403">
        <f t="shared" ref="AF66:AF70" si="89">Y66*AC66</f>
        <v>3919.9999999999995</v>
      </c>
      <c r="AG66" s="403">
        <f>AE66+AF66</f>
        <v>84769.999999999985</v>
      </c>
      <c r="AH66" s="403">
        <f t="shared" ref="AH66:AH70" si="90">(V66-AG66)/AG66*100</f>
        <v>10.000000000000018</v>
      </c>
      <c r="AI66" s="287"/>
    </row>
    <row r="67" spans="4:35" s="6" customFormat="1" ht="20" customHeight="1" x14ac:dyDescent="0.2">
      <c r="D67" s="158"/>
      <c r="E67" s="25"/>
      <c r="F67" s="37"/>
      <c r="G67" s="33"/>
      <c r="H67" s="34" t="s">
        <v>24</v>
      </c>
      <c r="I67" s="19"/>
      <c r="J67" s="19"/>
      <c r="K67" s="31"/>
      <c r="L67" s="36"/>
      <c r="M67" s="28"/>
      <c r="N67" s="28"/>
      <c r="O67" s="35"/>
      <c r="P67" s="138" t="s">
        <v>309</v>
      </c>
      <c r="Q67" s="93" t="s">
        <v>192</v>
      </c>
      <c r="R67" s="320">
        <f t="shared" si="81"/>
        <v>21.296735999999999</v>
      </c>
      <c r="S67" s="320">
        <f t="shared" si="82"/>
        <v>14850.000000000002</v>
      </c>
      <c r="T67" s="320">
        <f t="shared" si="83"/>
        <v>5500</v>
      </c>
      <c r="U67" s="279">
        <f t="shared" si="84"/>
        <v>20350</v>
      </c>
      <c r="V67" s="280">
        <f t="shared" si="85"/>
        <v>433388.57759999996</v>
      </c>
      <c r="W67" s="1"/>
      <c r="X67" s="1"/>
      <c r="Y67" s="403">
        <f>'Backup Fondasi'!M46</f>
        <v>21.296735999999999</v>
      </c>
      <c r="Z67" s="403">
        <f t="shared" si="86"/>
        <v>1.1000000000000001</v>
      </c>
      <c r="AA67" s="403">
        <f t="shared" si="87"/>
        <v>1</v>
      </c>
      <c r="AB67" s="403">
        <f>AB59</f>
        <v>13500</v>
      </c>
      <c r="AC67" s="403">
        <f>AC59</f>
        <v>5000</v>
      </c>
      <c r="AD67" s="403">
        <f t="shared" si="88"/>
        <v>18500</v>
      </c>
      <c r="AE67" s="403">
        <f t="shared" ref="AE67:AE70" si="91">Y67*AB67</f>
        <v>287505.93599999999</v>
      </c>
      <c r="AF67" s="403">
        <f t="shared" si="89"/>
        <v>106483.68</v>
      </c>
      <c r="AG67" s="403">
        <f t="shared" ref="AG67:AG70" si="92">AE67+AF67</f>
        <v>393989.61599999998</v>
      </c>
      <c r="AH67" s="403">
        <f t="shared" si="90"/>
        <v>9.9999999999999947</v>
      </c>
      <c r="AI67" s="287"/>
    </row>
    <row r="68" spans="4:35" s="6" customFormat="1" ht="20" customHeight="1" x14ac:dyDescent="0.2">
      <c r="D68" s="158"/>
      <c r="E68" s="25"/>
      <c r="F68" s="37"/>
      <c r="G68" s="33"/>
      <c r="H68" s="34" t="s">
        <v>25</v>
      </c>
      <c r="I68" s="19"/>
      <c r="J68" s="19"/>
      <c r="K68" s="31"/>
      <c r="L68" s="36"/>
      <c r="M68" s="28"/>
      <c r="N68" s="28"/>
      <c r="O68" s="35"/>
      <c r="P68" s="138" t="s">
        <v>26</v>
      </c>
      <c r="Q68" s="93" t="s">
        <v>184</v>
      </c>
      <c r="R68" s="320">
        <f t="shared" si="81"/>
        <v>0.55999999999999994</v>
      </c>
      <c r="S68" s="320">
        <f t="shared" si="82"/>
        <v>60500.000000000007</v>
      </c>
      <c r="T68" s="320">
        <f t="shared" si="83"/>
        <v>38500</v>
      </c>
      <c r="U68" s="279">
        <f t="shared" si="84"/>
        <v>99000</v>
      </c>
      <c r="V68" s="280">
        <f t="shared" si="85"/>
        <v>55439.999999999993</v>
      </c>
      <c r="W68" s="1"/>
      <c r="X68" s="1"/>
      <c r="Y68" s="403">
        <f>'Backup Fondasi'!M47</f>
        <v>0.55999999999999994</v>
      </c>
      <c r="Z68" s="403">
        <f t="shared" si="86"/>
        <v>1.1000000000000001</v>
      </c>
      <c r="AA68" s="403">
        <f t="shared" si="87"/>
        <v>1</v>
      </c>
      <c r="AB68" s="403">
        <f>$AB$60</f>
        <v>55000</v>
      </c>
      <c r="AC68" s="403">
        <f>$AC$60</f>
        <v>35000</v>
      </c>
      <c r="AD68" s="403">
        <f t="shared" si="88"/>
        <v>90000</v>
      </c>
      <c r="AE68" s="403">
        <f t="shared" si="91"/>
        <v>30799.999999999996</v>
      </c>
      <c r="AF68" s="403">
        <f t="shared" si="89"/>
        <v>19599.999999999996</v>
      </c>
      <c r="AG68" s="403">
        <f t="shared" si="92"/>
        <v>50399.999999999993</v>
      </c>
      <c r="AH68" s="403">
        <f t="shared" si="90"/>
        <v>10.000000000000002</v>
      </c>
      <c r="AI68" s="287"/>
    </row>
    <row r="69" spans="4:35" s="6" customFormat="1" ht="20" customHeight="1" x14ac:dyDescent="0.2">
      <c r="D69" s="158"/>
      <c r="E69" s="25"/>
      <c r="F69" s="37"/>
      <c r="G69" s="33"/>
      <c r="H69" s="34" t="s">
        <v>1087</v>
      </c>
      <c r="I69" s="19"/>
      <c r="J69" s="19"/>
      <c r="K69" s="31"/>
      <c r="L69" s="36"/>
      <c r="M69" s="28"/>
      <c r="N69" s="28"/>
      <c r="O69" s="35"/>
      <c r="P69" s="138" t="s">
        <v>12</v>
      </c>
      <c r="Q69" s="93" t="s">
        <v>189</v>
      </c>
      <c r="R69" s="320">
        <f t="shared" si="81"/>
        <v>0.73499999999999988</v>
      </c>
      <c r="S69" s="320">
        <f t="shared" si="82"/>
        <v>0</v>
      </c>
      <c r="T69" s="320">
        <f t="shared" si="83"/>
        <v>110000.00000000001</v>
      </c>
      <c r="U69" s="279">
        <f t="shared" si="84"/>
        <v>110000.00000000001</v>
      </c>
      <c r="V69" s="280">
        <f t="shared" si="85"/>
        <v>80850</v>
      </c>
      <c r="W69" s="1"/>
      <c r="X69" s="1"/>
      <c r="Y69" s="403">
        <f>'Backup Fondasi'!M48</f>
        <v>0.73499999999999988</v>
      </c>
      <c r="Z69" s="403">
        <f t="shared" si="86"/>
        <v>1.1000000000000001</v>
      </c>
      <c r="AA69" s="403">
        <f t="shared" si="87"/>
        <v>1</v>
      </c>
      <c r="AB69" s="403">
        <v>0</v>
      </c>
      <c r="AC69" s="403">
        <v>100000</v>
      </c>
      <c r="AD69" s="403">
        <f t="shared" si="88"/>
        <v>100000</v>
      </c>
      <c r="AE69" s="403">
        <f t="shared" si="91"/>
        <v>0</v>
      </c>
      <c r="AF69" s="403">
        <f t="shared" si="89"/>
        <v>73499.999999999985</v>
      </c>
      <c r="AG69" s="403">
        <f t="shared" si="92"/>
        <v>73499.999999999985</v>
      </c>
      <c r="AH69" s="403">
        <f t="shared" si="90"/>
        <v>10.000000000000021</v>
      </c>
      <c r="AI69" s="287"/>
    </row>
    <row r="70" spans="4:35" s="6" customFormat="1" ht="20" customHeight="1" x14ac:dyDescent="0.2">
      <c r="D70" s="158"/>
      <c r="E70" s="25"/>
      <c r="F70" s="37"/>
      <c r="G70" s="33"/>
      <c r="H70" s="34" t="s">
        <v>1088</v>
      </c>
      <c r="I70" s="19"/>
      <c r="J70" s="19"/>
      <c r="K70" s="31"/>
      <c r="L70" s="36"/>
      <c r="M70" s="28"/>
      <c r="N70" s="28"/>
      <c r="O70" s="35"/>
      <c r="P70" s="138" t="s">
        <v>1090</v>
      </c>
      <c r="Q70" s="93" t="s">
        <v>189</v>
      </c>
      <c r="R70" s="320">
        <f t="shared" ref="R70" si="93">Y70*AA70</f>
        <v>0.73499999999999988</v>
      </c>
      <c r="S70" s="320">
        <f t="shared" si="82"/>
        <v>495000.00000000006</v>
      </c>
      <c r="T70" s="320">
        <f t="shared" si="83"/>
        <v>55000.000000000007</v>
      </c>
      <c r="U70" s="279">
        <f t="shared" si="84"/>
        <v>550000.00000000012</v>
      </c>
      <c r="V70" s="280">
        <f t="shared" si="85"/>
        <v>404250</v>
      </c>
      <c r="W70" s="1"/>
      <c r="X70" s="1"/>
      <c r="Y70" s="403">
        <f>Y69</f>
        <v>0.73499999999999988</v>
      </c>
      <c r="Z70" s="403">
        <f t="shared" si="86"/>
        <v>1.1000000000000001</v>
      </c>
      <c r="AA70" s="403">
        <f t="shared" si="87"/>
        <v>1</v>
      </c>
      <c r="AB70" s="403">
        <v>450000</v>
      </c>
      <c r="AC70" s="403">
        <v>50000</v>
      </c>
      <c r="AD70" s="403">
        <f t="shared" si="88"/>
        <v>500000</v>
      </c>
      <c r="AE70" s="403">
        <f t="shared" si="91"/>
        <v>330749.99999999994</v>
      </c>
      <c r="AF70" s="403">
        <f t="shared" si="89"/>
        <v>36749.999999999993</v>
      </c>
      <c r="AG70" s="403">
        <f t="shared" si="92"/>
        <v>367499.99999999994</v>
      </c>
      <c r="AH70" s="403">
        <f t="shared" si="90"/>
        <v>10.000000000000018</v>
      </c>
      <c r="AI70" s="287"/>
    </row>
    <row r="71" spans="4:35" s="111" customFormat="1" ht="20" customHeight="1" x14ac:dyDescent="0.2">
      <c r="D71" s="161"/>
      <c r="E71" s="106"/>
      <c r="F71" s="149" t="s">
        <v>1097</v>
      </c>
      <c r="G71" s="107" t="s">
        <v>33</v>
      </c>
      <c r="H71" s="107"/>
      <c r="I71" s="107"/>
      <c r="J71" s="107"/>
      <c r="K71" s="108"/>
      <c r="L71" s="108"/>
      <c r="M71" s="109"/>
      <c r="N71" s="116"/>
      <c r="O71" s="110"/>
      <c r="P71" s="138"/>
      <c r="Q71" s="93"/>
      <c r="R71" s="683"/>
      <c r="S71" s="683"/>
      <c r="T71" s="683"/>
      <c r="U71" s="684"/>
      <c r="V71" s="68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325"/>
    </row>
    <row r="72" spans="4:35" s="119" customFormat="1" ht="20" customHeight="1" x14ac:dyDescent="0.2">
      <c r="D72" s="162"/>
      <c r="E72" s="117"/>
      <c r="F72" s="114"/>
      <c r="G72" s="112" t="s">
        <v>22</v>
      </c>
      <c r="H72" s="70" t="s">
        <v>1037</v>
      </c>
      <c r="I72" s="113"/>
      <c r="J72" s="113"/>
      <c r="K72" s="113"/>
      <c r="L72" s="113"/>
      <c r="M72" s="70"/>
      <c r="N72" s="70"/>
      <c r="O72" s="118"/>
      <c r="P72" s="138"/>
      <c r="Q72" s="93"/>
      <c r="R72" s="763"/>
      <c r="S72" s="763"/>
      <c r="T72" s="763"/>
      <c r="U72" s="764"/>
      <c r="V72" s="765"/>
      <c r="Y72" s="766"/>
      <c r="Z72" s="766"/>
      <c r="AA72" s="766"/>
      <c r="AB72" s="766"/>
      <c r="AC72" s="766"/>
      <c r="AD72" s="766"/>
      <c r="AE72" s="766"/>
      <c r="AF72" s="766"/>
      <c r="AG72" s="766"/>
      <c r="AH72" s="766"/>
      <c r="AI72" s="92"/>
    </row>
    <row r="73" spans="4:35" s="6" customFormat="1" ht="20" customHeight="1" x14ac:dyDescent="0.2">
      <c r="D73" s="158"/>
      <c r="E73" s="25"/>
      <c r="F73" s="37"/>
      <c r="G73" s="33"/>
      <c r="H73" s="34" t="s">
        <v>23</v>
      </c>
      <c r="I73" s="19"/>
      <c r="J73" s="19"/>
      <c r="K73" s="27"/>
      <c r="L73" s="27"/>
      <c r="M73" s="28"/>
      <c r="N73" s="20"/>
      <c r="O73" s="16"/>
      <c r="P73" s="138" t="s">
        <v>191</v>
      </c>
      <c r="Q73" s="93" t="s">
        <v>189</v>
      </c>
      <c r="R73" s="320">
        <f t="shared" ref="R73:R75" si="94">Y73*AA73</f>
        <v>3.6640000000000006</v>
      </c>
      <c r="S73" s="320">
        <f t="shared" ref="S73:S75" si="95">Z73*AB73</f>
        <v>907500.00000000012</v>
      </c>
      <c r="T73" s="320">
        <f t="shared" ref="T73:T75" si="96">Z73*AC73</f>
        <v>44000</v>
      </c>
      <c r="U73" s="279">
        <f t="shared" ref="U73:U75" si="97">S73+T73</f>
        <v>951500.00000000012</v>
      </c>
      <c r="V73" s="280">
        <f t="shared" ref="V73:V75" si="98">R73*U73</f>
        <v>3486296.0000000009</v>
      </c>
      <c r="W73" s="1"/>
      <c r="X73" s="1"/>
      <c r="Y73" s="403">
        <f>'Backup Sloof'!J16</f>
        <v>3.6640000000000006</v>
      </c>
      <c r="Z73" s="403">
        <f t="shared" ref="Z73:Z75" si="99">$Z$26</f>
        <v>1.1000000000000001</v>
      </c>
      <c r="AA73" s="403">
        <f t="shared" ref="AA73:AA75" si="100">$AA$26</f>
        <v>1</v>
      </c>
      <c r="AB73" s="403">
        <f>AB66</f>
        <v>825000</v>
      </c>
      <c r="AC73" s="403">
        <f>AC58</f>
        <v>40000</v>
      </c>
      <c r="AD73" s="403">
        <f t="shared" ref="AD73:AD75" si="101">AB73+AC73</f>
        <v>865000</v>
      </c>
      <c r="AE73" s="403">
        <f t="shared" ref="AE73:AE75" si="102">Y73*AB73</f>
        <v>3022800.0000000005</v>
      </c>
      <c r="AF73" s="403">
        <f t="shared" ref="AF73:AF75" si="103">Y73*AC73</f>
        <v>146560.00000000003</v>
      </c>
      <c r="AG73" s="403">
        <f t="shared" ref="AG73:AG75" si="104">AE73+AF73</f>
        <v>3169360.0000000005</v>
      </c>
      <c r="AH73" s="403">
        <f t="shared" ref="AH73:AH75" si="105">(V73-AG73)/AG73*100</f>
        <v>10.000000000000012</v>
      </c>
      <c r="AI73" s="287"/>
    </row>
    <row r="74" spans="4:35" s="6" customFormat="1" ht="20" customHeight="1" x14ac:dyDescent="0.2">
      <c r="D74" s="158"/>
      <c r="E74" s="25"/>
      <c r="F74" s="37"/>
      <c r="G74" s="33"/>
      <c r="H74" s="34" t="s">
        <v>24</v>
      </c>
      <c r="I74" s="19"/>
      <c r="J74" s="19"/>
      <c r="K74" s="27"/>
      <c r="L74" s="27"/>
      <c r="M74" s="28"/>
      <c r="N74" s="20"/>
      <c r="O74" s="16"/>
      <c r="P74" s="138" t="s">
        <v>1038</v>
      </c>
      <c r="Q74" s="93" t="s">
        <v>192</v>
      </c>
      <c r="R74" s="320">
        <f t="shared" si="94"/>
        <v>602.39395311999988</v>
      </c>
      <c r="S74" s="320">
        <f t="shared" si="95"/>
        <v>14850.000000000002</v>
      </c>
      <c r="T74" s="320">
        <f t="shared" si="96"/>
        <v>5500</v>
      </c>
      <c r="U74" s="279">
        <f t="shared" si="97"/>
        <v>20350</v>
      </c>
      <c r="V74" s="280">
        <f t="shared" si="98"/>
        <v>12258716.945991997</v>
      </c>
      <c r="W74" s="1"/>
      <c r="X74" s="1"/>
      <c r="Y74" s="403">
        <f>'Backup Sloof'!J17</f>
        <v>602.39395311999988</v>
      </c>
      <c r="Z74" s="403">
        <f t="shared" si="99"/>
        <v>1.1000000000000001</v>
      </c>
      <c r="AA74" s="403">
        <f t="shared" si="100"/>
        <v>1</v>
      </c>
      <c r="AB74" s="403">
        <f>AB67</f>
        <v>13500</v>
      </c>
      <c r="AC74" s="403">
        <f>AC59</f>
        <v>5000</v>
      </c>
      <c r="AD74" s="403">
        <f t="shared" si="101"/>
        <v>18500</v>
      </c>
      <c r="AE74" s="403">
        <f t="shared" si="102"/>
        <v>8132318.3671199987</v>
      </c>
      <c r="AF74" s="403">
        <f t="shared" si="103"/>
        <v>3011969.7655999996</v>
      </c>
      <c r="AG74" s="403">
        <f t="shared" si="104"/>
        <v>11144288.132719997</v>
      </c>
      <c r="AH74" s="403">
        <f t="shared" si="105"/>
        <v>9.9999999999999964</v>
      </c>
      <c r="AI74" s="287"/>
    </row>
    <row r="75" spans="4:35" s="6" customFormat="1" ht="20" customHeight="1" x14ac:dyDescent="0.2">
      <c r="D75" s="158"/>
      <c r="E75" s="25"/>
      <c r="F75" s="37"/>
      <c r="G75" s="33"/>
      <c r="H75" s="34" t="s">
        <v>25</v>
      </c>
      <c r="I75" s="19"/>
      <c r="J75" s="19"/>
      <c r="K75" s="27"/>
      <c r="L75" s="27"/>
      <c r="M75" s="28"/>
      <c r="N75" s="20"/>
      <c r="O75" s="16"/>
      <c r="P75" s="138" t="s">
        <v>26</v>
      </c>
      <c r="Q75" s="93" t="s">
        <v>184</v>
      </c>
      <c r="R75" s="320">
        <f t="shared" si="94"/>
        <v>43.967999999999996</v>
      </c>
      <c r="S75" s="320">
        <f t="shared" si="95"/>
        <v>82500</v>
      </c>
      <c r="T75" s="320">
        <f t="shared" si="96"/>
        <v>38500</v>
      </c>
      <c r="U75" s="279">
        <f t="shared" si="97"/>
        <v>121000</v>
      </c>
      <c r="V75" s="280">
        <f t="shared" si="98"/>
        <v>5320128</v>
      </c>
      <c r="W75" s="1"/>
      <c r="X75" s="1"/>
      <c r="Y75" s="403">
        <f>'Backup Sloof'!J18</f>
        <v>43.967999999999996</v>
      </c>
      <c r="Z75" s="403">
        <f t="shared" si="99"/>
        <v>1.1000000000000001</v>
      </c>
      <c r="AA75" s="403">
        <f t="shared" si="100"/>
        <v>1</v>
      </c>
      <c r="AB75" s="403">
        <v>75000</v>
      </c>
      <c r="AC75" s="403">
        <f>AC60</f>
        <v>35000</v>
      </c>
      <c r="AD75" s="403">
        <f t="shared" si="101"/>
        <v>110000</v>
      </c>
      <c r="AE75" s="403">
        <f t="shared" si="102"/>
        <v>3297599.9999999995</v>
      </c>
      <c r="AF75" s="403">
        <f t="shared" si="103"/>
        <v>1538879.9999999998</v>
      </c>
      <c r="AG75" s="403">
        <f t="shared" si="104"/>
        <v>4836479.9999999991</v>
      </c>
      <c r="AH75" s="403">
        <f t="shared" si="105"/>
        <v>10.000000000000021</v>
      </c>
      <c r="AI75" s="287"/>
    </row>
    <row r="76" spans="4:35" s="111" customFormat="1" ht="20" customHeight="1" x14ac:dyDescent="0.2">
      <c r="D76" s="161"/>
      <c r="E76" s="106"/>
      <c r="F76" s="149" t="s">
        <v>51</v>
      </c>
      <c r="G76" s="107" t="s">
        <v>36</v>
      </c>
      <c r="H76" s="107"/>
      <c r="I76" s="107"/>
      <c r="J76" s="107"/>
      <c r="K76" s="108"/>
      <c r="L76" s="108"/>
      <c r="M76" s="109"/>
      <c r="N76" s="116"/>
      <c r="O76" s="110"/>
      <c r="P76" s="138"/>
      <c r="Q76" s="93"/>
      <c r="R76" s="683"/>
      <c r="S76" s="683"/>
      <c r="T76" s="683"/>
      <c r="U76" s="684"/>
      <c r="V76" s="68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325"/>
    </row>
    <row r="77" spans="4:35" s="119" customFormat="1" ht="20" customHeight="1" x14ac:dyDescent="0.2">
      <c r="D77" s="162"/>
      <c r="E77" s="117"/>
      <c r="F77" s="114"/>
      <c r="G77" s="112" t="s">
        <v>22</v>
      </c>
      <c r="H77" s="70" t="s">
        <v>1307</v>
      </c>
      <c r="I77" s="113"/>
      <c r="J77" s="113"/>
      <c r="K77" s="113"/>
      <c r="L77" s="113"/>
      <c r="M77" s="70"/>
      <c r="N77" s="70"/>
      <c r="O77" s="120"/>
      <c r="P77" s="142"/>
      <c r="Q77" s="93"/>
      <c r="R77" s="763"/>
      <c r="S77" s="763"/>
      <c r="T77" s="763"/>
      <c r="U77" s="764"/>
      <c r="V77" s="765"/>
      <c r="Y77" s="766"/>
      <c r="Z77" s="766"/>
      <c r="AA77" s="766"/>
      <c r="AB77" s="766"/>
      <c r="AC77" s="766"/>
      <c r="AD77" s="766"/>
      <c r="AE77" s="766"/>
      <c r="AF77" s="766"/>
      <c r="AG77" s="766"/>
      <c r="AH77" s="766"/>
      <c r="AI77" s="92"/>
    </row>
    <row r="78" spans="4:35" s="6" customFormat="1" ht="20" customHeight="1" x14ac:dyDescent="0.2">
      <c r="D78" s="158"/>
      <c r="E78" s="25"/>
      <c r="F78" s="37"/>
      <c r="G78" s="33"/>
      <c r="H78" s="34" t="s">
        <v>23</v>
      </c>
      <c r="I78" s="19"/>
      <c r="J78" s="19"/>
      <c r="K78" s="19"/>
      <c r="L78" s="27"/>
      <c r="M78" s="28"/>
      <c r="N78" s="28"/>
      <c r="O78" s="16"/>
      <c r="P78" s="138" t="s">
        <v>191</v>
      </c>
      <c r="Q78" s="93" t="s">
        <v>189</v>
      </c>
      <c r="R78" s="320">
        <f t="shared" ref="R78:R80" si="106">Y78*AA78</f>
        <v>2.835</v>
      </c>
      <c r="S78" s="320">
        <f t="shared" ref="S78:S80" si="107">Z78*AB78</f>
        <v>907500.00000000012</v>
      </c>
      <c r="T78" s="320">
        <f t="shared" ref="T78:T80" si="108">Z78*AC78</f>
        <v>44000</v>
      </c>
      <c r="U78" s="279">
        <f t="shared" ref="U78:U80" si="109">S78+T78</f>
        <v>951500.00000000012</v>
      </c>
      <c r="V78" s="280">
        <f t="shared" ref="V78:V80" si="110">R78*U78</f>
        <v>2697502.5000000005</v>
      </c>
      <c r="W78" s="1"/>
      <c r="X78" s="1"/>
      <c r="Y78" s="403">
        <f>'Backup Kolom'!L16</f>
        <v>2.835</v>
      </c>
      <c r="Z78" s="403">
        <f t="shared" ref="Z78:Z88" si="111">$Z$26</f>
        <v>1.1000000000000001</v>
      </c>
      <c r="AA78" s="403">
        <f t="shared" ref="AA78:AA88" si="112">$AA$26</f>
        <v>1</v>
      </c>
      <c r="AB78" s="403">
        <f>AB73</f>
        <v>825000</v>
      </c>
      <c r="AC78" s="403">
        <f>AC58</f>
        <v>40000</v>
      </c>
      <c r="AD78" s="403">
        <f t="shared" ref="AD78:AD80" si="113">AB78+AC78</f>
        <v>865000</v>
      </c>
      <c r="AE78" s="403">
        <f t="shared" ref="AE78:AE80" si="114">Y78*AB78</f>
        <v>2338875</v>
      </c>
      <c r="AF78" s="403">
        <f t="shared" ref="AF78:AF80" si="115">Y78*AC78</f>
        <v>113400</v>
      </c>
      <c r="AG78" s="403">
        <f t="shared" ref="AG78:AG80" si="116">AE78+AF78</f>
        <v>2452275</v>
      </c>
      <c r="AH78" s="403">
        <f t="shared" ref="AH78:AH80" si="117">(V78-AG78)/AG78*100</f>
        <v>10.000000000000018</v>
      </c>
      <c r="AI78" s="287"/>
    </row>
    <row r="79" spans="4:35" s="6" customFormat="1" ht="20" customHeight="1" x14ac:dyDescent="0.2">
      <c r="D79" s="158"/>
      <c r="E79" s="25"/>
      <c r="F79" s="37"/>
      <c r="G79" s="33"/>
      <c r="H79" s="34" t="s">
        <v>24</v>
      </c>
      <c r="I79" s="19"/>
      <c r="J79" s="19"/>
      <c r="K79" s="19"/>
      <c r="L79" s="27"/>
      <c r="M79" s="28"/>
      <c r="N79" s="28"/>
      <c r="O79" s="16"/>
      <c r="P79" s="138" t="s">
        <v>1093</v>
      </c>
      <c r="Q79" s="93" t="s">
        <v>192</v>
      </c>
      <c r="R79" s="320">
        <f t="shared" si="106"/>
        <v>255.76048889999998</v>
      </c>
      <c r="S79" s="320">
        <f t="shared" si="107"/>
        <v>14850.000000000002</v>
      </c>
      <c r="T79" s="320">
        <f t="shared" si="108"/>
        <v>5500</v>
      </c>
      <c r="U79" s="279">
        <f t="shared" si="109"/>
        <v>20350</v>
      </c>
      <c r="V79" s="280">
        <f t="shared" si="110"/>
        <v>5204725.9491149997</v>
      </c>
      <c r="W79" s="1"/>
      <c r="X79" s="1"/>
      <c r="Y79" s="403">
        <f>'Backup Kolom'!L17</f>
        <v>255.76048889999998</v>
      </c>
      <c r="Z79" s="403">
        <f t="shared" si="111"/>
        <v>1.1000000000000001</v>
      </c>
      <c r="AA79" s="403">
        <f t="shared" si="112"/>
        <v>1</v>
      </c>
      <c r="AB79" s="403">
        <f>AB74</f>
        <v>13500</v>
      </c>
      <c r="AC79" s="403">
        <f>AC59</f>
        <v>5000</v>
      </c>
      <c r="AD79" s="403">
        <f t="shared" si="113"/>
        <v>18500</v>
      </c>
      <c r="AE79" s="403">
        <f t="shared" si="114"/>
        <v>3452766.6001499998</v>
      </c>
      <c r="AF79" s="403">
        <f t="shared" si="115"/>
        <v>1278802.4445</v>
      </c>
      <c r="AG79" s="403">
        <f t="shared" si="116"/>
        <v>4731569.0446499996</v>
      </c>
      <c r="AH79" s="403">
        <f t="shared" si="117"/>
        <v>10.000000000000004</v>
      </c>
      <c r="AI79" s="287"/>
    </row>
    <row r="80" spans="4:35" s="6" customFormat="1" ht="20" customHeight="1" x14ac:dyDescent="0.2">
      <c r="D80" s="158"/>
      <c r="E80" s="25"/>
      <c r="F80" s="37"/>
      <c r="G80" s="33"/>
      <c r="H80" s="34" t="s">
        <v>25</v>
      </c>
      <c r="I80" s="19"/>
      <c r="J80" s="19"/>
      <c r="K80" s="19"/>
      <c r="L80" s="27"/>
      <c r="M80" s="28"/>
      <c r="N80" s="28"/>
      <c r="O80" s="16"/>
      <c r="P80" s="138" t="s">
        <v>34</v>
      </c>
      <c r="Q80" s="93" t="s">
        <v>184</v>
      </c>
      <c r="R80" s="320">
        <f t="shared" si="106"/>
        <v>22.679999999999996</v>
      </c>
      <c r="S80" s="320">
        <f t="shared" si="107"/>
        <v>82500</v>
      </c>
      <c r="T80" s="320">
        <f t="shared" si="108"/>
        <v>38500</v>
      </c>
      <c r="U80" s="279">
        <f t="shared" si="109"/>
        <v>121000</v>
      </c>
      <c r="V80" s="280">
        <f t="shared" si="110"/>
        <v>2744279.9999999995</v>
      </c>
      <c r="W80" s="1"/>
      <c r="X80" s="1"/>
      <c r="Y80" s="403">
        <f>'Backup Kolom'!L18</f>
        <v>22.679999999999996</v>
      </c>
      <c r="Z80" s="403">
        <f t="shared" si="111"/>
        <v>1.1000000000000001</v>
      </c>
      <c r="AA80" s="403">
        <f t="shared" si="112"/>
        <v>1</v>
      </c>
      <c r="AB80" s="403">
        <v>75000</v>
      </c>
      <c r="AC80" s="403">
        <f>AC60</f>
        <v>35000</v>
      </c>
      <c r="AD80" s="403">
        <f t="shared" si="113"/>
        <v>110000</v>
      </c>
      <c r="AE80" s="403">
        <f t="shared" si="114"/>
        <v>1700999.9999999998</v>
      </c>
      <c r="AF80" s="403">
        <f t="shared" si="115"/>
        <v>793799.99999999988</v>
      </c>
      <c r="AG80" s="403">
        <f t="shared" si="116"/>
        <v>2494799.9999999995</v>
      </c>
      <c r="AH80" s="403">
        <f t="shared" si="117"/>
        <v>10.000000000000002</v>
      </c>
      <c r="AI80" s="287"/>
    </row>
    <row r="81" spans="4:35" s="119" customFormat="1" ht="20" customHeight="1" x14ac:dyDescent="0.2">
      <c r="D81" s="162"/>
      <c r="E81" s="117"/>
      <c r="F81" s="114"/>
      <c r="G81" s="112" t="s">
        <v>27</v>
      </c>
      <c r="H81" s="70" t="s">
        <v>1308</v>
      </c>
      <c r="I81" s="113"/>
      <c r="J81" s="113"/>
      <c r="K81" s="113"/>
      <c r="L81" s="113"/>
      <c r="M81" s="70"/>
      <c r="N81" s="70"/>
      <c r="O81" s="120"/>
      <c r="P81" s="142"/>
      <c r="Q81" s="93"/>
      <c r="R81" s="763"/>
      <c r="S81" s="763"/>
      <c r="T81" s="763"/>
      <c r="U81" s="764"/>
      <c r="V81" s="765"/>
      <c r="Y81" s="766"/>
      <c r="Z81" s="766"/>
      <c r="AA81" s="766"/>
      <c r="AB81" s="766"/>
      <c r="AC81" s="766"/>
      <c r="AD81" s="766"/>
      <c r="AE81" s="766"/>
      <c r="AF81" s="766"/>
      <c r="AG81" s="766"/>
      <c r="AH81" s="766"/>
      <c r="AI81" s="92"/>
    </row>
    <row r="82" spans="4:35" s="6" customFormat="1" ht="20" customHeight="1" x14ac:dyDescent="0.2">
      <c r="D82" s="158"/>
      <c r="E82" s="25"/>
      <c r="F82" s="37"/>
      <c r="G82" s="33"/>
      <c r="H82" s="34" t="s">
        <v>23</v>
      </c>
      <c r="I82" s="19"/>
      <c r="J82" s="19"/>
      <c r="K82" s="19"/>
      <c r="L82" s="27"/>
      <c r="M82" s="28"/>
      <c r="N82" s="28"/>
      <c r="O82" s="16"/>
      <c r="P82" s="138" t="str">
        <f>P78</f>
        <v>Site Mix, K-225</v>
      </c>
      <c r="Q82" s="93" t="s">
        <v>189</v>
      </c>
      <c r="R82" s="320">
        <f t="shared" ref="R82:R84" si="118">Y82*AA82</f>
        <v>1.4175</v>
      </c>
      <c r="S82" s="320">
        <f t="shared" ref="S82:S84" si="119">Z82*AB82</f>
        <v>907500.00000000012</v>
      </c>
      <c r="T82" s="320">
        <f t="shared" ref="T82:T84" si="120">Z82*AC82</f>
        <v>44000</v>
      </c>
      <c r="U82" s="279">
        <f t="shared" ref="U82:U84" si="121">S82+T82</f>
        <v>951500.00000000012</v>
      </c>
      <c r="V82" s="280">
        <f t="shared" ref="V82:V84" si="122">R82*U82</f>
        <v>1348751.2500000002</v>
      </c>
      <c r="W82" s="1"/>
      <c r="X82" s="1"/>
      <c r="Y82" s="403">
        <f>'Backup Kolom'!L33</f>
        <v>1.4175</v>
      </c>
      <c r="Z82" s="403">
        <f t="shared" si="111"/>
        <v>1.1000000000000001</v>
      </c>
      <c r="AA82" s="403">
        <f t="shared" si="112"/>
        <v>1</v>
      </c>
      <c r="AB82" s="403">
        <f>AB78</f>
        <v>825000</v>
      </c>
      <c r="AC82" s="403">
        <f>AC78</f>
        <v>40000</v>
      </c>
      <c r="AD82" s="403">
        <f t="shared" ref="AD82:AD84" si="123">AB82+AC82</f>
        <v>865000</v>
      </c>
      <c r="AE82" s="403">
        <f t="shared" ref="AE82:AE84" si="124">Y82*AB82</f>
        <v>1169437.5</v>
      </c>
      <c r="AF82" s="403">
        <f t="shared" ref="AF82:AF84" si="125">Y82*AC82</f>
        <v>56700</v>
      </c>
      <c r="AG82" s="403">
        <f t="shared" ref="AG82:AG84" si="126">AE82+AF82</f>
        <v>1226137.5</v>
      </c>
      <c r="AH82" s="403">
        <f t="shared" ref="AH82:AH84" si="127">(V82-AG82)/AG82*100</f>
        <v>10.000000000000018</v>
      </c>
      <c r="AI82" s="287"/>
    </row>
    <row r="83" spans="4:35" s="6" customFormat="1" ht="20" customHeight="1" x14ac:dyDescent="0.2">
      <c r="D83" s="158"/>
      <c r="E83" s="25"/>
      <c r="F83" s="37"/>
      <c r="G83" s="33"/>
      <c r="H83" s="34" t="s">
        <v>24</v>
      </c>
      <c r="I83" s="19"/>
      <c r="J83" s="19"/>
      <c r="K83" s="19"/>
      <c r="L83" s="27"/>
      <c r="M83" s="28"/>
      <c r="N83" s="28"/>
      <c r="O83" s="16"/>
      <c r="P83" s="138" t="s">
        <v>1093</v>
      </c>
      <c r="Q83" s="93" t="s">
        <v>192</v>
      </c>
      <c r="R83" s="320">
        <f t="shared" si="118"/>
        <v>155.13341129999998</v>
      </c>
      <c r="S83" s="320">
        <f t="shared" si="119"/>
        <v>14850.000000000002</v>
      </c>
      <c r="T83" s="320">
        <f t="shared" si="120"/>
        <v>5500</v>
      </c>
      <c r="U83" s="279">
        <f t="shared" si="121"/>
        <v>20350</v>
      </c>
      <c r="V83" s="280">
        <f>R83*U83</f>
        <v>3156964.9199549994</v>
      </c>
      <c r="W83" s="1"/>
      <c r="X83" s="1"/>
      <c r="Y83" s="403">
        <f>'Backup Kolom'!L34</f>
        <v>155.13341129999998</v>
      </c>
      <c r="Z83" s="403">
        <f t="shared" si="111"/>
        <v>1.1000000000000001</v>
      </c>
      <c r="AA83" s="403">
        <f t="shared" si="112"/>
        <v>1</v>
      </c>
      <c r="AB83" s="403">
        <f t="shared" ref="AB83:AC84" si="128">AB79</f>
        <v>13500</v>
      </c>
      <c r="AC83" s="403">
        <f t="shared" si="128"/>
        <v>5000</v>
      </c>
      <c r="AD83" s="403">
        <f t="shared" si="123"/>
        <v>18500</v>
      </c>
      <c r="AE83" s="403">
        <f t="shared" si="124"/>
        <v>2094301.0525499997</v>
      </c>
      <c r="AF83" s="403">
        <f t="shared" si="125"/>
        <v>775667.05649999983</v>
      </c>
      <c r="AG83" s="403">
        <f t="shared" si="126"/>
        <v>2869968.1090499996</v>
      </c>
      <c r="AH83" s="403">
        <f t="shared" si="127"/>
        <v>9.9999999999999929</v>
      </c>
      <c r="AI83" s="287"/>
    </row>
    <row r="84" spans="4:35" s="6" customFormat="1" ht="20" customHeight="1" x14ac:dyDescent="0.2">
      <c r="D84" s="158"/>
      <c r="E84" s="25"/>
      <c r="F84" s="37"/>
      <c r="G84" s="33"/>
      <c r="H84" s="34" t="s">
        <v>25</v>
      </c>
      <c r="I84" s="19"/>
      <c r="J84" s="19"/>
      <c r="K84" s="19"/>
      <c r="L84" s="27"/>
      <c r="M84" s="28"/>
      <c r="N84" s="28"/>
      <c r="O84" s="16"/>
      <c r="P84" s="138" t="s">
        <v>34</v>
      </c>
      <c r="Q84" s="93" t="s">
        <v>184</v>
      </c>
      <c r="R84" s="320">
        <f t="shared" si="118"/>
        <v>11.339999999999998</v>
      </c>
      <c r="S84" s="320">
        <f t="shared" si="119"/>
        <v>82500</v>
      </c>
      <c r="T84" s="320">
        <f t="shared" si="120"/>
        <v>38500</v>
      </c>
      <c r="U84" s="279">
        <f t="shared" si="121"/>
        <v>121000</v>
      </c>
      <c r="V84" s="280">
        <f t="shared" si="122"/>
        <v>1372139.9999999998</v>
      </c>
      <c r="W84" s="1"/>
      <c r="X84" s="1"/>
      <c r="Y84" s="403">
        <f>'Backup Kolom'!L35</f>
        <v>11.339999999999998</v>
      </c>
      <c r="Z84" s="403">
        <f t="shared" si="111"/>
        <v>1.1000000000000001</v>
      </c>
      <c r="AA84" s="403">
        <f t="shared" si="112"/>
        <v>1</v>
      </c>
      <c r="AB84" s="403">
        <f t="shared" si="128"/>
        <v>75000</v>
      </c>
      <c r="AC84" s="403">
        <f t="shared" si="128"/>
        <v>35000</v>
      </c>
      <c r="AD84" s="403">
        <f t="shared" si="123"/>
        <v>110000</v>
      </c>
      <c r="AE84" s="403">
        <f t="shared" si="124"/>
        <v>850499.99999999988</v>
      </c>
      <c r="AF84" s="403">
        <f t="shared" si="125"/>
        <v>396899.99999999994</v>
      </c>
      <c r="AG84" s="403">
        <f t="shared" si="126"/>
        <v>1247399.9999999998</v>
      </c>
      <c r="AH84" s="403">
        <f t="shared" si="127"/>
        <v>10.000000000000002</v>
      </c>
      <c r="AI84" s="287"/>
    </row>
    <row r="85" spans="4:35" s="119" customFormat="1" ht="20" customHeight="1" x14ac:dyDescent="0.2">
      <c r="D85" s="162"/>
      <c r="E85" s="117"/>
      <c r="F85" s="114"/>
      <c r="G85" s="112" t="s">
        <v>28</v>
      </c>
      <c r="H85" s="70" t="s">
        <v>1309</v>
      </c>
      <c r="I85" s="113"/>
      <c r="J85" s="113"/>
      <c r="K85" s="113"/>
      <c r="L85" s="113"/>
      <c r="M85" s="70"/>
      <c r="N85" s="70"/>
      <c r="O85" s="120"/>
      <c r="P85" s="142"/>
      <c r="Q85" s="93"/>
      <c r="R85" s="763"/>
      <c r="S85" s="763"/>
      <c r="T85" s="763"/>
      <c r="U85" s="764"/>
      <c r="V85" s="765"/>
      <c r="Y85" s="766"/>
      <c r="Z85" s="766"/>
      <c r="AA85" s="766"/>
      <c r="AB85" s="766"/>
      <c r="AC85" s="766"/>
      <c r="AD85" s="766"/>
      <c r="AE85" s="766"/>
      <c r="AF85" s="766"/>
      <c r="AG85" s="766"/>
      <c r="AH85" s="766"/>
      <c r="AI85" s="92"/>
    </row>
    <row r="86" spans="4:35" s="6" customFormat="1" ht="20" customHeight="1" x14ac:dyDescent="0.2">
      <c r="D86" s="158"/>
      <c r="E86" s="25"/>
      <c r="F86" s="37"/>
      <c r="G86" s="33"/>
      <c r="H86" s="34" t="s">
        <v>23</v>
      </c>
      <c r="I86" s="19"/>
      <c r="J86" s="19"/>
      <c r="K86" s="19"/>
      <c r="L86" s="27"/>
      <c r="M86" s="28"/>
      <c r="N86" s="28"/>
      <c r="O86" s="16"/>
      <c r="P86" s="138" t="str">
        <f>P90</f>
        <v>Site Mix, K-175</v>
      </c>
      <c r="Q86" s="93" t="s">
        <v>189</v>
      </c>
      <c r="R86" s="320">
        <f t="shared" ref="R86:R88" si="129">Y86*AA86</f>
        <v>0.94500000000000006</v>
      </c>
      <c r="S86" s="320">
        <f t="shared" ref="S86:S88" si="130">Z86*AB86</f>
        <v>907500.00000000012</v>
      </c>
      <c r="T86" s="320">
        <f t="shared" ref="T86:T88" si="131">Z86*AC86</f>
        <v>44000</v>
      </c>
      <c r="U86" s="279">
        <f t="shared" ref="U86:U88" si="132">S86+T86</f>
        <v>951500.00000000012</v>
      </c>
      <c r="V86" s="280">
        <f t="shared" ref="V86" si="133">R86*U86</f>
        <v>899167.50000000012</v>
      </c>
      <c r="W86" s="1"/>
      <c r="X86" s="1"/>
      <c r="Y86" s="403">
        <f>'Backup Kolom'!L50</f>
        <v>0.94500000000000006</v>
      </c>
      <c r="Z86" s="403">
        <f t="shared" si="111"/>
        <v>1.1000000000000001</v>
      </c>
      <c r="AA86" s="403">
        <f t="shared" si="112"/>
        <v>1</v>
      </c>
      <c r="AB86" s="403">
        <f>AB82</f>
        <v>825000</v>
      </c>
      <c r="AC86" s="403">
        <f>AC82</f>
        <v>40000</v>
      </c>
      <c r="AD86" s="403">
        <f t="shared" ref="AD86:AD88" si="134">AB86+AC86</f>
        <v>865000</v>
      </c>
      <c r="AE86" s="403">
        <f t="shared" ref="AE86:AE88" si="135">Y86*AB86</f>
        <v>779625</v>
      </c>
      <c r="AF86" s="403">
        <f t="shared" ref="AF86:AF88" si="136">Y86*AC86</f>
        <v>37800</v>
      </c>
      <c r="AG86" s="403">
        <f t="shared" ref="AG86:AG88" si="137">AE86+AF86</f>
        <v>817425</v>
      </c>
      <c r="AH86" s="403">
        <f t="shared" ref="AH86:AH88" si="138">(V86-AG86)/AG86*100</f>
        <v>10.000000000000014</v>
      </c>
      <c r="AI86" s="287"/>
    </row>
    <row r="87" spans="4:35" s="6" customFormat="1" ht="20" customHeight="1" x14ac:dyDescent="0.2">
      <c r="D87" s="158"/>
      <c r="E87" s="25"/>
      <c r="F87" s="37"/>
      <c r="G87" s="33"/>
      <c r="H87" s="34" t="s">
        <v>24</v>
      </c>
      <c r="I87" s="19"/>
      <c r="J87" s="19"/>
      <c r="K87" s="19"/>
      <c r="L87" s="27"/>
      <c r="M87" s="28"/>
      <c r="N87" s="28"/>
      <c r="O87" s="16"/>
      <c r="P87" s="138" t="s">
        <v>1093</v>
      </c>
      <c r="Q87" s="93" t="s">
        <v>192</v>
      </c>
      <c r="R87" s="320">
        <f t="shared" si="129"/>
        <v>220.97582009999999</v>
      </c>
      <c r="S87" s="320">
        <f t="shared" si="130"/>
        <v>14850.000000000002</v>
      </c>
      <c r="T87" s="320">
        <f t="shared" si="131"/>
        <v>5500</v>
      </c>
      <c r="U87" s="279">
        <f t="shared" si="132"/>
        <v>20350</v>
      </c>
      <c r="V87" s="280">
        <f>R87*U87</f>
        <v>4496857.9390350003</v>
      </c>
      <c r="W87" s="1"/>
      <c r="X87" s="1"/>
      <c r="Y87" s="403">
        <f>'Backup Kolom'!L51</f>
        <v>220.97582009999999</v>
      </c>
      <c r="Z87" s="403">
        <f t="shared" si="111"/>
        <v>1.1000000000000001</v>
      </c>
      <c r="AA87" s="403">
        <f t="shared" si="112"/>
        <v>1</v>
      </c>
      <c r="AB87" s="403">
        <f t="shared" ref="AB87:AC87" si="139">AB83</f>
        <v>13500</v>
      </c>
      <c r="AC87" s="403">
        <f t="shared" si="139"/>
        <v>5000</v>
      </c>
      <c r="AD87" s="403">
        <f t="shared" si="134"/>
        <v>18500</v>
      </c>
      <c r="AE87" s="403">
        <f t="shared" si="135"/>
        <v>2983173.5713499999</v>
      </c>
      <c r="AF87" s="403">
        <f t="shared" si="136"/>
        <v>1104879.1004999999</v>
      </c>
      <c r="AG87" s="403">
        <f t="shared" si="137"/>
        <v>4088052.6718499996</v>
      </c>
      <c r="AH87" s="403">
        <f t="shared" si="138"/>
        <v>10.000000000000018</v>
      </c>
      <c r="AI87" s="287"/>
    </row>
    <row r="88" spans="4:35" s="6" customFormat="1" ht="20" customHeight="1" x14ac:dyDescent="0.2">
      <c r="D88" s="158"/>
      <c r="E88" s="25"/>
      <c r="F88" s="37"/>
      <c r="G88" s="33"/>
      <c r="H88" s="34" t="s">
        <v>25</v>
      </c>
      <c r="I88" s="19"/>
      <c r="J88" s="19"/>
      <c r="K88" s="19"/>
      <c r="L88" s="27"/>
      <c r="M88" s="28"/>
      <c r="N88" s="28"/>
      <c r="O88" s="16"/>
      <c r="P88" s="138" t="s">
        <v>34</v>
      </c>
      <c r="Q88" s="93" t="s">
        <v>184</v>
      </c>
      <c r="R88" s="320">
        <f t="shared" si="129"/>
        <v>20.790000000000003</v>
      </c>
      <c r="S88" s="320">
        <f t="shared" si="130"/>
        <v>82500</v>
      </c>
      <c r="T88" s="320">
        <f t="shared" si="131"/>
        <v>38500</v>
      </c>
      <c r="U88" s="279">
        <f t="shared" si="132"/>
        <v>121000</v>
      </c>
      <c r="V88" s="280">
        <f t="shared" ref="V88" si="140">R88*U88</f>
        <v>2515590.0000000005</v>
      </c>
      <c r="W88" s="1"/>
      <c r="X88" s="1"/>
      <c r="Y88" s="403">
        <f>'Backup Kolom'!L52</f>
        <v>20.790000000000003</v>
      </c>
      <c r="Z88" s="403">
        <f t="shared" si="111"/>
        <v>1.1000000000000001</v>
      </c>
      <c r="AA88" s="403">
        <f t="shared" si="112"/>
        <v>1</v>
      </c>
      <c r="AB88" s="403">
        <f t="shared" ref="AB88:AC88" si="141">AB84</f>
        <v>75000</v>
      </c>
      <c r="AC88" s="403">
        <f t="shared" si="141"/>
        <v>35000</v>
      </c>
      <c r="AD88" s="403">
        <f t="shared" si="134"/>
        <v>110000</v>
      </c>
      <c r="AE88" s="403">
        <f t="shared" si="135"/>
        <v>1559250.0000000002</v>
      </c>
      <c r="AF88" s="403">
        <f t="shared" si="136"/>
        <v>727650.00000000012</v>
      </c>
      <c r="AG88" s="403">
        <f t="shared" si="137"/>
        <v>2286900.0000000005</v>
      </c>
      <c r="AH88" s="403">
        <f t="shared" si="138"/>
        <v>9.9999999999999982</v>
      </c>
      <c r="AI88" s="287"/>
    </row>
    <row r="89" spans="4:35" s="119" customFormat="1" ht="20" customHeight="1" x14ac:dyDescent="0.2">
      <c r="D89" s="162"/>
      <c r="E89" s="117"/>
      <c r="F89" s="114"/>
      <c r="G89" s="112" t="s">
        <v>29</v>
      </c>
      <c r="H89" s="70" t="s">
        <v>1114</v>
      </c>
      <c r="I89" s="113"/>
      <c r="J89" s="113"/>
      <c r="K89" s="114"/>
      <c r="L89" s="114"/>
      <c r="M89" s="70"/>
      <c r="N89" s="70"/>
      <c r="O89" s="118"/>
      <c r="P89" s="138"/>
      <c r="Q89" s="93"/>
      <c r="R89" s="763"/>
      <c r="S89" s="763"/>
      <c r="T89" s="763"/>
      <c r="U89" s="764"/>
      <c r="V89" s="765"/>
      <c r="Y89" s="766"/>
      <c r="Z89" s="766"/>
      <c r="AA89" s="766"/>
      <c r="AB89" s="766"/>
      <c r="AC89" s="766"/>
      <c r="AD89" s="766"/>
      <c r="AE89" s="766"/>
      <c r="AF89" s="766"/>
      <c r="AG89" s="766"/>
      <c r="AH89" s="766"/>
      <c r="AI89" s="92"/>
    </row>
    <row r="90" spans="4:35" s="6" customFormat="1" ht="20" customHeight="1" x14ac:dyDescent="0.2">
      <c r="D90" s="158"/>
      <c r="E90" s="25"/>
      <c r="F90" s="37"/>
      <c r="G90" s="33"/>
      <c r="H90" s="34" t="s">
        <v>23</v>
      </c>
      <c r="I90" s="19"/>
      <c r="J90" s="19"/>
      <c r="K90" s="19"/>
      <c r="L90" s="27"/>
      <c r="M90" s="28"/>
      <c r="N90" s="28"/>
      <c r="O90" s="16"/>
      <c r="P90" s="138" t="s">
        <v>193</v>
      </c>
      <c r="Q90" s="93" t="s">
        <v>189</v>
      </c>
      <c r="R90" s="320">
        <f t="shared" ref="R90:R92" si="142">Y90*AA90</f>
        <v>0.39960000000000001</v>
      </c>
      <c r="S90" s="320">
        <f t="shared" ref="S90:S92" si="143">Z90*AB90</f>
        <v>907500.00000000012</v>
      </c>
      <c r="T90" s="320">
        <f t="shared" ref="T90:T92" si="144">Z90*AC90</f>
        <v>44000</v>
      </c>
      <c r="U90" s="279">
        <f t="shared" ref="U90:U92" si="145">S90+T90</f>
        <v>951500.00000000012</v>
      </c>
      <c r="V90" s="280">
        <f t="shared" ref="V90:V92" si="146">R90*U90</f>
        <v>380219.40000000008</v>
      </c>
      <c r="W90" s="1"/>
      <c r="X90" s="1"/>
      <c r="Y90" s="403">
        <f>'Backup Kolom'!L67</f>
        <v>0.39960000000000001</v>
      </c>
      <c r="Z90" s="403">
        <f t="shared" ref="Z90:Z92" si="147">$Z$26</f>
        <v>1.1000000000000001</v>
      </c>
      <c r="AA90" s="403">
        <f t="shared" ref="AA90:AA92" si="148">$AA$26</f>
        <v>1</v>
      </c>
      <c r="AB90" s="403">
        <f>$AB$78</f>
        <v>825000</v>
      </c>
      <c r="AC90" s="403">
        <f>AC58</f>
        <v>40000</v>
      </c>
      <c r="AD90" s="403">
        <f t="shared" ref="AD90:AD92" si="149">AB90+AC90</f>
        <v>865000</v>
      </c>
      <c r="AE90" s="403">
        <f t="shared" ref="AE90:AE92" si="150">Y90*AB90</f>
        <v>329670</v>
      </c>
      <c r="AF90" s="403">
        <f t="shared" ref="AF90:AF92" si="151">Y90*AC90</f>
        <v>15984</v>
      </c>
      <c r="AG90" s="403">
        <f t="shared" ref="AG90:AG92" si="152">AE90+AF90</f>
        <v>345654</v>
      </c>
      <c r="AH90" s="403">
        <f t="shared" ref="AH90:AH92" si="153">(V90-AG90)/AG90*100</f>
        <v>10.000000000000025</v>
      </c>
      <c r="AI90" s="287"/>
    </row>
    <row r="91" spans="4:35" s="6" customFormat="1" ht="20" customHeight="1" x14ac:dyDescent="0.2">
      <c r="D91" s="158"/>
      <c r="E91" s="25"/>
      <c r="F91" s="37"/>
      <c r="G91" s="33"/>
      <c r="H91" s="34" t="s">
        <v>24</v>
      </c>
      <c r="I91" s="19"/>
      <c r="J91" s="19"/>
      <c r="K91" s="19"/>
      <c r="L91" s="27"/>
      <c r="M91" s="28"/>
      <c r="N91" s="28"/>
      <c r="O91" s="16"/>
      <c r="P91" s="138" t="s">
        <v>1095</v>
      </c>
      <c r="Q91" s="93" t="s">
        <v>192</v>
      </c>
      <c r="R91" s="320">
        <f t="shared" si="142"/>
        <v>131.04532394400002</v>
      </c>
      <c r="S91" s="320">
        <f t="shared" si="143"/>
        <v>14850.000000000002</v>
      </c>
      <c r="T91" s="320">
        <f t="shared" si="144"/>
        <v>5500</v>
      </c>
      <c r="U91" s="279">
        <f t="shared" si="145"/>
        <v>20350</v>
      </c>
      <c r="V91" s="280">
        <f t="shared" si="146"/>
        <v>2666772.3422604003</v>
      </c>
      <c r="W91" s="1"/>
      <c r="X91" s="1"/>
      <c r="Y91" s="403">
        <f>'Backup Kolom'!L68</f>
        <v>131.04532394400002</v>
      </c>
      <c r="Z91" s="403">
        <f t="shared" si="147"/>
        <v>1.1000000000000001</v>
      </c>
      <c r="AA91" s="403">
        <f t="shared" si="148"/>
        <v>1</v>
      </c>
      <c r="AB91" s="403">
        <f>$AB$79</f>
        <v>13500</v>
      </c>
      <c r="AC91" s="403">
        <f>$AC$79</f>
        <v>5000</v>
      </c>
      <c r="AD91" s="403">
        <f t="shared" si="149"/>
        <v>18500</v>
      </c>
      <c r="AE91" s="403">
        <f t="shared" si="150"/>
        <v>1769111.8732440001</v>
      </c>
      <c r="AF91" s="403">
        <f t="shared" si="151"/>
        <v>655226.61972000008</v>
      </c>
      <c r="AG91" s="403">
        <f t="shared" si="152"/>
        <v>2424338.4929640004</v>
      </c>
      <c r="AH91" s="403">
        <f t="shared" si="153"/>
        <v>9.9999999999999929</v>
      </c>
      <c r="AI91" s="287"/>
    </row>
    <row r="92" spans="4:35" s="6" customFormat="1" ht="20" customHeight="1" x14ac:dyDescent="0.2">
      <c r="D92" s="158"/>
      <c r="E92" s="25"/>
      <c r="F92" s="37"/>
      <c r="G92" s="33"/>
      <c r="H92" s="34" t="s">
        <v>25</v>
      </c>
      <c r="I92" s="19"/>
      <c r="J92" s="19"/>
      <c r="K92" s="19"/>
      <c r="L92" s="27"/>
      <c r="M92" s="28"/>
      <c r="N92" s="28"/>
      <c r="O92" s="16"/>
      <c r="P92" s="138" t="s">
        <v>34</v>
      </c>
      <c r="Q92" s="93" t="s">
        <v>184</v>
      </c>
      <c r="R92" s="320">
        <f t="shared" si="142"/>
        <v>17.5824</v>
      </c>
      <c r="S92" s="320">
        <f t="shared" si="143"/>
        <v>82500</v>
      </c>
      <c r="T92" s="320">
        <f t="shared" si="144"/>
        <v>38500</v>
      </c>
      <c r="U92" s="279">
        <f t="shared" si="145"/>
        <v>121000</v>
      </c>
      <c r="V92" s="280">
        <f t="shared" si="146"/>
        <v>2127470.4</v>
      </c>
      <c r="W92" s="1"/>
      <c r="X92" s="1"/>
      <c r="Y92" s="403">
        <f>'Backup Kolom'!L69</f>
        <v>17.5824</v>
      </c>
      <c r="Z92" s="403">
        <f t="shared" si="147"/>
        <v>1.1000000000000001</v>
      </c>
      <c r="AA92" s="403">
        <f t="shared" si="148"/>
        <v>1</v>
      </c>
      <c r="AB92" s="403">
        <f>$AB$80</f>
        <v>75000</v>
      </c>
      <c r="AC92" s="403">
        <f>$AC$80</f>
        <v>35000</v>
      </c>
      <c r="AD92" s="403">
        <f t="shared" si="149"/>
        <v>110000</v>
      </c>
      <c r="AE92" s="403">
        <f t="shared" si="150"/>
        <v>1318680</v>
      </c>
      <c r="AF92" s="403">
        <f t="shared" si="151"/>
        <v>615384</v>
      </c>
      <c r="AG92" s="403">
        <f t="shared" si="152"/>
        <v>1934064</v>
      </c>
      <c r="AH92" s="403">
        <f t="shared" si="153"/>
        <v>9.9999999999999947</v>
      </c>
      <c r="AI92" s="287"/>
    </row>
    <row r="93" spans="4:35" s="111" customFormat="1" ht="20" customHeight="1" x14ac:dyDescent="0.2">
      <c r="D93" s="161"/>
      <c r="E93" s="106"/>
      <c r="F93" s="149" t="s">
        <v>39</v>
      </c>
      <c r="G93" s="107" t="s">
        <v>38</v>
      </c>
      <c r="H93" s="107"/>
      <c r="I93" s="107"/>
      <c r="J93" s="107"/>
      <c r="K93" s="108"/>
      <c r="L93" s="108"/>
      <c r="M93" s="109"/>
      <c r="N93" s="116"/>
      <c r="O93" s="110"/>
      <c r="P93" s="138"/>
      <c r="Q93" s="93"/>
      <c r="R93" s="683"/>
      <c r="S93" s="683"/>
      <c r="T93" s="683"/>
      <c r="U93" s="684"/>
      <c r="V93" s="68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325"/>
    </row>
    <row r="94" spans="4:35" s="119" customFormat="1" ht="20" customHeight="1" x14ac:dyDescent="0.2">
      <c r="D94" s="162"/>
      <c r="E94" s="117"/>
      <c r="F94" s="114"/>
      <c r="G94" s="112" t="s">
        <v>22</v>
      </c>
      <c r="H94" s="70" t="str">
        <f>BALOK!E23</f>
        <v>Balok B1 20  x 40 cm Lt. 1 (Bentang  5 m)</v>
      </c>
      <c r="I94" s="113"/>
      <c r="J94" s="113"/>
      <c r="K94" s="114"/>
      <c r="L94" s="114"/>
      <c r="M94" s="70"/>
      <c r="N94" s="70"/>
      <c r="O94" s="118"/>
      <c r="P94" s="138"/>
      <c r="Q94" s="93"/>
      <c r="R94" s="763"/>
      <c r="S94" s="763"/>
      <c r="T94" s="763"/>
      <c r="U94" s="764"/>
      <c r="V94" s="765"/>
      <c r="Y94" s="766"/>
      <c r="Z94" s="766"/>
      <c r="AA94" s="766"/>
      <c r="AB94" s="766"/>
      <c r="AC94" s="766"/>
      <c r="AD94" s="766"/>
      <c r="AE94" s="766"/>
      <c r="AF94" s="766"/>
      <c r="AG94" s="766"/>
      <c r="AH94" s="766"/>
      <c r="AI94" s="92"/>
    </row>
    <row r="95" spans="4:35" s="6" customFormat="1" ht="20" customHeight="1" x14ac:dyDescent="0.2">
      <c r="D95" s="158"/>
      <c r="E95" s="25"/>
      <c r="F95" s="37"/>
      <c r="G95" s="33"/>
      <c r="H95" s="34" t="s">
        <v>23</v>
      </c>
      <c r="I95" s="19"/>
      <c r="J95" s="19"/>
      <c r="K95" s="19"/>
      <c r="L95" s="27"/>
      <c r="M95" s="28"/>
      <c r="N95" s="28"/>
      <c r="O95" s="16"/>
      <c r="P95" s="138" t="s">
        <v>191</v>
      </c>
      <c r="Q95" s="93" t="s">
        <v>189</v>
      </c>
      <c r="R95" s="320">
        <f t="shared" ref="R95:R97" si="154">Y95*AA95</f>
        <v>1.6000000000000003</v>
      </c>
      <c r="S95" s="320">
        <f t="shared" ref="S95:S97" si="155">Z95*AB95</f>
        <v>907500.00000000012</v>
      </c>
      <c r="T95" s="320">
        <f t="shared" ref="T95:T97" si="156">Z95*AC95</f>
        <v>44000</v>
      </c>
      <c r="U95" s="279">
        <f t="shared" ref="U95:U97" si="157">S95+T95</f>
        <v>951500.00000000012</v>
      </c>
      <c r="V95" s="280">
        <f t="shared" ref="V95:V97" si="158">R95*U95</f>
        <v>1522400.0000000005</v>
      </c>
      <c r="W95" s="1"/>
      <c r="X95" s="1"/>
      <c r="Y95" s="403">
        <f>BALOK!J36</f>
        <v>1.6000000000000003</v>
      </c>
      <c r="Z95" s="403">
        <f t="shared" ref="Z95:Z97" si="159">$Z$26</f>
        <v>1.1000000000000001</v>
      </c>
      <c r="AA95" s="403">
        <f t="shared" ref="AA95:AA97" si="160">$AA$26</f>
        <v>1</v>
      </c>
      <c r="AB95" s="403">
        <f>$AB$78</f>
        <v>825000</v>
      </c>
      <c r="AC95" s="403">
        <f>$AC$78</f>
        <v>40000</v>
      </c>
      <c r="AD95" s="403">
        <f t="shared" ref="AD95:AD97" si="161">AB95+AC95</f>
        <v>865000</v>
      </c>
      <c r="AE95" s="403">
        <f t="shared" ref="AE95:AE97" si="162">Y95*AB95</f>
        <v>1320000.0000000002</v>
      </c>
      <c r="AF95" s="403">
        <f t="shared" ref="AF95:AF97" si="163">Y95*AC95</f>
        <v>64000.000000000015</v>
      </c>
      <c r="AG95" s="403">
        <f t="shared" ref="AG95:AG97" si="164">AE95+AF95</f>
        <v>1384000.0000000002</v>
      </c>
      <c r="AH95" s="403">
        <f t="shared" ref="AH95:AH97" si="165">(V95-AG95)/AG95*100</f>
        <v>10.000000000000016</v>
      </c>
      <c r="AI95" s="287"/>
    </row>
    <row r="96" spans="4:35" s="6" customFormat="1" ht="20" customHeight="1" x14ac:dyDescent="0.2">
      <c r="D96" s="158"/>
      <c r="E96" s="25"/>
      <c r="F96" s="37"/>
      <c r="G96" s="33"/>
      <c r="H96" s="34" t="s">
        <v>24</v>
      </c>
      <c r="I96" s="19"/>
      <c r="J96" s="19"/>
      <c r="K96" s="19"/>
      <c r="L96" s="27"/>
      <c r="M96" s="28"/>
      <c r="N96" s="28"/>
      <c r="O96" s="16"/>
      <c r="P96" s="138" t="str">
        <f>P79</f>
        <v>SNI 6 D13 mm, 4 ⌀12 mm , Sengkang ⌀8 mm - 15 mm</v>
      </c>
      <c r="Q96" s="93" t="s">
        <v>192</v>
      </c>
      <c r="R96" s="320">
        <f t="shared" si="154"/>
        <v>254.03963657142856</v>
      </c>
      <c r="S96" s="320">
        <f t="shared" si="155"/>
        <v>14850.000000000002</v>
      </c>
      <c r="T96" s="320">
        <f t="shared" si="156"/>
        <v>5500</v>
      </c>
      <c r="U96" s="279">
        <f t="shared" si="157"/>
        <v>20350</v>
      </c>
      <c r="V96" s="280">
        <f t="shared" si="158"/>
        <v>5169706.6042285711</v>
      </c>
      <c r="W96" s="1"/>
      <c r="X96" s="1"/>
      <c r="Y96" s="403">
        <f>BALOK!J37</f>
        <v>254.03963657142856</v>
      </c>
      <c r="Z96" s="403">
        <f t="shared" si="159"/>
        <v>1.1000000000000001</v>
      </c>
      <c r="AA96" s="403">
        <f t="shared" si="160"/>
        <v>1</v>
      </c>
      <c r="AB96" s="403">
        <f>$AB$79</f>
        <v>13500</v>
      </c>
      <c r="AC96" s="403">
        <f>$AC$79</f>
        <v>5000</v>
      </c>
      <c r="AD96" s="403">
        <f t="shared" si="161"/>
        <v>18500</v>
      </c>
      <c r="AE96" s="403">
        <f t="shared" si="162"/>
        <v>3429535.0937142856</v>
      </c>
      <c r="AF96" s="403">
        <f t="shared" si="163"/>
        <v>1270198.1828571428</v>
      </c>
      <c r="AG96" s="403">
        <f t="shared" si="164"/>
        <v>4699733.2765714284</v>
      </c>
      <c r="AH96" s="403">
        <f t="shared" si="165"/>
        <v>9.9999999999999964</v>
      </c>
      <c r="AI96" s="287"/>
    </row>
    <row r="97" spans="4:35" s="6" customFormat="1" ht="20" customHeight="1" x14ac:dyDescent="0.2">
      <c r="D97" s="158"/>
      <c r="E97" s="25"/>
      <c r="F97" s="37"/>
      <c r="G97" s="33"/>
      <c r="H97" s="34" t="s">
        <v>25</v>
      </c>
      <c r="I97" s="19"/>
      <c r="J97" s="19"/>
      <c r="K97" s="19"/>
      <c r="L97" s="27"/>
      <c r="M97" s="28"/>
      <c r="N97" s="28"/>
      <c r="O97" s="16"/>
      <c r="P97" s="138" t="s">
        <v>34</v>
      </c>
      <c r="Q97" s="93" t="s">
        <v>184</v>
      </c>
      <c r="R97" s="320">
        <f t="shared" si="154"/>
        <v>19.2</v>
      </c>
      <c r="S97" s="320">
        <f t="shared" si="155"/>
        <v>82500</v>
      </c>
      <c r="T97" s="320">
        <f t="shared" si="156"/>
        <v>38500</v>
      </c>
      <c r="U97" s="279">
        <f t="shared" si="157"/>
        <v>121000</v>
      </c>
      <c r="V97" s="280">
        <f t="shared" si="158"/>
        <v>2323200</v>
      </c>
      <c r="W97" s="1"/>
      <c r="X97" s="1"/>
      <c r="Y97" s="403">
        <f>BALOK!J38</f>
        <v>19.2</v>
      </c>
      <c r="Z97" s="403">
        <f t="shared" si="159"/>
        <v>1.1000000000000001</v>
      </c>
      <c r="AA97" s="403">
        <f t="shared" si="160"/>
        <v>1</v>
      </c>
      <c r="AB97" s="403">
        <f>$AB$80</f>
        <v>75000</v>
      </c>
      <c r="AC97" s="403">
        <f>$AC$80</f>
        <v>35000</v>
      </c>
      <c r="AD97" s="403">
        <f t="shared" si="161"/>
        <v>110000</v>
      </c>
      <c r="AE97" s="403">
        <f t="shared" si="162"/>
        <v>1440000</v>
      </c>
      <c r="AF97" s="403">
        <f t="shared" si="163"/>
        <v>672000</v>
      </c>
      <c r="AG97" s="403">
        <f t="shared" si="164"/>
        <v>2112000</v>
      </c>
      <c r="AH97" s="403">
        <f t="shared" si="165"/>
        <v>10</v>
      </c>
      <c r="AI97" s="287"/>
    </row>
    <row r="98" spans="4:35" s="119" customFormat="1" ht="20" customHeight="1" x14ac:dyDescent="0.2">
      <c r="D98" s="162"/>
      <c r="E98" s="117"/>
      <c r="F98" s="114"/>
      <c r="G98" s="112" t="s">
        <v>27</v>
      </c>
      <c r="H98" s="70" t="str">
        <f>BALOK!E57</f>
        <v>Balok B2 15 x 30 cm Lt. 1 (Bentang 3 m)</v>
      </c>
      <c r="I98" s="113"/>
      <c r="J98" s="113"/>
      <c r="K98" s="114"/>
      <c r="L98" s="114"/>
      <c r="M98" s="70"/>
      <c r="N98" s="70"/>
      <c r="O98" s="118"/>
      <c r="P98" s="93"/>
      <c r="Q98" s="93"/>
      <c r="R98" s="763"/>
      <c r="S98" s="763"/>
      <c r="T98" s="763"/>
      <c r="U98" s="764"/>
      <c r="V98" s="765"/>
      <c r="Y98" s="766"/>
      <c r="Z98" s="766"/>
      <c r="AA98" s="766"/>
      <c r="AB98" s="766"/>
      <c r="AC98" s="766"/>
      <c r="AD98" s="766"/>
      <c r="AE98" s="766"/>
      <c r="AF98" s="766"/>
      <c r="AG98" s="766"/>
      <c r="AH98" s="766"/>
      <c r="AI98" s="92"/>
    </row>
    <row r="99" spans="4:35" s="6" customFormat="1" ht="20" customHeight="1" x14ac:dyDescent="0.2">
      <c r="D99" s="158"/>
      <c r="E99" s="25"/>
      <c r="F99" s="37"/>
      <c r="G99" s="33"/>
      <c r="H99" s="34" t="s">
        <v>23</v>
      </c>
      <c r="I99" s="19"/>
      <c r="J99" s="19"/>
      <c r="K99" s="19"/>
      <c r="L99" s="27"/>
      <c r="M99" s="28"/>
      <c r="N99" s="28"/>
      <c r="O99" s="16"/>
      <c r="P99" s="138" t="s">
        <v>191</v>
      </c>
      <c r="Q99" s="93" t="s">
        <v>189</v>
      </c>
      <c r="R99" s="320">
        <f t="shared" ref="R99:R101" si="166">Y99*AA99</f>
        <v>1.08</v>
      </c>
      <c r="S99" s="320">
        <f t="shared" ref="S99:S101" si="167">Z99*AB99</f>
        <v>907500.00000000012</v>
      </c>
      <c r="T99" s="320">
        <f t="shared" ref="T99:T101" si="168">Z99*AC99</f>
        <v>44000</v>
      </c>
      <c r="U99" s="279">
        <f t="shared" ref="U99:U101" si="169">S99+T99</f>
        <v>951500.00000000012</v>
      </c>
      <c r="V99" s="280">
        <f t="shared" ref="V99:V101" si="170">R99*U99</f>
        <v>1027620.0000000002</v>
      </c>
      <c r="W99" s="1"/>
      <c r="X99" s="1"/>
      <c r="Y99" s="403">
        <f>BALOK!J70</f>
        <v>1.08</v>
      </c>
      <c r="Z99" s="403">
        <f t="shared" ref="Z99:Z105" si="171">$Z$26</f>
        <v>1.1000000000000001</v>
      </c>
      <c r="AA99" s="403">
        <f t="shared" ref="AA99:AA105" si="172">$AA$26</f>
        <v>1</v>
      </c>
      <c r="AB99" s="403">
        <f>$AB$78</f>
        <v>825000</v>
      </c>
      <c r="AC99" s="403">
        <f>$AC$78</f>
        <v>40000</v>
      </c>
      <c r="AD99" s="403">
        <f t="shared" ref="AD99:AD101" si="173">AB99+AC99</f>
        <v>865000</v>
      </c>
      <c r="AE99" s="403">
        <f t="shared" ref="AE99:AE101" si="174">Y99*AB99</f>
        <v>891000.00000000012</v>
      </c>
      <c r="AF99" s="403">
        <f t="shared" ref="AF99:AF101" si="175">Y99*AC99</f>
        <v>43200</v>
      </c>
      <c r="AG99" s="403">
        <f t="shared" ref="AG99:AG101" si="176">AE99+AF99</f>
        <v>934200.00000000012</v>
      </c>
      <c r="AH99" s="403">
        <f t="shared" ref="AH99:AH101" si="177">(V99-AG99)/AG99*100</f>
        <v>10.000000000000012</v>
      </c>
      <c r="AI99" s="287"/>
    </row>
    <row r="100" spans="4:35" s="6" customFormat="1" ht="20" customHeight="1" x14ac:dyDescent="0.2">
      <c r="D100" s="158"/>
      <c r="E100" s="25"/>
      <c r="F100" s="37"/>
      <c r="G100" s="33"/>
      <c r="H100" s="34" t="s">
        <v>24</v>
      </c>
      <c r="I100" s="19"/>
      <c r="J100" s="19"/>
      <c r="K100" s="19"/>
      <c r="L100" s="27"/>
      <c r="M100" s="28"/>
      <c r="N100" s="28"/>
      <c r="O100" s="16"/>
      <c r="P100" s="138" t="s">
        <v>197</v>
      </c>
      <c r="Q100" s="93" t="s">
        <v>192</v>
      </c>
      <c r="R100" s="320">
        <f t="shared" si="166"/>
        <v>176.45866971428572</v>
      </c>
      <c r="S100" s="320">
        <f t="shared" si="167"/>
        <v>14850.000000000002</v>
      </c>
      <c r="T100" s="320">
        <f t="shared" si="168"/>
        <v>5500</v>
      </c>
      <c r="U100" s="279">
        <f t="shared" si="169"/>
        <v>20350</v>
      </c>
      <c r="V100" s="280">
        <f t="shared" si="170"/>
        <v>3590933.9286857145</v>
      </c>
      <c r="W100" s="1"/>
      <c r="X100" s="1"/>
      <c r="Y100" s="403">
        <f>BALOK!J71</f>
        <v>176.45866971428572</v>
      </c>
      <c r="Z100" s="403">
        <f t="shared" si="171"/>
        <v>1.1000000000000001</v>
      </c>
      <c r="AA100" s="403">
        <f t="shared" si="172"/>
        <v>1</v>
      </c>
      <c r="AB100" s="403">
        <f>$AB$79</f>
        <v>13500</v>
      </c>
      <c r="AC100" s="403">
        <f>$AC$79</f>
        <v>5000</v>
      </c>
      <c r="AD100" s="403">
        <f t="shared" si="173"/>
        <v>18500</v>
      </c>
      <c r="AE100" s="403">
        <f t="shared" si="174"/>
        <v>2382192.0411428572</v>
      </c>
      <c r="AF100" s="403">
        <f t="shared" si="175"/>
        <v>882293.34857142856</v>
      </c>
      <c r="AG100" s="403">
        <f t="shared" si="176"/>
        <v>3264485.3897142857</v>
      </c>
      <c r="AH100" s="403">
        <f t="shared" si="177"/>
        <v>10.000000000000005</v>
      </c>
      <c r="AI100" s="287"/>
    </row>
    <row r="101" spans="4:35" s="6" customFormat="1" ht="20" customHeight="1" x14ac:dyDescent="0.2">
      <c r="D101" s="158"/>
      <c r="E101" s="25"/>
      <c r="F101" s="37"/>
      <c r="G101" s="33"/>
      <c r="H101" s="34" t="s">
        <v>25</v>
      </c>
      <c r="I101" s="19"/>
      <c r="J101" s="19"/>
      <c r="K101" s="19"/>
      <c r="L101" s="27"/>
      <c r="M101" s="28"/>
      <c r="N101" s="28"/>
      <c r="O101" s="16"/>
      <c r="P101" s="138" t="s">
        <v>34</v>
      </c>
      <c r="Q101" s="93" t="s">
        <v>184</v>
      </c>
      <c r="R101" s="320">
        <f t="shared" si="166"/>
        <v>17.28</v>
      </c>
      <c r="S101" s="320">
        <f t="shared" si="167"/>
        <v>82500</v>
      </c>
      <c r="T101" s="320">
        <f t="shared" si="168"/>
        <v>38500</v>
      </c>
      <c r="U101" s="279">
        <f t="shared" si="169"/>
        <v>121000</v>
      </c>
      <c r="V101" s="280">
        <f t="shared" si="170"/>
        <v>2090880.0000000002</v>
      </c>
      <c r="W101" s="1"/>
      <c r="X101" s="1"/>
      <c r="Y101" s="403">
        <f>BALOK!J72</f>
        <v>17.28</v>
      </c>
      <c r="Z101" s="403">
        <f t="shared" si="171"/>
        <v>1.1000000000000001</v>
      </c>
      <c r="AA101" s="403">
        <f t="shared" si="172"/>
        <v>1</v>
      </c>
      <c r="AB101" s="403">
        <f>$AB$80</f>
        <v>75000</v>
      </c>
      <c r="AC101" s="403">
        <f>$AC$80</f>
        <v>35000</v>
      </c>
      <c r="AD101" s="403">
        <f t="shared" si="173"/>
        <v>110000</v>
      </c>
      <c r="AE101" s="403">
        <f t="shared" si="174"/>
        <v>1296000</v>
      </c>
      <c r="AF101" s="403">
        <f t="shared" si="175"/>
        <v>604800</v>
      </c>
      <c r="AG101" s="403">
        <f t="shared" si="176"/>
        <v>1900800</v>
      </c>
      <c r="AH101" s="403">
        <f t="shared" si="177"/>
        <v>10.000000000000012</v>
      </c>
      <c r="AI101" s="287"/>
    </row>
    <row r="102" spans="4:35" s="119" customFormat="1" ht="20" customHeight="1" x14ac:dyDescent="0.2">
      <c r="D102" s="162"/>
      <c r="E102" s="117"/>
      <c r="F102" s="114"/>
      <c r="G102" s="112" t="s">
        <v>28</v>
      </c>
      <c r="H102" s="70" t="s">
        <v>1108</v>
      </c>
      <c r="I102" s="113"/>
      <c r="J102" s="113"/>
      <c r="K102" s="114"/>
      <c r="L102" s="114"/>
      <c r="M102" s="70"/>
      <c r="N102" s="70"/>
      <c r="O102" s="118"/>
      <c r="P102" s="93"/>
      <c r="Q102" s="93"/>
      <c r="R102" s="763"/>
      <c r="S102" s="763"/>
      <c r="T102" s="763"/>
      <c r="U102" s="764"/>
      <c r="V102" s="765"/>
      <c r="Y102" s="766"/>
      <c r="Z102" s="766"/>
      <c r="AA102" s="766"/>
      <c r="AB102" s="766"/>
      <c r="AC102" s="766"/>
      <c r="AD102" s="766"/>
      <c r="AE102" s="766"/>
      <c r="AF102" s="766"/>
      <c r="AG102" s="766"/>
      <c r="AH102" s="766"/>
      <c r="AI102" s="92"/>
    </row>
    <row r="103" spans="4:35" s="6" customFormat="1" ht="20" customHeight="1" x14ac:dyDescent="0.2">
      <c r="D103" s="158"/>
      <c r="E103" s="25"/>
      <c r="F103" s="37"/>
      <c r="G103" s="33"/>
      <c r="H103" s="34" t="s">
        <v>23</v>
      </c>
      <c r="I103" s="19"/>
      <c r="J103" s="19"/>
      <c r="K103" s="19"/>
      <c r="L103" s="27"/>
      <c r="M103" s="28"/>
      <c r="N103" s="28"/>
      <c r="O103" s="16"/>
      <c r="P103" s="138" t="s">
        <v>191</v>
      </c>
      <c r="Q103" s="93" t="s">
        <v>189</v>
      </c>
      <c r="R103" s="320">
        <f t="shared" ref="R103:R105" si="178">Y103*AA103</f>
        <v>0.09</v>
      </c>
      <c r="S103" s="320">
        <f t="shared" ref="S103:S105" si="179">Z103*AB103</f>
        <v>907500.00000000012</v>
      </c>
      <c r="T103" s="320">
        <f t="shared" ref="T103:T105" si="180">Z103*AC103</f>
        <v>44000</v>
      </c>
      <c r="U103" s="279">
        <f t="shared" ref="U103:U105" si="181">S103+T103</f>
        <v>951500.00000000012</v>
      </c>
      <c r="V103" s="280">
        <f t="shared" ref="V103:V105" si="182">R103*U103</f>
        <v>85635.000000000015</v>
      </c>
      <c r="W103" s="1"/>
      <c r="X103" s="1"/>
      <c r="Y103" s="403">
        <f>'Backup Balok'!J51</f>
        <v>0.09</v>
      </c>
      <c r="Z103" s="403">
        <f t="shared" si="171"/>
        <v>1.1000000000000001</v>
      </c>
      <c r="AA103" s="403">
        <f t="shared" si="172"/>
        <v>1</v>
      </c>
      <c r="AB103" s="403">
        <f>$AB$78</f>
        <v>825000</v>
      </c>
      <c r="AC103" s="403">
        <f>$AC$78</f>
        <v>40000</v>
      </c>
      <c r="AD103" s="403">
        <f t="shared" ref="AD103:AD105" si="183">AB103+AC103</f>
        <v>865000</v>
      </c>
      <c r="AE103" s="403">
        <f t="shared" ref="AE103:AE105" si="184">Y103*AB103</f>
        <v>74250</v>
      </c>
      <c r="AF103" s="403">
        <f t="shared" ref="AF103:AF105" si="185">Y103*AC103</f>
        <v>3600</v>
      </c>
      <c r="AG103" s="403">
        <f t="shared" ref="AG103:AG105" si="186">AE103+AF103</f>
        <v>77850</v>
      </c>
      <c r="AH103" s="403">
        <f t="shared" ref="AH103:AH105" si="187">(V103-AG103)/AG103*100</f>
        <v>10.000000000000018</v>
      </c>
      <c r="AI103" s="287"/>
    </row>
    <row r="104" spans="4:35" s="6" customFormat="1" ht="20" customHeight="1" x14ac:dyDescent="0.2">
      <c r="D104" s="158"/>
      <c r="E104" s="25"/>
      <c r="F104" s="37"/>
      <c r="G104" s="33"/>
      <c r="H104" s="34" t="s">
        <v>24</v>
      </c>
      <c r="I104" s="19"/>
      <c r="J104" s="19"/>
      <c r="K104" s="19"/>
      <c r="L104" s="27"/>
      <c r="M104" s="28"/>
      <c r="N104" s="28"/>
      <c r="O104" s="16"/>
      <c r="P104" s="138" t="s">
        <v>197</v>
      </c>
      <c r="Q104" s="93" t="s">
        <v>192</v>
      </c>
      <c r="R104" s="320">
        <f t="shared" si="178"/>
        <v>11.202970500000001</v>
      </c>
      <c r="S104" s="320">
        <f t="shared" si="179"/>
        <v>14850.000000000002</v>
      </c>
      <c r="T104" s="320">
        <f t="shared" si="180"/>
        <v>5500</v>
      </c>
      <c r="U104" s="279">
        <f t="shared" si="181"/>
        <v>20350</v>
      </c>
      <c r="V104" s="280">
        <f t="shared" si="182"/>
        <v>227980.44967500001</v>
      </c>
      <c r="W104" s="1"/>
      <c r="X104" s="1"/>
      <c r="Y104" s="403">
        <f>'Backup Balok'!J52</f>
        <v>11.202970500000001</v>
      </c>
      <c r="Z104" s="403">
        <f t="shared" si="171"/>
        <v>1.1000000000000001</v>
      </c>
      <c r="AA104" s="403">
        <f t="shared" si="172"/>
        <v>1</v>
      </c>
      <c r="AB104" s="403">
        <f>$AB$79</f>
        <v>13500</v>
      </c>
      <c r="AC104" s="403">
        <f>$AC$79</f>
        <v>5000</v>
      </c>
      <c r="AD104" s="403">
        <f t="shared" si="183"/>
        <v>18500</v>
      </c>
      <c r="AE104" s="403">
        <f t="shared" si="184"/>
        <v>151240.10175</v>
      </c>
      <c r="AF104" s="403">
        <f t="shared" si="185"/>
        <v>56014.852500000008</v>
      </c>
      <c r="AG104" s="403">
        <f t="shared" si="186"/>
        <v>207254.95425000001</v>
      </c>
      <c r="AH104" s="403">
        <f t="shared" si="187"/>
        <v>10</v>
      </c>
      <c r="AI104" s="287"/>
    </row>
    <row r="105" spans="4:35" s="6" customFormat="1" ht="20" customHeight="1" x14ac:dyDescent="0.2">
      <c r="D105" s="158"/>
      <c r="E105" s="25"/>
      <c r="F105" s="37"/>
      <c r="G105" s="33"/>
      <c r="H105" s="34" t="s">
        <v>25</v>
      </c>
      <c r="I105" s="19"/>
      <c r="J105" s="19"/>
      <c r="K105" s="19"/>
      <c r="L105" s="27"/>
      <c r="M105" s="28"/>
      <c r="N105" s="28"/>
      <c r="O105" s="16"/>
      <c r="P105" s="138" t="s">
        <v>34</v>
      </c>
      <c r="Q105" s="93" t="s">
        <v>184</v>
      </c>
      <c r="R105" s="320">
        <f t="shared" si="178"/>
        <v>1.44</v>
      </c>
      <c r="S105" s="320">
        <f t="shared" si="179"/>
        <v>82500</v>
      </c>
      <c r="T105" s="320">
        <f t="shared" si="180"/>
        <v>38500</v>
      </c>
      <c r="U105" s="279">
        <f t="shared" si="181"/>
        <v>121000</v>
      </c>
      <c r="V105" s="280">
        <f t="shared" si="182"/>
        <v>174240</v>
      </c>
      <c r="W105" s="1"/>
      <c r="X105" s="1"/>
      <c r="Y105" s="403">
        <f>'Backup Balok'!J53</f>
        <v>1.44</v>
      </c>
      <c r="Z105" s="403">
        <f t="shared" si="171"/>
        <v>1.1000000000000001</v>
      </c>
      <c r="AA105" s="403">
        <f t="shared" si="172"/>
        <v>1</v>
      </c>
      <c r="AB105" s="403">
        <f>$AB$80</f>
        <v>75000</v>
      </c>
      <c r="AC105" s="403">
        <f>$AC$80</f>
        <v>35000</v>
      </c>
      <c r="AD105" s="403">
        <f t="shared" si="183"/>
        <v>110000</v>
      </c>
      <c r="AE105" s="403">
        <f t="shared" si="184"/>
        <v>108000</v>
      </c>
      <c r="AF105" s="403">
        <f t="shared" si="185"/>
        <v>50400</v>
      </c>
      <c r="AG105" s="403">
        <f t="shared" si="186"/>
        <v>158400</v>
      </c>
      <c r="AH105" s="403">
        <f t="shared" si="187"/>
        <v>10</v>
      </c>
      <c r="AI105" s="287"/>
    </row>
    <row r="106" spans="4:35" s="119" customFormat="1" ht="20" customHeight="1" x14ac:dyDescent="0.2">
      <c r="D106" s="162"/>
      <c r="E106" s="117"/>
      <c r="F106" s="114"/>
      <c r="G106" s="112" t="s">
        <v>29</v>
      </c>
      <c r="H106" s="70" t="s">
        <v>1116</v>
      </c>
      <c r="I106" s="113"/>
      <c r="J106" s="113"/>
      <c r="K106" s="114"/>
      <c r="L106" s="114"/>
      <c r="M106" s="70"/>
      <c r="N106" s="70"/>
      <c r="O106" s="118"/>
      <c r="P106" s="93"/>
      <c r="Q106" s="93"/>
      <c r="R106" s="763"/>
      <c r="S106" s="763"/>
      <c r="T106" s="763"/>
      <c r="U106" s="764"/>
      <c r="V106" s="765"/>
      <c r="Y106" s="766"/>
      <c r="Z106" s="766"/>
      <c r="AA106" s="766"/>
      <c r="AB106" s="766"/>
      <c r="AC106" s="766"/>
      <c r="AD106" s="766"/>
      <c r="AE106" s="766"/>
      <c r="AF106" s="766"/>
      <c r="AG106" s="766"/>
      <c r="AH106" s="766"/>
      <c r="AI106" s="92"/>
    </row>
    <row r="107" spans="4:35" s="6" customFormat="1" ht="20" customHeight="1" x14ac:dyDescent="0.2">
      <c r="D107" s="158"/>
      <c r="E107" s="25"/>
      <c r="F107" s="37"/>
      <c r="G107" s="33"/>
      <c r="H107" s="34" t="s">
        <v>23</v>
      </c>
      <c r="I107" s="19"/>
      <c r="J107" s="19"/>
      <c r="K107" s="19"/>
      <c r="L107" s="27"/>
      <c r="M107" s="28"/>
      <c r="N107" s="28"/>
      <c r="O107" s="16"/>
      <c r="P107" s="138" t="s">
        <v>193</v>
      </c>
      <c r="Q107" s="93" t="s">
        <v>189</v>
      </c>
      <c r="R107" s="320">
        <f t="shared" ref="R107:R109" si="188">Y107*AA107</f>
        <v>0.28600000000000003</v>
      </c>
      <c r="S107" s="320">
        <f t="shared" ref="S107:S109" si="189">Z107*AB107</f>
        <v>907500.00000000012</v>
      </c>
      <c r="T107" s="320">
        <f t="shared" ref="T107:T109" si="190">Z107*AC107</f>
        <v>44000</v>
      </c>
      <c r="U107" s="279">
        <f t="shared" ref="U107:U109" si="191">S107+T107</f>
        <v>951500.00000000012</v>
      </c>
      <c r="V107" s="280">
        <f t="shared" ref="V107:V109" si="192">R107*U107</f>
        <v>272129.00000000006</v>
      </c>
      <c r="W107" s="1"/>
      <c r="X107" s="1"/>
      <c r="Y107" s="403">
        <f>'Backup Balok'!J68</f>
        <v>0.28600000000000003</v>
      </c>
      <c r="Z107" s="403">
        <f t="shared" ref="Z107:Z109" si="193">$Z$26</f>
        <v>1.1000000000000001</v>
      </c>
      <c r="AA107" s="403">
        <f t="shared" ref="AA107:AA109" si="194">$AA$26</f>
        <v>1</v>
      </c>
      <c r="AB107" s="403">
        <f t="shared" ref="AB107:AC109" si="195">AB99</f>
        <v>825000</v>
      </c>
      <c r="AC107" s="403">
        <f t="shared" si="195"/>
        <v>40000</v>
      </c>
      <c r="AD107" s="403">
        <f t="shared" ref="AD107:AD109" si="196">AB107+AC107</f>
        <v>865000</v>
      </c>
      <c r="AE107" s="403">
        <f t="shared" ref="AE107:AE109" si="197">Y107*AB107</f>
        <v>235950.00000000003</v>
      </c>
      <c r="AF107" s="403">
        <f t="shared" ref="AF107:AF109" si="198">Y107*AC107</f>
        <v>11440.000000000002</v>
      </c>
      <c r="AG107" s="403">
        <f t="shared" ref="AG107:AG109" si="199">AE107+AF107</f>
        <v>247390.00000000003</v>
      </c>
      <c r="AH107" s="403">
        <f t="shared" ref="AH107:AH109" si="200">(V107-AG107)/AG107*100</f>
        <v>10.000000000000011</v>
      </c>
      <c r="AI107" s="287"/>
    </row>
    <row r="108" spans="4:35" s="6" customFormat="1" ht="20" customHeight="1" x14ac:dyDescent="0.2">
      <c r="D108" s="158"/>
      <c r="E108" s="25"/>
      <c r="F108" s="37"/>
      <c r="G108" s="33"/>
      <c r="H108" s="34" t="s">
        <v>24</v>
      </c>
      <c r="I108" s="19"/>
      <c r="J108" s="19"/>
      <c r="K108" s="19"/>
      <c r="L108" s="27"/>
      <c r="M108" s="28"/>
      <c r="N108" s="28"/>
      <c r="O108" s="16"/>
      <c r="P108" s="138" t="s">
        <v>197</v>
      </c>
      <c r="Q108" s="93" t="s">
        <v>192</v>
      </c>
      <c r="R108" s="320">
        <f t="shared" si="188"/>
        <v>40.589508300000006</v>
      </c>
      <c r="S108" s="320">
        <f t="shared" si="189"/>
        <v>14850.000000000002</v>
      </c>
      <c r="T108" s="320">
        <f t="shared" si="190"/>
        <v>5500</v>
      </c>
      <c r="U108" s="279">
        <f t="shared" si="191"/>
        <v>20350</v>
      </c>
      <c r="V108" s="280">
        <f t="shared" si="192"/>
        <v>825996.49390500016</v>
      </c>
      <c r="W108" s="1"/>
      <c r="X108" s="1"/>
      <c r="Y108" s="403">
        <f>'Backup Balok'!J69</f>
        <v>40.589508300000006</v>
      </c>
      <c r="Z108" s="403">
        <f t="shared" si="193"/>
        <v>1.1000000000000001</v>
      </c>
      <c r="AA108" s="403">
        <f t="shared" si="194"/>
        <v>1</v>
      </c>
      <c r="AB108" s="403">
        <f t="shared" si="195"/>
        <v>13500</v>
      </c>
      <c r="AC108" s="403">
        <f t="shared" si="195"/>
        <v>5000</v>
      </c>
      <c r="AD108" s="403">
        <f t="shared" si="196"/>
        <v>18500</v>
      </c>
      <c r="AE108" s="403">
        <f t="shared" si="197"/>
        <v>547958.36205000011</v>
      </c>
      <c r="AF108" s="403">
        <f t="shared" si="198"/>
        <v>202947.54150000002</v>
      </c>
      <c r="AG108" s="403">
        <f t="shared" si="199"/>
        <v>750905.90355000016</v>
      </c>
      <c r="AH108" s="403">
        <f t="shared" si="200"/>
        <v>9.9999999999999964</v>
      </c>
      <c r="AI108" s="287"/>
    </row>
    <row r="109" spans="4:35" s="6" customFormat="1" ht="20" customHeight="1" x14ac:dyDescent="0.2">
      <c r="D109" s="158"/>
      <c r="E109" s="25"/>
      <c r="F109" s="37"/>
      <c r="G109" s="33"/>
      <c r="H109" s="34" t="s">
        <v>25</v>
      </c>
      <c r="I109" s="19"/>
      <c r="J109" s="19"/>
      <c r="K109" s="19"/>
      <c r="L109" s="27"/>
      <c r="M109" s="28"/>
      <c r="N109" s="28"/>
      <c r="O109" s="16"/>
      <c r="P109" s="138" t="s">
        <v>34</v>
      </c>
      <c r="Q109" s="93" t="s">
        <v>184</v>
      </c>
      <c r="R109" s="320">
        <f t="shared" si="188"/>
        <v>5.2799999999999994</v>
      </c>
      <c r="S109" s="320">
        <f t="shared" si="189"/>
        <v>82500</v>
      </c>
      <c r="T109" s="320">
        <f t="shared" si="190"/>
        <v>38500</v>
      </c>
      <c r="U109" s="279">
        <f t="shared" si="191"/>
        <v>121000</v>
      </c>
      <c r="V109" s="280">
        <f t="shared" si="192"/>
        <v>638879.99999999988</v>
      </c>
      <c r="W109" s="1"/>
      <c r="X109" s="1"/>
      <c r="Y109" s="403">
        <f>'Backup Balok'!J70</f>
        <v>5.2799999999999994</v>
      </c>
      <c r="Z109" s="403">
        <f t="shared" si="193"/>
        <v>1.1000000000000001</v>
      </c>
      <c r="AA109" s="403">
        <f t="shared" si="194"/>
        <v>1</v>
      </c>
      <c r="AB109" s="403">
        <f t="shared" si="195"/>
        <v>75000</v>
      </c>
      <c r="AC109" s="403">
        <f t="shared" si="195"/>
        <v>35000</v>
      </c>
      <c r="AD109" s="403">
        <f t="shared" si="196"/>
        <v>110000</v>
      </c>
      <c r="AE109" s="403">
        <f t="shared" si="197"/>
        <v>395999.99999999994</v>
      </c>
      <c r="AF109" s="403">
        <f t="shared" si="198"/>
        <v>184799.99999999997</v>
      </c>
      <c r="AG109" s="403">
        <f t="shared" si="199"/>
        <v>580799.99999999988</v>
      </c>
      <c r="AH109" s="403">
        <f t="shared" si="200"/>
        <v>10.000000000000002</v>
      </c>
      <c r="AI109" s="287"/>
    </row>
    <row r="110" spans="4:35" s="111" customFormat="1" ht="20" customHeight="1" x14ac:dyDescent="0.2">
      <c r="D110" s="161"/>
      <c r="E110" s="106"/>
      <c r="F110" s="149" t="s">
        <v>43</v>
      </c>
      <c r="G110" s="107" t="s">
        <v>201</v>
      </c>
      <c r="H110" s="107"/>
      <c r="I110" s="107"/>
      <c r="J110" s="107"/>
      <c r="K110" s="108"/>
      <c r="L110" s="108"/>
      <c r="M110" s="109"/>
      <c r="N110" s="116"/>
      <c r="O110" s="110"/>
      <c r="P110" s="138"/>
      <c r="Q110" s="93"/>
      <c r="R110" s="683"/>
      <c r="S110" s="683"/>
      <c r="T110" s="683"/>
      <c r="U110" s="684"/>
      <c r="V110" s="685"/>
      <c r="Y110" s="245"/>
      <c r="Z110" s="245"/>
      <c r="AA110" s="245"/>
      <c r="AB110" s="245"/>
      <c r="AC110" s="245"/>
      <c r="AD110" s="245"/>
      <c r="AE110" s="245"/>
      <c r="AF110" s="245"/>
      <c r="AG110" s="245"/>
      <c r="AH110" s="245"/>
      <c r="AI110" s="325"/>
    </row>
    <row r="111" spans="4:35" s="6" customFormat="1" ht="20" customHeight="1" x14ac:dyDescent="0.2">
      <c r="D111" s="158"/>
      <c r="E111" s="25"/>
      <c r="F111" s="37"/>
      <c r="G111" s="33" t="s">
        <v>22</v>
      </c>
      <c r="H111" s="19" t="s">
        <v>40</v>
      </c>
      <c r="I111" s="19"/>
      <c r="J111" s="19"/>
      <c r="K111" s="27"/>
      <c r="L111" s="27"/>
      <c r="M111" s="28"/>
      <c r="N111" s="20"/>
      <c r="O111" s="16"/>
      <c r="P111" s="138"/>
      <c r="Q111" s="93"/>
      <c r="R111" s="479"/>
      <c r="S111" s="479"/>
      <c r="T111" s="479"/>
      <c r="U111" s="480"/>
      <c r="V111" s="481"/>
      <c r="Y111" s="482"/>
      <c r="Z111" s="482"/>
      <c r="AA111" s="482"/>
      <c r="AB111" s="482"/>
      <c r="AC111" s="482"/>
      <c r="AD111" s="482"/>
      <c r="AE111" s="482"/>
      <c r="AF111" s="482"/>
      <c r="AG111" s="482"/>
      <c r="AH111" s="482"/>
      <c r="AI111" s="287"/>
    </row>
    <row r="112" spans="4:35" s="6" customFormat="1" ht="20" customHeight="1" x14ac:dyDescent="0.2">
      <c r="D112" s="158"/>
      <c r="E112" s="25"/>
      <c r="F112" s="37"/>
      <c r="G112" s="33"/>
      <c r="H112" s="34" t="s">
        <v>23</v>
      </c>
      <c r="I112" s="19"/>
      <c r="J112" s="19"/>
      <c r="K112" s="27"/>
      <c r="L112" s="27"/>
      <c r="M112" s="28"/>
      <c r="N112" s="20"/>
      <c r="O112" s="16"/>
      <c r="P112" s="138" t="s">
        <v>193</v>
      </c>
      <c r="Q112" s="93" t="s">
        <v>189</v>
      </c>
      <c r="R112" s="320">
        <f t="shared" ref="R112:R114" si="201">Y112*AA112</f>
        <v>0.91007999999999989</v>
      </c>
      <c r="S112" s="320">
        <f t="shared" ref="S112:S114" si="202">Z112*AB112</f>
        <v>907500.00000000012</v>
      </c>
      <c r="T112" s="320">
        <f t="shared" ref="T112:T114" si="203">Z112*AC112</f>
        <v>44000</v>
      </c>
      <c r="U112" s="279">
        <f t="shared" ref="U112:U114" si="204">S112+T112</f>
        <v>951500.00000000012</v>
      </c>
      <c r="V112" s="280">
        <f t="shared" ref="V112:V114" si="205">R112*U112</f>
        <v>865941.12</v>
      </c>
      <c r="W112" s="1"/>
      <c r="X112" s="1"/>
      <c r="Y112" s="403">
        <f>'Back Up Vol Plat Lt.'!K18</f>
        <v>0.91007999999999989</v>
      </c>
      <c r="Z112" s="403">
        <f t="shared" ref="Z112:Z114" si="206">$Z$26</f>
        <v>1.1000000000000001</v>
      </c>
      <c r="AA112" s="403">
        <f t="shared" ref="AA112:AA114" si="207">$AA$26</f>
        <v>1</v>
      </c>
      <c r="AB112" s="403">
        <f>AB107</f>
        <v>825000</v>
      </c>
      <c r="AC112" s="403">
        <f>AC107</f>
        <v>40000</v>
      </c>
      <c r="AD112" s="403">
        <f t="shared" ref="AD112:AD114" si="208">AB112+AC112</f>
        <v>865000</v>
      </c>
      <c r="AE112" s="403">
        <f t="shared" ref="AE112:AE114" si="209">Y112*AB112</f>
        <v>750815.99999999988</v>
      </c>
      <c r="AF112" s="403">
        <f t="shared" ref="AF112:AF114" si="210">Y112*AC112</f>
        <v>36403.199999999997</v>
      </c>
      <c r="AG112" s="403">
        <f t="shared" ref="AG112:AG114" si="211">AE112+AF112</f>
        <v>787219.19999999984</v>
      </c>
      <c r="AH112" s="403">
        <f t="shared" ref="AH112:AH114" si="212">(V112-AG112)/AG112*100</f>
        <v>10.000000000000023</v>
      </c>
      <c r="AI112" s="287"/>
    </row>
    <row r="113" spans="4:35" s="6" customFormat="1" ht="20" customHeight="1" x14ac:dyDescent="0.2">
      <c r="D113" s="158"/>
      <c r="E113" s="25"/>
      <c r="F113" s="37"/>
      <c r="G113" s="33"/>
      <c r="H113" s="34" t="s">
        <v>24</v>
      </c>
      <c r="I113" s="19"/>
      <c r="J113" s="19"/>
      <c r="K113" s="27"/>
      <c r="L113" s="27"/>
      <c r="M113" s="28"/>
      <c r="N113" s="20"/>
      <c r="O113" s="16"/>
      <c r="P113" s="138" t="s">
        <v>1099</v>
      </c>
      <c r="Q113" s="93" t="s">
        <v>192</v>
      </c>
      <c r="R113" s="320">
        <f t="shared" si="201"/>
        <v>291.95837360639996</v>
      </c>
      <c r="S113" s="320">
        <f t="shared" si="202"/>
        <v>14850.000000000002</v>
      </c>
      <c r="T113" s="320">
        <f t="shared" si="203"/>
        <v>5500</v>
      </c>
      <c r="U113" s="279">
        <f t="shared" si="204"/>
        <v>20350</v>
      </c>
      <c r="V113" s="280">
        <f t="shared" si="205"/>
        <v>5941352.9028902389</v>
      </c>
      <c r="W113" s="1"/>
      <c r="X113" s="1"/>
      <c r="Y113" s="403">
        <f>'Back Up Vol Plat Lt.'!K19</f>
        <v>291.95837360639996</v>
      </c>
      <c r="Z113" s="403">
        <f t="shared" si="206"/>
        <v>1.1000000000000001</v>
      </c>
      <c r="AA113" s="403">
        <f t="shared" si="207"/>
        <v>1</v>
      </c>
      <c r="AB113" s="403">
        <f t="shared" ref="AB113:AC113" si="213">AB108</f>
        <v>13500</v>
      </c>
      <c r="AC113" s="403">
        <f t="shared" si="213"/>
        <v>5000</v>
      </c>
      <c r="AD113" s="403">
        <f t="shared" si="208"/>
        <v>18500</v>
      </c>
      <c r="AE113" s="403">
        <f t="shared" si="209"/>
        <v>3941438.0436863992</v>
      </c>
      <c r="AF113" s="403">
        <f t="shared" si="210"/>
        <v>1459791.8680319998</v>
      </c>
      <c r="AG113" s="403">
        <f t="shared" si="211"/>
        <v>5401229.9117183993</v>
      </c>
      <c r="AH113" s="403">
        <f t="shared" si="212"/>
        <v>9.9999999999999947</v>
      </c>
      <c r="AI113" s="287"/>
    </row>
    <row r="114" spans="4:35" s="6" customFormat="1" ht="20" customHeight="1" x14ac:dyDescent="0.2">
      <c r="D114" s="158"/>
      <c r="E114" s="25"/>
      <c r="F114" s="37"/>
      <c r="G114" s="33"/>
      <c r="H114" s="34" t="s">
        <v>25</v>
      </c>
      <c r="I114" s="19"/>
      <c r="J114" s="19"/>
      <c r="K114" s="27"/>
      <c r="L114" s="27"/>
      <c r="M114" s="28"/>
      <c r="N114" s="20"/>
      <c r="O114" s="16"/>
      <c r="P114" s="138" t="s">
        <v>34</v>
      </c>
      <c r="Q114" s="93" t="s">
        <v>184</v>
      </c>
      <c r="R114" s="320">
        <f t="shared" si="201"/>
        <v>9.1007999999999996</v>
      </c>
      <c r="S114" s="320">
        <f t="shared" si="202"/>
        <v>82500</v>
      </c>
      <c r="T114" s="320">
        <f t="shared" si="203"/>
        <v>38500</v>
      </c>
      <c r="U114" s="279">
        <f t="shared" si="204"/>
        <v>121000</v>
      </c>
      <c r="V114" s="280">
        <f t="shared" si="205"/>
        <v>1101196.8</v>
      </c>
      <c r="W114" s="1"/>
      <c r="X114" s="1"/>
      <c r="Y114" s="403">
        <f>'Back Up Vol Plat Lt.'!K20</f>
        <v>9.1007999999999996</v>
      </c>
      <c r="Z114" s="403">
        <f t="shared" si="206"/>
        <v>1.1000000000000001</v>
      </c>
      <c r="AA114" s="403">
        <f t="shared" si="207"/>
        <v>1</v>
      </c>
      <c r="AB114" s="403">
        <f t="shared" ref="AB114:AC114" si="214">AB109</f>
        <v>75000</v>
      </c>
      <c r="AC114" s="403">
        <f t="shared" si="214"/>
        <v>35000</v>
      </c>
      <c r="AD114" s="403">
        <f t="shared" si="208"/>
        <v>110000</v>
      </c>
      <c r="AE114" s="403">
        <f t="shared" si="209"/>
        <v>682560</v>
      </c>
      <c r="AF114" s="403">
        <f t="shared" si="210"/>
        <v>318528</v>
      </c>
      <c r="AG114" s="403">
        <f t="shared" si="211"/>
        <v>1001088</v>
      </c>
      <c r="AH114" s="403">
        <f t="shared" si="212"/>
        <v>10.000000000000005</v>
      </c>
      <c r="AI114" s="287"/>
    </row>
    <row r="115" spans="4:35" s="6" customFormat="1" ht="20" customHeight="1" x14ac:dyDescent="0.2">
      <c r="D115" s="158"/>
      <c r="E115" s="25"/>
      <c r="F115" s="37"/>
      <c r="G115" s="33" t="s">
        <v>27</v>
      </c>
      <c r="H115" s="19" t="s">
        <v>42</v>
      </c>
      <c r="I115" s="19"/>
      <c r="J115" s="19"/>
      <c r="K115" s="27"/>
      <c r="L115" s="27"/>
      <c r="M115" s="28"/>
      <c r="N115" s="20"/>
      <c r="O115" s="16"/>
      <c r="P115" s="138"/>
      <c r="Q115" s="93"/>
      <c r="R115" s="479"/>
      <c r="S115" s="479"/>
      <c r="T115" s="479"/>
      <c r="U115" s="480"/>
      <c r="V115" s="481"/>
      <c r="Y115" s="482"/>
      <c r="Z115" s="482"/>
      <c r="AA115" s="482"/>
      <c r="AB115" s="482"/>
      <c r="AC115" s="482"/>
      <c r="AD115" s="482"/>
      <c r="AE115" s="482"/>
      <c r="AF115" s="482"/>
      <c r="AG115" s="482"/>
      <c r="AH115" s="482"/>
      <c r="AI115" s="287"/>
    </row>
    <row r="116" spans="4:35" s="6" customFormat="1" ht="20" customHeight="1" x14ac:dyDescent="0.2">
      <c r="D116" s="158"/>
      <c r="E116" s="25"/>
      <c r="F116" s="37"/>
      <c r="G116" s="33"/>
      <c r="H116" s="34" t="s">
        <v>23</v>
      </c>
      <c r="I116" s="19"/>
      <c r="J116" s="19"/>
      <c r="K116" s="27"/>
      <c r="L116" s="27"/>
      <c r="M116" s="28"/>
      <c r="N116" s="20"/>
      <c r="O116" s="16"/>
      <c r="P116" s="138" t="s">
        <v>193</v>
      </c>
      <c r="Q116" s="93" t="s">
        <v>189</v>
      </c>
      <c r="R116" s="320">
        <f t="shared" ref="R116:R118" si="215">Y116*AA116</f>
        <v>0.3</v>
      </c>
      <c r="S116" s="320">
        <f t="shared" ref="S116:S118" si="216">Z116*AB116</f>
        <v>907500.00000000012</v>
      </c>
      <c r="T116" s="320">
        <f t="shared" ref="T116:T118" si="217">Z116*AC116</f>
        <v>44000</v>
      </c>
      <c r="U116" s="279">
        <f t="shared" ref="U116:U118" si="218">S116+T116</f>
        <v>951500.00000000012</v>
      </c>
      <c r="V116" s="280">
        <f t="shared" ref="V116:V118" si="219">R116*U116</f>
        <v>285450</v>
      </c>
      <c r="W116" s="1"/>
      <c r="X116" s="1"/>
      <c r="Y116" s="403">
        <f>0.02*15</f>
        <v>0.3</v>
      </c>
      <c r="Z116" s="403">
        <f t="shared" ref="Z116:Z118" si="220">$Z$26</f>
        <v>1.1000000000000001</v>
      </c>
      <c r="AA116" s="403">
        <f t="shared" ref="AA116:AA118" si="221">$AA$26</f>
        <v>1</v>
      </c>
      <c r="AB116" s="403">
        <f>AB112</f>
        <v>825000</v>
      </c>
      <c r="AC116" s="403">
        <f>AC112</f>
        <v>40000</v>
      </c>
      <c r="AD116" s="403">
        <f t="shared" ref="AD116:AD118" si="222">AB116+AC116</f>
        <v>865000</v>
      </c>
      <c r="AE116" s="403">
        <f t="shared" ref="AE116:AE118" si="223">Y116*AB116</f>
        <v>247500</v>
      </c>
      <c r="AF116" s="403">
        <f t="shared" ref="AF116:AF118" si="224">Y116*AC116</f>
        <v>12000</v>
      </c>
      <c r="AG116" s="403">
        <f t="shared" ref="AG116:AG118" si="225">AE116+AF116</f>
        <v>259500</v>
      </c>
      <c r="AH116" s="403">
        <f t="shared" ref="AH116:AH118" si="226">(V116-AG116)/AG116*100</f>
        <v>10</v>
      </c>
      <c r="AI116" s="287"/>
    </row>
    <row r="117" spans="4:35" s="6" customFormat="1" ht="20" customHeight="1" x14ac:dyDescent="0.2">
      <c r="D117" s="158"/>
      <c r="E117" s="25"/>
      <c r="F117" s="37"/>
      <c r="G117" s="33"/>
      <c r="H117" s="34" t="s">
        <v>24</v>
      </c>
      <c r="I117" s="19"/>
      <c r="J117" s="19"/>
      <c r="K117" s="27"/>
      <c r="L117" s="27"/>
      <c r="M117" s="28"/>
      <c r="N117" s="20"/>
      <c r="O117" s="16"/>
      <c r="P117" s="138" t="s">
        <v>753</v>
      </c>
      <c r="Q117" s="93" t="s">
        <v>192</v>
      </c>
      <c r="R117" s="320">
        <f t="shared" si="215"/>
        <v>30</v>
      </c>
      <c r="S117" s="320">
        <f t="shared" si="216"/>
        <v>14850.000000000002</v>
      </c>
      <c r="T117" s="320">
        <f t="shared" si="217"/>
        <v>5500</v>
      </c>
      <c r="U117" s="279">
        <f t="shared" si="218"/>
        <v>20350</v>
      </c>
      <c r="V117" s="280">
        <f t="shared" si="219"/>
        <v>610500</v>
      </c>
      <c r="W117" s="1"/>
      <c r="X117" s="1"/>
      <c r="Y117" s="403">
        <f>Y116*100</f>
        <v>30</v>
      </c>
      <c r="Z117" s="403">
        <f t="shared" si="220"/>
        <v>1.1000000000000001</v>
      </c>
      <c r="AA117" s="403">
        <f t="shared" si="221"/>
        <v>1</v>
      </c>
      <c r="AB117" s="403">
        <f t="shared" ref="AB117:AC117" si="227">AB113</f>
        <v>13500</v>
      </c>
      <c r="AC117" s="403">
        <f t="shared" si="227"/>
        <v>5000</v>
      </c>
      <c r="AD117" s="403">
        <f t="shared" si="222"/>
        <v>18500</v>
      </c>
      <c r="AE117" s="403">
        <f t="shared" si="223"/>
        <v>405000</v>
      </c>
      <c r="AF117" s="403">
        <f t="shared" si="224"/>
        <v>150000</v>
      </c>
      <c r="AG117" s="403">
        <f t="shared" si="225"/>
        <v>555000</v>
      </c>
      <c r="AH117" s="403">
        <f t="shared" si="226"/>
        <v>10</v>
      </c>
      <c r="AI117" s="287"/>
    </row>
    <row r="118" spans="4:35" s="6" customFormat="1" ht="20" customHeight="1" x14ac:dyDescent="0.2">
      <c r="D118" s="158"/>
      <c r="E118" s="25"/>
      <c r="F118" s="37"/>
      <c r="G118" s="33"/>
      <c r="H118" s="34" t="s">
        <v>25</v>
      </c>
      <c r="I118" s="19"/>
      <c r="J118" s="19"/>
      <c r="K118" s="27"/>
      <c r="L118" s="27"/>
      <c r="M118" s="28"/>
      <c r="N118" s="20"/>
      <c r="O118" s="16"/>
      <c r="P118" s="138" t="s">
        <v>34</v>
      </c>
      <c r="Q118" s="93" t="s">
        <v>184</v>
      </c>
      <c r="R118" s="320">
        <f t="shared" si="215"/>
        <v>15</v>
      </c>
      <c r="S118" s="320">
        <f t="shared" si="216"/>
        <v>82500</v>
      </c>
      <c r="T118" s="320">
        <f t="shared" si="217"/>
        <v>38500</v>
      </c>
      <c r="U118" s="279">
        <f t="shared" si="218"/>
        <v>121000</v>
      </c>
      <c r="V118" s="280">
        <f t="shared" si="219"/>
        <v>1815000</v>
      </c>
      <c r="W118" s="1"/>
      <c r="X118" s="1"/>
      <c r="Y118" s="403">
        <v>15</v>
      </c>
      <c r="Z118" s="403">
        <f t="shared" si="220"/>
        <v>1.1000000000000001</v>
      </c>
      <c r="AA118" s="403">
        <f t="shared" si="221"/>
        <v>1</v>
      </c>
      <c r="AB118" s="403">
        <f t="shared" ref="AB118:AC118" si="228">AB114</f>
        <v>75000</v>
      </c>
      <c r="AC118" s="403">
        <f t="shared" si="228"/>
        <v>35000</v>
      </c>
      <c r="AD118" s="403">
        <f t="shared" si="222"/>
        <v>110000</v>
      </c>
      <c r="AE118" s="403">
        <f t="shared" si="223"/>
        <v>1125000</v>
      </c>
      <c r="AF118" s="403">
        <f t="shared" si="224"/>
        <v>525000</v>
      </c>
      <c r="AG118" s="403">
        <f t="shared" si="225"/>
        <v>1650000</v>
      </c>
      <c r="AH118" s="403">
        <f t="shared" si="226"/>
        <v>10</v>
      </c>
      <c r="AI118" s="287"/>
    </row>
    <row r="119" spans="4:35" s="111" customFormat="1" ht="20" customHeight="1" x14ac:dyDescent="0.2">
      <c r="D119" s="161"/>
      <c r="E119" s="106"/>
      <c r="F119" s="149" t="s">
        <v>44</v>
      </c>
      <c r="G119" s="107" t="s">
        <v>199</v>
      </c>
      <c r="H119" s="107"/>
      <c r="I119" s="107"/>
      <c r="J119" s="121"/>
      <c r="K119" s="121"/>
      <c r="L119" s="121"/>
      <c r="M119" s="109"/>
      <c r="N119" s="32"/>
      <c r="O119" s="110"/>
      <c r="P119" s="138"/>
      <c r="Q119" s="93"/>
      <c r="R119" s="683"/>
      <c r="S119" s="683"/>
      <c r="T119" s="683"/>
      <c r="U119" s="684"/>
      <c r="V119" s="685"/>
      <c r="Y119" s="245"/>
      <c r="Z119" s="245"/>
      <c r="AA119" s="245"/>
      <c r="AB119" s="245"/>
      <c r="AC119" s="245"/>
      <c r="AD119" s="245"/>
      <c r="AE119" s="245"/>
      <c r="AF119" s="245"/>
      <c r="AG119" s="245"/>
      <c r="AH119" s="245"/>
      <c r="AI119" s="325"/>
    </row>
    <row r="120" spans="4:35" s="6" customFormat="1" ht="20" customHeight="1" x14ac:dyDescent="0.2">
      <c r="D120" s="158"/>
      <c r="E120" s="25"/>
      <c r="F120" s="31"/>
      <c r="G120" s="33"/>
      <c r="H120" s="34" t="s">
        <v>23</v>
      </c>
      <c r="I120" s="19"/>
      <c r="J120" s="19"/>
      <c r="K120" s="27"/>
      <c r="L120" s="27"/>
      <c r="M120" s="28"/>
      <c r="N120" s="20"/>
      <c r="O120" s="16"/>
      <c r="P120" s="138" t="s">
        <v>193</v>
      </c>
      <c r="Q120" s="93" t="s">
        <v>189</v>
      </c>
      <c r="R120" s="320">
        <f t="shared" ref="R120:R122" si="229">Y120*AA120</f>
        <v>0.25</v>
      </c>
      <c r="S120" s="320">
        <f t="shared" ref="S120:S122" si="230">Z120*AB120</f>
        <v>907500.00000000012</v>
      </c>
      <c r="T120" s="320">
        <f t="shared" ref="T120:T122" si="231">Z120*AC120</f>
        <v>44000</v>
      </c>
      <c r="U120" s="279">
        <f t="shared" ref="U120:U122" si="232">S120+T120</f>
        <v>951500.00000000012</v>
      </c>
      <c r="V120" s="280">
        <f t="shared" ref="V120:V122" si="233">R120*U120</f>
        <v>237875.00000000003</v>
      </c>
      <c r="W120" s="1"/>
      <c r="X120" s="1"/>
      <c r="Y120" s="403">
        <f>0.1*0.25*10</f>
        <v>0.25</v>
      </c>
      <c r="Z120" s="403">
        <f t="shared" ref="Z120:Z122" si="234">$Z$26</f>
        <v>1.1000000000000001</v>
      </c>
      <c r="AA120" s="403">
        <f t="shared" ref="AA120:AA122" si="235">$AA$26</f>
        <v>1</v>
      </c>
      <c r="AB120" s="403">
        <f>AB116</f>
        <v>825000</v>
      </c>
      <c r="AC120" s="403">
        <f>AC116</f>
        <v>40000</v>
      </c>
      <c r="AD120" s="403">
        <f t="shared" ref="AD120:AD122" si="236">AB120+AC120</f>
        <v>865000</v>
      </c>
      <c r="AE120" s="403">
        <f t="shared" ref="AE120:AE122" si="237">Y120*AB120</f>
        <v>206250</v>
      </c>
      <c r="AF120" s="403">
        <f t="shared" ref="AF120:AF122" si="238">Y120*AC120</f>
        <v>10000</v>
      </c>
      <c r="AG120" s="403">
        <f t="shared" ref="AG120:AG122" si="239">AE120+AF120</f>
        <v>216250</v>
      </c>
      <c r="AH120" s="403">
        <f t="shared" ref="AH120:AH122" si="240">(V120-AG120)/AG120*100</f>
        <v>10.000000000000012</v>
      </c>
      <c r="AI120" s="287"/>
    </row>
    <row r="121" spans="4:35" s="6" customFormat="1" ht="20" customHeight="1" x14ac:dyDescent="0.2">
      <c r="D121" s="158"/>
      <c r="E121" s="25"/>
      <c r="F121" s="31"/>
      <c r="G121" s="33"/>
      <c r="H121" s="34" t="s">
        <v>24</v>
      </c>
      <c r="I121" s="19"/>
      <c r="J121" s="19"/>
      <c r="K121" s="27"/>
      <c r="L121" s="27"/>
      <c r="M121" s="28"/>
      <c r="N121" s="20"/>
      <c r="O121" s="16"/>
      <c r="P121" s="138" t="s">
        <v>754</v>
      </c>
      <c r="Q121" s="93" t="s">
        <v>192</v>
      </c>
      <c r="R121" s="320">
        <f t="shared" si="229"/>
        <v>22.5</v>
      </c>
      <c r="S121" s="320">
        <f t="shared" si="230"/>
        <v>14850.000000000002</v>
      </c>
      <c r="T121" s="320">
        <f t="shared" si="231"/>
        <v>5500</v>
      </c>
      <c r="U121" s="279">
        <f t="shared" si="232"/>
        <v>20350</v>
      </c>
      <c r="V121" s="280">
        <f t="shared" si="233"/>
        <v>457875</v>
      </c>
      <c r="W121" s="1"/>
      <c r="X121" s="1"/>
      <c r="Y121" s="403">
        <f>Y120*90</f>
        <v>22.5</v>
      </c>
      <c r="Z121" s="403">
        <f t="shared" si="234"/>
        <v>1.1000000000000001</v>
      </c>
      <c r="AA121" s="403">
        <f t="shared" si="235"/>
        <v>1</v>
      </c>
      <c r="AB121" s="403">
        <f t="shared" ref="AB121:AC121" si="241">AB117</f>
        <v>13500</v>
      </c>
      <c r="AC121" s="403">
        <f t="shared" si="241"/>
        <v>5000</v>
      </c>
      <c r="AD121" s="403">
        <f t="shared" si="236"/>
        <v>18500</v>
      </c>
      <c r="AE121" s="403">
        <f t="shared" si="237"/>
        <v>303750</v>
      </c>
      <c r="AF121" s="403">
        <f t="shared" si="238"/>
        <v>112500</v>
      </c>
      <c r="AG121" s="403">
        <f t="shared" si="239"/>
        <v>416250</v>
      </c>
      <c r="AH121" s="403">
        <f t="shared" si="240"/>
        <v>10</v>
      </c>
      <c r="AI121" s="287"/>
    </row>
    <row r="122" spans="4:35" s="6" customFormat="1" ht="20" customHeight="1" x14ac:dyDescent="0.2">
      <c r="D122" s="158"/>
      <c r="E122" s="25"/>
      <c r="F122" s="31"/>
      <c r="G122" s="33"/>
      <c r="H122" s="34" t="s">
        <v>25</v>
      </c>
      <c r="I122" s="19"/>
      <c r="J122" s="19"/>
      <c r="K122" s="27"/>
      <c r="L122" s="27"/>
      <c r="M122" s="28"/>
      <c r="N122" s="20"/>
      <c r="O122" s="16"/>
      <c r="P122" s="138" t="s">
        <v>34</v>
      </c>
      <c r="Q122" s="93" t="s">
        <v>184</v>
      </c>
      <c r="R122" s="320">
        <f t="shared" si="229"/>
        <v>2</v>
      </c>
      <c r="S122" s="320">
        <f t="shared" si="230"/>
        <v>82500</v>
      </c>
      <c r="T122" s="320">
        <f t="shared" si="231"/>
        <v>38500</v>
      </c>
      <c r="U122" s="279">
        <f t="shared" si="232"/>
        <v>121000</v>
      </c>
      <c r="V122" s="280">
        <f t="shared" si="233"/>
        <v>242000</v>
      </c>
      <c r="W122" s="1"/>
      <c r="X122" s="1"/>
      <c r="Y122" s="403">
        <v>2</v>
      </c>
      <c r="Z122" s="403">
        <f t="shared" si="234"/>
        <v>1.1000000000000001</v>
      </c>
      <c r="AA122" s="403">
        <f t="shared" si="235"/>
        <v>1</v>
      </c>
      <c r="AB122" s="403">
        <f t="shared" ref="AB122:AC122" si="242">AB118</f>
        <v>75000</v>
      </c>
      <c r="AC122" s="403">
        <f t="shared" si="242"/>
        <v>35000</v>
      </c>
      <c r="AD122" s="403">
        <f t="shared" si="236"/>
        <v>110000</v>
      </c>
      <c r="AE122" s="403">
        <f t="shared" si="237"/>
        <v>150000</v>
      </c>
      <c r="AF122" s="403">
        <f t="shared" si="238"/>
        <v>70000</v>
      </c>
      <c r="AG122" s="403">
        <f t="shared" si="239"/>
        <v>220000</v>
      </c>
      <c r="AH122" s="403">
        <f t="shared" si="240"/>
        <v>10</v>
      </c>
      <c r="AI122" s="287"/>
    </row>
    <row r="123" spans="4:35" s="6" customFormat="1" ht="20" customHeight="1" x14ac:dyDescent="0.2">
      <c r="D123" s="158"/>
      <c r="E123" s="25"/>
      <c r="F123" s="31"/>
      <c r="G123" s="19"/>
      <c r="H123" s="19"/>
      <c r="I123" s="19"/>
      <c r="J123" s="19"/>
      <c r="K123" s="27"/>
      <c r="L123" s="27"/>
      <c r="M123" s="28"/>
      <c r="N123" s="20"/>
      <c r="O123" s="16"/>
      <c r="P123" s="138"/>
      <c r="Q123" s="93"/>
      <c r="R123" s="479"/>
      <c r="S123" s="479"/>
      <c r="T123" s="479"/>
      <c r="U123" s="480"/>
      <c r="V123" s="481"/>
      <c r="Y123" s="482"/>
      <c r="Z123" s="482"/>
      <c r="AA123" s="482"/>
      <c r="AB123" s="482"/>
      <c r="AC123" s="482"/>
      <c r="AD123" s="482"/>
      <c r="AE123" s="482"/>
      <c r="AF123" s="482"/>
      <c r="AG123" s="482"/>
      <c r="AH123" s="482"/>
      <c r="AI123" s="287"/>
    </row>
    <row r="124" spans="4:35" ht="20" customHeight="1" x14ac:dyDescent="0.2">
      <c r="D124" s="160"/>
      <c r="E124" s="100"/>
      <c r="F124" s="96"/>
      <c r="G124" s="95"/>
      <c r="H124" s="94"/>
      <c r="I124" s="96"/>
      <c r="J124" s="97"/>
      <c r="K124" s="97"/>
      <c r="L124" s="97"/>
      <c r="M124" s="98"/>
      <c r="N124" s="99"/>
      <c r="O124" s="94"/>
      <c r="P124" s="101"/>
      <c r="Q124" s="103"/>
      <c r="R124" s="268"/>
      <c r="S124" s="268"/>
      <c r="T124" s="268"/>
      <c r="U124" s="269" t="s">
        <v>182</v>
      </c>
      <c r="V124" s="270">
        <f>SUM(V57:V123)</f>
        <v>81249551.023341909</v>
      </c>
      <c r="Y124" s="403"/>
      <c r="Z124" s="403"/>
      <c r="AA124" s="403"/>
      <c r="AB124" s="403"/>
      <c r="AC124" s="403"/>
      <c r="AD124" s="403"/>
      <c r="AE124" s="403"/>
      <c r="AF124" s="403"/>
      <c r="AG124" s="403"/>
      <c r="AH124" s="403"/>
    </row>
    <row r="125" spans="4:35" s="6" customFormat="1" ht="20" customHeight="1" x14ac:dyDescent="0.2">
      <c r="D125" s="159"/>
      <c r="E125" s="29" t="s">
        <v>660</v>
      </c>
      <c r="F125" s="37"/>
      <c r="G125" s="22"/>
      <c r="H125" s="22"/>
      <c r="I125" s="22"/>
      <c r="J125" s="27"/>
      <c r="K125" s="27"/>
      <c r="L125" s="27"/>
      <c r="M125" s="28"/>
      <c r="N125" s="13"/>
      <c r="O125" s="14"/>
      <c r="P125" s="138"/>
      <c r="Q125" s="93"/>
      <c r="R125" s="479"/>
      <c r="S125" s="479"/>
      <c r="T125" s="479"/>
      <c r="U125" s="480"/>
      <c r="V125" s="481"/>
      <c r="Y125" s="482"/>
      <c r="Z125" s="482"/>
      <c r="AA125" s="482"/>
      <c r="AB125" s="482"/>
      <c r="AC125" s="482"/>
      <c r="AD125" s="482"/>
      <c r="AE125" s="482"/>
      <c r="AF125" s="482"/>
      <c r="AG125" s="482"/>
      <c r="AH125" s="482"/>
      <c r="AI125" s="287"/>
    </row>
    <row r="126" spans="4:35" s="111" customFormat="1" ht="20" customHeight="1" x14ac:dyDescent="0.2">
      <c r="D126" s="161"/>
      <c r="E126" s="106"/>
      <c r="F126" s="122" t="s">
        <v>46</v>
      </c>
      <c r="G126" s="32" t="s">
        <v>47</v>
      </c>
      <c r="H126" s="107"/>
      <c r="I126" s="107"/>
      <c r="J126" s="107"/>
      <c r="K126" s="108"/>
      <c r="L126" s="108"/>
      <c r="M126" s="109"/>
      <c r="N126" s="116"/>
      <c r="O126" s="110"/>
      <c r="P126" s="138"/>
      <c r="Q126" s="93"/>
      <c r="R126" s="683"/>
      <c r="S126" s="683"/>
      <c r="T126" s="683"/>
      <c r="U126" s="684"/>
      <c r="V126" s="685"/>
      <c r="Y126" s="245"/>
      <c r="Z126" s="245"/>
      <c r="AA126" s="245"/>
      <c r="AB126" s="245"/>
      <c r="AC126" s="245"/>
      <c r="AD126" s="245"/>
      <c r="AE126" s="245"/>
      <c r="AF126" s="245"/>
      <c r="AG126" s="245"/>
      <c r="AH126" s="245"/>
      <c r="AI126" s="325"/>
    </row>
    <row r="127" spans="4:35" s="119" customFormat="1" ht="20" customHeight="1" x14ac:dyDescent="0.2">
      <c r="D127" s="162"/>
      <c r="E127" s="117"/>
      <c r="F127" s="114"/>
      <c r="G127" s="112"/>
      <c r="H127" s="70" t="s">
        <v>314</v>
      </c>
      <c r="I127" s="113"/>
      <c r="J127" s="113"/>
      <c r="K127" s="113"/>
      <c r="L127" s="113"/>
      <c r="M127" s="70"/>
      <c r="N127" s="70"/>
      <c r="O127" s="120"/>
      <c r="P127" s="142"/>
      <c r="Q127" s="93"/>
      <c r="R127" s="763"/>
      <c r="S127" s="763"/>
      <c r="T127" s="763"/>
      <c r="U127" s="764"/>
      <c r="V127" s="765"/>
      <c r="Y127" s="766"/>
      <c r="Z127" s="766"/>
      <c r="AA127" s="766"/>
      <c r="AB127" s="766"/>
      <c r="AC127" s="766"/>
      <c r="AD127" s="766"/>
      <c r="AE127" s="766"/>
      <c r="AF127" s="766"/>
      <c r="AG127" s="766"/>
      <c r="AH127" s="766"/>
      <c r="AI127" s="92"/>
    </row>
    <row r="128" spans="4:35" s="6" customFormat="1" ht="20" customHeight="1" x14ac:dyDescent="0.2">
      <c r="D128" s="158"/>
      <c r="E128" s="25"/>
      <c r="F128" s="31"/>
      <c r="G128" s="19"/>
      <c r="H128" s="34" t="s">
        <v>23</v>
      </c>
      <c r="I128" s="19"/>
      <c r="J128" s="19"/>
      <c r="K128" s="27"/>
      <c r="L128" s="27"/>
      <c r="M128" s="28"/>
      <c r="N128" s="20"/>
      <c r="O128" s="16"/>
      <c r="P128" s="138" t="s">
        <v>310</v>
      </c>
      <c r="Q128" s="93" t="s">
        <v>189</v>
      </c>
      <c r="R128" s="320">
        <f t="shared" ref="R128:R130" si="243">Y128*AA128</f>
        <v>4.1616</v>
      </c>
      <c r="S128" s="320">
        <f t="shared" ref="S128:S130" si="244">Z128*AB128</f>
        <v>1375000</v>
      </c>
      <c r="T128" s="320">
        <f t="shared" ref="T128:T130" si="245">Z128*AC128</f>
        <v>44000</v>
      </c>
      <c r="U128" s="279">
        <f t="shared" ref="U128:U130" si="246">S128+T128</f>
        <v>1419000</v>
      </c>
      <c r="V128" s="280">
        <f t="shared" ref="V128:V130" si="247">R128*U128</f>
        <v>5905310.4000000004</v>
      </c>
      <c r="W128" s="1"/>
      <c r="X128" s="1"/>
      <c r="Y128" s="403">
        <f>'Back Up Vol Plat Lt.'!K50</f>
        <v>4.1616</v>
      </c>
      <c r="Z128" s="403">
        <f t="shared" ref="Z128:Z130" si="248">$Z$26</f>
        <v>1.1000000000000001</v>
      </c>
      <c r="AA128" s="403">
        <f t="shared" ref="AA128:AA130" si="249">$AA$26</f>
        <v>1</v>
      </c>
      <c r="AB128" s="403">
        <v>1250000</v>
      </c>
      <c r="AC128" s="403">
        <f>$AC$78</f>
        <v>40000</v>
      </c>
      <c r="AD128" s="403">
        <f t="shared" ref="AD128:AD130" si="250">AB128+AC128</f>
        <v>1290000</v>
      </c>
      <c r="AE128" s="403">
        <f t="shared" ref="AE128:AE130" si="251">Y128*AB128</f>
        <v>5202000</v>
      </c>
      <c r="AF128" s="403">
        <f t="shared" ref="AF128:AF130" si="252">Y128*AC128</f>
        <v>166464</v>
      </c>
      <c r="AG128" s="403">
        <f t="shared" ref="AG128:AG130" si="253">AE128+AF128</f>
        <v>5368464</v>
      </c>
      <c r="AH128" s="403">
        <f t="shared" ref="AH128:AH130" si="254">(V128-AG128)/AG128*100</f>
        <v>10.000000000000007</v>
      </c>
      <c r="AI128" s="287"/>
    </row>
    <row r="129" spans="4:35" s="6" customFormat="1" ht="20" customHeight="1" x14ac:dyDescent="0.2">
      <c r="D129" s="158"/>
      <c r="E129" s="25"/>
      <c r="F129" s="31"/>
      <c r="G129" s="19"/>
      <c r="H129" s="34" t="s">
        <v>24</v>
      </c>
      <c r="I129" s="19"/>
      <c r="J129" s="19"/>
      <c r="K129" s="27"/>
      <c r="L129" s="27"/>
      <c r="M129" s="28"/>
      <c r="N129" s="20"/>
      <c r="O129" s="16"/>
      <c r="P129" s="138" t="s">
        <v>1104</v>
      </c>
      <c r="Q129" s="93" t="s">
        <v>192</v>
      </c>
      <c r="R129" s="320">
        <f t="shared" si="243"/>
        <v>494.32</v>
      </c>
      <c r="S129" s="320">
        <f t="shared" si="244"/>
        <v>14850.000000000002</v>
      </c>
      <c r="T129" s="320">
        <f t="shared" si="245"/>
        <v>5500</v>
      </c>
      <c r="U129" s="279">
        <f t="shared" si="246"/>
        <v>20350</v>
      </c>
      <c r="V129" s="280">
        <f t="shared" si="247"/>
        <v>10059412</v>
      </c>
      <c r="W129" s="1"/>
      <c r="X129" s="1"/>
      <c r="Y129" s="403">
        <f>'Back Up Vol Plat Lt.'!K51</f>
        <v>494.32</v>
      </c>
      <c r="Z129" s="403">
        <f t="shared" si="248"/>
        <v>1.1000000000000001</v>
      </c>
      <c r="AA129" s="403">
        <f t="shared" si="249"/>
        <v>1</v>
      </c>
      <c r="AB129" s="403">
        <f>$AB$79</f>
        <v>13500</v>
      </c>
      <c r="AC129" s="403">
        <f>$AC$79</f>
        <v>5000</v>
      </c>
      <c r="AD129" s="403">
        <f t="shared" si="250"/>
        <v>18500</v>
      </c>
      <c r="AE129" s="403">
        <f t="shared" si="251"/>
        <v>6673320</v>
      </c>
      <c r="AF129" s="403">
        <f t="shared" si="252"/>
        <v>2471600</v>
      </c>
      <c r="AG129" s="403">
        <f t="shared" si="253"/>
        <v>9144920</v>
      </c>
      <c r="AH129" s="403">
        <f t="shared" si="254"/>
        <v>10</v>
      </c>
      <c r="AI129" s="287"/>
    </row>
    <row r="130" spans="4:35" s="6" customFormat="1" ht="20" customHeight="1" x14ac:dyDescent="0.2">
      <c r="D130" s="158"/>
      <c r="E130" s="25"/>
      <c r="F130" s="31"/>
      <c r="G130" s="19"/>
      <c r="H130" s="34" t="s">
        <v>49</v>
      </c>
      <c r="I130" s="19"/>
      <c r="J130" s="19"/>
      <c r="K130" s="27"/>
      <c r="L130" s="27"/>
      <c r="M130" s="28"/>
      <c r="N130" s="20"/>
      <c r="O130" s="16"/>
      <c r="P130" s="138" t="s">
        <v>1103</v>
      </c>
      <c r="Q130" s="93" t="s">
        <v>184</v>
      </c>
      <c r="R130" s="320">
        <f t="shared" si="243"/>
        <v>38.533333333333331</v>
      </c>
      <c r="S130" s="320">
        <f t="shared" si="244"/>
        <v>181500.00000000003</v>
      </c>
      <c r="T130" s="320">
        <f t="shared" si="245"/>
        <v>38500</v>
      </c>
      <c r="U130" s="279">
        <f t="shared" si="246"/>
        <v>220000.00000000003</v>
      </c>
      <c r="V130" s="280">
        <f t="shared" si="247"/>
        <v>8477333.333333334</v>
      </c>
      <c r="W130" s="1"/>
      <c r="X130" s="1"/>
      <c r="Y130" s="403">
        <f>'Back Up Vol Plat Lt.'!K52</f>
        <v>38.533333333333331</v>
      </c>
      <c r="Z130" s="403">
        <f t="shared" si="248"/>
        <v>1.1000000000000001</v>
      </c>
      <c r="AA130" s="403">
        <f t="shared" si="249"/>
        <v>1</v>
      </c>
      <c r="AB130" s="403">
        <v>165000</v>
      </c>
      <c r="AC130" s="403">
        <f>$AC$80</f>
        <v>35000</v>
      </c>
      <c r="AD130" s="403">
        <f t="shared" si="250"/>
        <v>200000</v>
      </c>
      <c r="AE130" s="403">
        <f t="shared" si="251"/>
        <v>6358000</v>
      </c>
      <c r="AF130" s="403">
        <f t="shared" si="252"/>
        <v>1348666.6666666665</v>
      </c>
      <c r="AG130" s="403">
        <f t="shared" si="253"/>
        <v>7706666.666666666</v>
      </c>
      <c r="AH130" s="403">
        <f t="shared" si="254"/>
        <v>10.000000000000018</v>
      </c>
      <c r="AI130" s="287"/>
    </row>
    <row r="131" spans="4:35" s="111" customFormat="1" ht="20" customHeight="1" x14ac:dyDescent="0.2">
      <c r="D131" s="161"/>
      <c r="E131" s="106"/>
      <c r="F131" s="122" t="s">
        <v>20</v>
      </c>
      <c r="G131" s="107" t="s">
        <v>36</v>
      </c>
      <c r="H131" s="107"/>
      <c r="I131" s="107"/>
      <c r="J131" s="107"/>
      <c r="K131" s="108"/>
      <c r="L131" s="108"/>
      <c r="M131" s="109"/>
      <c r="N131" s="116"/>
      <c r="O131" s="110"/>
      <c r="P131" s="138"/>
      <c r="Q131" s="93"/>
      <c r="R131" s="683"/>
      <c r="S131" s="683"/>
      <c r="T131" s="683"/>
      <c r="U131" s="684"/>
      <c r="V131" s="685"/>
      <c r="Y131" s="245"/>
      <c r="Z131" s="245"/>
      <c r="AA131" s="245"/>
      <c r="AB131" s="245"/>
      <c r="AC131" s="245"/>
      <c r="AD131" s="245"/>
      <c r="AE131" s="245"/>
      <c r="AF131" s="245"/>
      <c r="AG131" s="245"/>
      <c r="AH131" s="245"/>
      <c r="AI131" s="325"/>
    </row>
    <row r="132" spans="4:35" s="119" customFormat="1" ht="20" customHeight="1" x14ac:dyDescent="0.2">
      <c r="D132" s="162"/>
      <c r="E132" s="117"/>
      <c r="F132" s="114"/>
      <c r="G132" s="112" t="s">
        <v>22</v>
      </c>
      <c r="H132" s="70" t="s">
        <v>1113</v>
      </c>
      <c r="I132" s="113"/>
      <c r="J132" s="113"/>
      <c r="K132" s="113"/>
      <c r="L132" s="113"/>
      <c r="M132" s="70"/>
      <c r="N132" s="70"/>
      <c r="O132" s="120"/>
      <c r="P132" s="142"/>
      <c r="Q132" s="93"/>
      <c r="R132" s="763"/>
      <c r="S132" s="763"/>
      <c r="T132" s="763"/>
      <c r="U132" s="764"/>
      <c r="V132" s="765"/>
      <c r="Y132" s="766"/>
      <c r="Z132" s="766"/>
      <c r="AA132" s="766"/>
      <c r="AB132" s="766"/>
      <c r="AC132" s="766"/>
      <c r="AD132" s="766"/>
      <c r="AE132" s="766"/>
      <c r="AF132" s="766"/>
      <c r="AG132" s="766"/>
      <c r="AH132" s="766"/>
      <c r="AI132" s="92"/>
    </row>
    <row r="133" spans="4:35" s="6" customFormat="1" ht="20" customHeight="1" x14ac:dyDescent="0.2">
      <c r="D133" s="158"/>
      <c r="E133" s="25"/>
      <c r="F133" s="37"/>
      <c r="G133" s="33"/>
      <c r="H133" s="34" t="s">
        <v>23</v>
      </c>
      <c r="I133" s="19"/>
      <c r="J133" s="19"/>
      <c r="K133" s="19"/>
      <c r="L133" s="27"/>
      <c r="M133" s="28"/>
      <c r="N133" s="28"/>
      <c r="O133" s="16"/>
      <c r="P133" s="138" t="s">
        <v>193</v>
      </c>
      <c r="Q133" s="93" t="s">
        <v>189</v>
      </c>
      <c r="R133" s="320">
        <f t="shared" ref="R133:R135" si="255">Y133*AA133</f>
        <v>1.26</v>
      </c>
      <c r="S133" s="320">
        <f t="shared" ref="S133:S135" si="256">Z133*AB133</f>
        <v>907500.00000000012</v>
      </c>
      <c r="T133" s="320">
        <f t="shared" ref="T133:T135" si="257">Z133*AC133</f>
        <v>44000</v>
      </c>
      <c r="U133" s="279">
        <f t="shared" ref="U133:U135" si="258">S133+T133</f>
        <v>951500.00000000012</v>
      </c>
      <c r="V133" s="280">
        <f t="shared" ref="V133" si="259">R133*U133</f>
        <v>1198890.0000000002</v>
      </c>
      <c r="W133" s="1"/>
      <c r="X133" s="1"/>
      <c r="Y133" s="403">
        <f>'Backup Kolom'!L102</f>
        <v>1.26</v>
      </c>
      <c r="Z133" s="403">
        <f t="shared" ref="Z133:Z135" si="260">$Z$26</f>
        <v>1.1000000000000001</v>
      </c>
      <c r="AA133" s="403">
        <f t="shared" ref="AA133:AA135" si="261">$AA$26</f>
        <v>1</v>
      </c>
      <c r="AB133" s="403">
        <f>AB86</f>
        <v>825000</v>
      </c>
      <c r="AC133" s="403">
        <f>AC86</f>
        <v>40000</v>
      </c>
      <c r="AD133" s="403">
        <f t="shared" ref="AD133:AD135" si="262">AB133+AC133</f>
        <v>865000</v>
      </c>
      <c r="AE133" s="403">
        <f t="shared" ref="AE133:AE135" si="263">Y133*AB133</f>
        <v>1039500</v>
      </c>
      <c r="AF133" s="403">
        <f t="shared" ref="AF133:AF135" si="264">Y133*AC133</f>
        <v>50400</v>
      </c>
      <c r="AG133" s="403">
        <f t="shared" ref="AG133:AG135" si="265">AE133+AF133</f>
        <v>1089900</v>
      </c>
      <c r="AH133" s="403">
        <f t="shared" ref="AH133:AH135" si="266">(V133-AG133)/AG133*100</f>
        <v>10.000000000000021</v>
      </c>
      <c r="AI133" s="287"/>
    </row>
    <row r="134" spans="4:35" s="6" customFormat="1" ht="20" customHeight="1" x14ac:dyDescent="0.2">
      <c r="D134" s="158"/>
      <c r="E134" s="25"/>
      <c r="F134" s="37"/>
      <c r="G134" s="33"/>
      <c r="H134" s="34" t="s">
        <v>24</v>
      </c>
      <c r="I134" s="19"/>
      <c r="J134" s="19"/>
      <c r="K134" s="19"/>
      <c r="L134" s="27"/>
      <c r="M134" s="28"/>
      <c r="N134" s="28"/>
      <c r="O134" s="16"/>
      <c r="P134" s="138" t="s">
        <v>1105</v>
      </c>
      <c r="Q134" s="93" t="s">
        <v>192</v>
      </c>
      <c r="R134" s="320">
        <f t="shared" si="255"/>
        <v>429.63207</v>
      </c>
      <c r="S134" s="320">
        <f t="shared" si="256"/>
        <v>14850.000000000002</v>
      </c>
      <c r="T134" s="320">
        <f t="shared" si="257"/>
        <v>5500</v>
      </c>
      <c r="U134" s="279">
        <f t="shared" si="258"/>
        <v>20350</v>
      </c>
      <c r="V134" s="280">
        <f>R134*U134</f>
        <v>8743012.6245000008</v>
      </c>
      <c r="W134" s="1"/>
      <c r="X134" s="1"/>
      <c r="Y134" s="403">
        <f>'Backup Kolom'!L103</f>
        <v>429.63207</v>
      </c>
      <c r="Z134" s="403">
        <f t="shared" si="260"/>
        <v>1.1000000000000001</v>
      </c>
      <c r="AA134" s="403">
        <f t="shared" si="261"/>
        <v>1</v>
      </c>
      <c r="AB134" s="403">
        <f t="shared" ref="AB134:AC134" si="267">AB87</f>
        <v>13500</v>
      </c>
      <c r="AC134" s="403">
        <f t="shared" si="267"/>
        <v>5000</v>
      </c>
      <c r="AD134" s="403">
        <f t="shared" si="262"/>
        <v>18500</v>
      </c>
      <c r="AE134" s="403">
        <f t="shared" si="263"/>
        <v>5800032.9450000003</v>
      </c>
      <c r="AF134" s="403">
        <f t="shared" si="264"/>
        <v>2148160.35</v>
      </c>
      <c r="AG134" s="403">
        <f t="shared" si="265"/>
        <v>7948193.2949999999</v>
      </c>
      <c r="AH134" s="403">
        <f t="shared" si="266"/>
        <v>10.000000000000012</v>
      </c>
      <c r="AI134" s="287"/>
    </row>
    <row r="135" spans="4:35" s="6" customFormat="1" ht="20" customHeight="1" x14ac:dyDescent="0.2">
      <c r="D135" s="158"/>
      <c r="E135" s="25"/>
      <c r="F135" s="37"/>
      <c r="G135" s="33"/>
      <c r="H135" s="34" t="s">
        <v>25</v>
      </c>
      <c r="I135" s="19"/>
      <c r="J135" s="19"/>
      <c r="K135" s="19"/>
      <c r="L135" s="27"/>
      <c r="M135" s="28"/>
      <c r="N135" s="28"/>
      <c r="O135" s="16"/>
      <c r="P135" s="138" t="s">
        <v>34</v>
      </c>
      <c r="Q135" s="93" t="s">
        <v>184</v>
      </c>
      <c r="R135" s="320">
        <f t="shared" si="255"/>
        <v>40.32</v>
      </c>
      <c r="S135" s="320">
        <f t="shared" si="256"/>
        <v>82500</v>
      </c>
      <c r="T135" s="320">
        <f t="shared" si="257"/>
        <v>38500</v>
      </c>
      <c r="U135" s="279">
        <f t="shared" si="258"/>
        <v>121000</v>
      </c>
      <c r="V135" s="280">
        <f t="shared" ref="V135" si="268">R135*U135</f>
        <v>4878720</v>
      </c>
      <c r="W135" s="1"/>
      <c r="X135" s="1"/>
      <c r="Y135" s="403">
        <f>'Backup Kolom'!L104</f>
        <v>40.32</v>
      </c>
      <c r="Z135" s="403">
        <f t="shared" si="260"/>
        <v>1.1000000000000001</v>
      </c>
      <c r="AA135" s="403">
        <f t="shared" si="261"/>
        <v>1</v>
      </c>
      <c r="AB135" s="403">
        <f t="shared" ref="AB135:AC135" si="269">AB88</f>
        <v>75000</v>
      </c>
      <c r="AC135" s="403">
        <f t="shared" si="269"/>
        <v>35000</v>
      </c>
      <c r="AD135" s="403">
        <f t="shared" si="262"/>
        <v>110000</v>
      </c>
      <c r="AE135" s="403">
        <f t="shared" si="263"/>
        <v>3024000</v>
      </c>
      <c r="AF135" s="403">
        <f t="shared" si="264"/>
        <v>1411200</v>
      </c>
      <c r="AG135" s="403">
        <f t="shared" si="265"/>
        <v>4435200</v>
      </c>
      <c r="AH135" s="403">
        <f t="shared" si="266"/>
        <v>10</v>
      </c>
      <c r="AI135" s="287"/>
    </row>
    <row r="136" spans="4:35" s="119" customFormat="1" ht="20" customHeight="1" x14ac:dyDescent="0.2">
      <c r="D136" s="162"/>
      <c r="E136" s="117"/>
      <c r="F136" s="114"/>
      <c r="G136" s="112" t="s">
        <v>27</v>
      </c>
      <c r="H136" s="70" t="s">
        <v>1114</v>
      </c>
      <c r="I136" s="113"/>
      <c r="J136" s="113"/>
      <c r="K136" s="114"/>
      <c r="L136" s="114"/>
      <c r="M136" s="70"/>
      <c r="N136" s="70"/>
      <c r="O136" s="118"/>
      <c r="P136" s="138"/>
      <c r="Q136" s="93"/>
      <c r="R136" s="763"/>
      <c r="S136" s="763"/>
      <c r="T136" s="763"/>
      <c r="U136" s="764"/>
      <c r="V136" s="765"/>
      <c r="Y136" s="766"/>
      <c r="Z136" s="766"/>
      <c r="AA136" s="766"/>
      <c r="AB136" s="766"/>
      <c r="AC136" s="766"/>
      <c r="AD136" s="766"/>
      <c r="AE136" s="766"/>
      <c r="AF136" s="766"/>
      <c r="AG136" s="766"/>
      <c r="AH136" s="766"/>
      <c r="AI136" s="92"/>
    </row>
    <row r="137" spans="4:35" s="6" customFormat="1" ht="20" customHeight="1" x14ac:dyDescent="0.2">
      <c r="D137" s="158"/>
      <c r="E137" s="25"/>
      <c r="F137" s="37"/>
      <c r="G137" s="33"/>
      <c r="H137" s="34" t="s">
        <v>23</v>
      </c>
      <c r="I137" s="19"/>
      <c r="J137" s="19"/>
      <c r="K137" s="19"/>
      <c r="L137" s="27"/>
      <c r="M137" s="28"/>
      <c r="N137" s="28"/>
      <c r="O137" s="16"/>
      <c r="P137" s="138" t="s">
        <v>193</v>
      </c>
      <c r="Q137" s="93" t="s">
        <v>189</v>
      </c>
      <c r="R137" s="320">
        <f t="shared" ref="R137:R139" si="270">Y137*AA137</f>
        <v>3.5</v>
      </c>
      <c r="S137" s="320">
        <f t="shared" ref="S137:S139" si="271">Z137*AB137</f>
        <v>907500.00000000012</v>
      </c>
      <c r="T137" s="320">
        <f t="shared" ref="T137:T139" si="272">Z137*AC137</f>
        <v>44000</v>
      </c>
      <c r="U137" s="279">
        <f t="shared" ref="U137:U139" si="273">S137+T137</f>
        <v>951500.00000000012</v>
      </c>
      <c r="V137" s="280">
        <f t="shared" ref="V137:V139" si="274">R137*U137</f>
        <v>3330250.0000000005</v>
      </c>
      <c r="W137" s="1"/>
      <c r="X137" s="1"/>
      <c r="Y137" s="403">
        <f>'Backup Kolom'!J107</f>
        <v>3.5</v>
      </c>
      <c r="Z137" s="403">
        <f t="shared" ref="Z137:Z139" si="275">$Z$26</f>
        <v>1.1000000000000001</v>
      </c>
      <c r="AA137" s="403">
        <f t="shared" ref="AA137:AA139" si="276">$AA$26</f>
        <v>1</v>
      </c>
      <c r="AB137" s="403">
        <f>$AB$78</f>
        <v>825000</v>
      </c>
      <c r="AC137" s="403">
        <f>AC107</f>
        <v>40000</v>
      </c>
      <c r="AD137" s="403">
        <f t="shared" ref="AD137:AD139" si="277">AB137+AC137</f>
        <v>865000</v>
      </c>
      <c r="AE137" s="403">
        <f t="shared" ref="AE137:AE139" si="278">Y137*AB137</f>
        <v>2887500</v>
      </c>
      <c r="AF137" s="403">
        <f t="shared" ref="AF137:AF139" si="279">Y137*AC137</f>
        <v>140000</v>
      </c>
      <c r="AG137" s="403">
        <f t="shared" ref="AG137:AG139" si="280">AE137+AF137</f>
        <v>3027500</v>
      </c>
      <c r="AH137" s="403">
        <f t="shared" ref="AH137:AH139" si="281">(V137-AG137)/AG137*100</f>
        <v>10.000000000000016</v>
      </c>
      <c r="AI137" s="287"/>
    </row>
    <row r="138" spans="4:35" s="6" customFormat="1" ht="20" customHeight="1" x14ac:dyDescent="0.2">
      <c r="D138" s="158"/>
      <c r="E138" s="25"/>
      <c r="F138" s="37"/>
      <c r="G138" s="33"/>
      <c r="H138" s="34" t="s">
        <v>24</v>
      </c>
      <c r="I138" s="19"/>
      <c r="J138" s="19"/>
      <c r="K138" s="19"/>
      <c r="L138" s="27"/>
      <c r="M138" s="28"/>
      <c r="N138" s="28"/>
      <c r="O138" s="16"/>
      <c r="P138" s="138" t="s">
        <v>1095</v>
      </c>
      <c r="Q138" s="93" t="s">
        <v>192</v>
      </c>
      <c r="R138" s="320">
        <f t="shared" si="270"/>
        <v>15</v>
      </c>
      <c r="S138" s="320">
        <f t="shared" si="271"/>
        <v>14850.000000000002</v>
      </c>
      <c r="T138" s="320">
        <f t="shared" si="272"/>
        <v>5500</v>
      </c>
      <c r="U138" s="279">
        <f t="shared" si="273"/>
        <v>20350</v>
      </c>
      <c r="V138" s="280">
        <f t="shared" si="274"/>
        <v>305250</v>
      </c>
      <c r="W138" s="1"/>
      <c r="X138" s="1"/>
      <c r="Y138" s="403">
        <f>'Backup Kolom'!J108</f>
        <v>15</v>
      </c>
      <c r="Z138" s="403">
        <f t="shared" si="275"/>
        <v>1.1000000000000001</v>
      </c>
      <c r="AA138" s="403">
        <f t="shared" si="276"/>
        <v>1</v>
      </c>
      <c r="AB138" s="403">
        <f>$AB$79</f>
        <v>13500</v>
      </c>
      <c r="AC138" s="403">
        <f>$AC$79</f>
        <v>5000</v>
      </c>
      <c r="AD138" s="403">
        <f t="shared" si="277"/>
        <v>18500</v>
      </c>
      <c r="AE138" s="403">
        <f t="shared" si="278"/>
        <v>202500</v>
      </c>
      <c r="AF138" s="403">
        <f t="shared" si="279"/>
        <v>75000</v>
      </c>
      <c r="AG138" s="403">
        <f t="shared" si="280"/>
        <v>277500</v>
      </c>
      <c r="AH138" s="403">
        <f t="shared" si="281"/>
        <v>10</v>
      </c>
      <c r="AI138" s="287"/>
    </row>
    <row r="139" spans="4:35" s="6" customFormat="1" ht="20" customHeight="1" x14ac:dyDescent="0.2">
      <c r="D139" s="158"/>
      <c r="E139" s="25"/>
      <c r="F139" s="37"/>
      <c r="G139" s="33"/>
      <c r="H139" s="34" t="s">
        <v>25</v>
      </c>
      <c r="I139" s="19"/>
      <c r="J139" s="19"/>
      <c r="K139" s="19"/>
      <c r="L139" s="27"/>
      <c r="M139" s="28"/>
      <c r="N139" s="28"/>
      <c r="O139" s="16"/>
      <c r="P139" s="138" t="s">
        <v>34</v>
      </c>
      <c r="Q139" s="93" t="s">
        <v>184</v>
      </c>
      <c r="R139" s="320">
        <f t="shared" si="270"/>
        <v>0.15</v>
      </c>
      <c r="S139" s="320">
        <f t="shared" si="271"/>
        <v>82500</v>
      </c>
      <c r="T139" s="320">
        <f t="shared" si="272"/>
        <v>38500</v>
      </c>
      <c r="U139" s="279">
        <f t="shared" si="273"/>
        <v>121000</v>
      </c>
      <c r="V139" s="280">
        <f t="shared" si="274"/>
        <v>18150</v>
      </c>
      <c r="W139" s="1"/>
      <c r="X139" s="1"/>
      <c r="Y139" s="403">
        <f>'Backup Kolom'!J109</f>
        <v>0.15</v>
      </c>
      <c r="Z139" s="403">
        <f t="shared" si="275"/>
        <v>1.1000000000000001</v>
      </c>
      <c r="AA139" s="403">
        <f t="shared" si="276"/>
        <v>1</v>
      </c>
      <c r="AB139" s="403">
        <f>$AB$80</f>
        <v>75000</v>
      </c>
      <c r="AC139" s="403">
        <f>$AC$80</f>
        <v>35000</v>
      </c>
      <c r="AD139" s="403">
        <f t="shared" si="277"/>
        <v>110000</v>
      </c>
      <c r="AE139" s="403">
        <f t="shared" si="278"/>
        <v>11250</v>
      </c>
      <c r="AF139" s="403">
        <f t="shared" si="279"/>
        <v>5250</v>
      </c>
      <c r="AG139" s="403">
        <f t="shared" si="280"/>
        <v>16500</v>
      </c>
      <c r="AH139" s="403">
        <f t="shared" si="281"/>
        <v>10</v>
      </c>
      <c r="AI139" s="287"/>
    </row>
    <row r="140" spans="4:35" s="111" customFormat="1" ht="20" customHeight="1" x14ac:dyDescent="0.2">
      <c r="D140" s="161"/>
      <c r="E140" s="106"/>
      <c r="F140" s="122" t="s">
        <v>51</v>
      </c>
      <c r="G140" s="107" t="s">
        <v>1110</v>
      </c>
      <c r="H140" s="107"/>
      <c r="I140" s="107"/>
      <c r="J140" s="107"/>
      <c r="K140" s="108"/>
      <c r="L140" s="108"/>
      <c r="M140" s="109"/>
      <c r="N140" s="116"/>
      <c r="O140" s="110"/>
      <c r="P140" s="138"/>
      <c r="Q140" s="93"/>
      <c r="R140" s="683"/>
      <c r="S140" s="683"/>
      <c r="T140" s="683"/>
      <c r="U140" s="684"/>
      <c r="V140" s="685"/>
      <c r="Y140" s="245"/>
      <c r="Z140" s="245"/>
      <c r="AA140" s="245"/>
      <c r="AB140" s="245"/>
      <c r="AC140" s="245"/>
      <c r="AD140" s="245"/>
      <c r="AE140" s="245"/>
      <c r="AF140" s="245"/>
      <c r="AG140" s="245"/>
      <c r="AH140" s="245"/>
      <c r="AI140" s="325"/>
    </row>
    <row r="141" spans="4:35" s="119" customFormat="1" ht="20" customHeight="1" x14ac:dyDescent="0.2">
      <c r="D141" s="162"/>
      <c r="E141" s="117"/>
      <c r="F141" s="114"/>
      <c r="G141" s="112" t="s">
        <v>22</v>
      </c>
      <c r="H141" s="70" t="s">
        <v>1111</v>
      </c>
      <c r="I141" s="113"/>
      <c r="J141" s="113"/>
      <c r="K141" s="114"/>
      <c r="L141" s="114"/>
      <c r="M141" s="70"/>
      <c r="N141" s="70"/>
      <c r="O141" s="118"/>
      <c r="P141" s="138"/>
      <c r="Q141" s="93"/>
      <c r="R141" s="763"/>
      <c r="S141" s="763"/>
      <c r="T141" s="763"/>
      <c r="U141" s="764"/>
      <c r="V141" s="765"/>
      <c r="Y141" s="766"/>
      <c r="Z141" s="766"/>
      <c r="AA141" s="766"/>
      <c r="AB141" s="766"/>
      <c r="AC141" s="766"/>
      <c r="AD141" s="766"/>
      <c r="AE141" s="766"/>
      <c r="AF141" s="766"/>
      <c r="AG141" s="766"/>
      <c r="AH141" s="766"/>
      <c r="AI141" s="92"/>
    </row>
    <row r="142" spans="4:35" s="6" customFormat="1" ht="20" customHeight="1" x14ac:dyDescent="0.2">
      <c r="D142" s="158"/>
      <c r="E142" s="25"/>
      <c r="F142" s="37"/>
      <c r="G142" s="33"/>
      <c r="H142" s="34" t="s">
        <v>23</v>
      </c>
      <c r="I142" s="19"/>
      <c r="J142" s="19"/>
      <c r="K142" s="19"/>
      <c r="L142" s="27"/>
      <c r="M142" s="28"/>
      <c r="N142" s="28"/>
      <c r="O142" s="16"/>
      <c r="P142" s="138" t="s">
        <v>191</v>
      </c>
      <c r="Q142" s="93" t="s">
        <v>189</v>
      </c>
      <c r="R142" s="320">
        <f t="shared" ref="R142:R144" si="282">Y142*AA142</f>
        <v>2.5874999999999999</v>
      </c>
      <c r="S142" s="320">
        <f t="shared" ref="S142:S144" si="283">Z142*AB142</f>
        <v>907500.00000000012</v>
      </c>
      <c r="T142" s="320">
        <f t="shared" ref="T142:T144" si="284">Z142*AC142</f>
        <v>44000</v>
      </c>
      <c r="U142" s="279">
        <f t="shared" ref="U142:U144" si="285">S142+T142</f>
        <v>951500.00000000012</v>
      </c>
      <c r="V142" s="280">
        <f t="shared" ref="V142:V144" si="286">R142*U142</f>
        <v>2462006.25</v>
      </c>
      <c r="W142" s="1"/>
      <c r="X142" s="1"/>
      <c r="Y142" s="403">
        <f>'Backup Balok'!J120</f>
        <v>2.5874999999999999</v>
      </c>
      <c r="Z142" s="403">
        <f t="shared" ref="Z142:Z144" si="287">$Z$26</f>
        <v>1.1000000000000001</v>
      </c>
      <c r="AA142" s="403">
        <f t="shared" ref="AA142:AA144" si="288">$AA$26</f>
        <v>1</v>
      </c>
      <c r="AB142" s="403">
        <f>$AB$78</f>
        <v>825000</v>
      </c>
      <c r="AC142" s="403">
        <f>$AC$78</f>
        <v>40000</v>
      </c>
      <c r="AD142" s="403">
        <f t="shared" ref="AD142:AD144" si="289">AB142+AC142</f>
        <v>865000</v>
      </c>
      <c r="AE142" s="403">
        <f t="shared" ref="AE142:AE144" si="290">Y142*AB142</f>
        <v>2134687.5</v>
      </c>
      <c r="AF142" s="403">
        <f t="shared" ref="AF142:AF144" si="291">Y142*AC142</f>
        <v>103500</v>
      </c>
      <c r="AG142" s="403">
        <f t="shared" ref="AG142:AG144" si="292">AE142+AF142</f>
        <v>2238187.5</v>
      </c>
      <c r="AH142" s="403">
        <f t="shared" ref="AH142:AH144" si="293">(V142-AG142)/AG142*100</f>
        <v>10</v>
      </c>
      <c r="AI142" s="287"/>
    </row>
    <row r="143" spans="4:35" s="6" customFormat="1" ht="20" customHeight="1" x14ac:dyDescent="0.2">
      <c r="D143" s="158"/>
      <c r="E143" s="25"/>
      <c r="F143" s="37"/>
      <c r="G143" s="33"/>
      <c r="H143" s="34" t="s">
        <v>24</v>
      </c>
      <c r="I143" s="19"/>
      <c r="J143" s="19"/>
      <c r="K143" s="19"/>
      <c r="L143" s="27"/>
      <c r="M143" s="28"/>
      <c r="N143" s="28"/>
      <c r="O143" s="16"/>
      <c r="P143" s="138" t="s">
        <v>823</v>
      </c>
      <c r="Q143" s="93" t="s">
        <v>192</v>
      </c>
      <c r="R143" s="320">
        <f t="shared" si="282"/>
        <v>527.24211000000003</v>
      </c>
      <c r="S143" s="320">
        <f t="shared" si="283"/>
        <v>14850.000000000002</v>
      </c>
      <c r="T143" s="320">
        <f t="shared" si="284"/>
        <v>5500</v>
      </c>
      <c r="U143" s="279">
        <f t="shared" si="285"/>
        <v>20350</v>
      </c>
      <c r="V143" s="280">
        <f t="shared" si="286"/>
        <v>10729376.9385</v>
      </c>
      <c r="W143" s="1"/>
      <c r="X143" s="1"/>
      <c r="Y143" s="403">
        <f>'Backup Balok'!J121</f>
        <v>527.24211000000003</v>
      </c>
      <c r="Z143" s="403">
        <f t="shared" si="287"/>
        <v>1.1000000000000001</v>
      </c>
      <c r="AA143" s="403">
        <f t="shared" si="288"/>
        <v>1</v>
      </c>
      <c r="AB143" s="403">
        <f>$AB$79</f>
        <v>13500</v>
      </c>
      <c r="AC143" s="403">
        <f>$AC$79</f>
        <v>5000</v>
      </c>
      <c r="AD143" s="403">
        <f t="shared" si="289"/>
        <v>18500</v>
      </c>
      <c r="AE143" s="403">
        <f t="shared" si="290"/>
        <v>7117768.4850000003</v>
      </c>
      <c r="AF143" s="403">
        <f t="shared" si="291"/>
        <v>2636210.5500000003</v>
      </c>
      <c r="AG143" s="403">
        <f t="shared" si="292"/>
        <v>9753979.0350000001</v>
      </c>
      <c r="AH143" s="403">
        <f t="shared" si="293"/>
        <v>10</v>
      </c>
      <c r="AI143" s="287"/>
    </row>
    <row r="144" spans="4:35" s="6" customFormat="1" ht="20" customHeight="1" x14ac:dyDescent="0.2">
      <c r="D144" s="158"/>
      <c r="E144" s="25"/>
      <c r="F144" s="37"/>
      <c r="G144" s="33"/>
      <c r="H144" s="34" t="s">
        <v>25</v>
      </c>
      <c r="I144" s="19"/>
      <c r="J144" s="19"/>
      <c r="K144" s="19"/>
      <c r="L144" s="27"/>
      <c r="M144" s="28"/>
      <c r="N144" s="28"/>
      <c r="O144" s="16"/>
      <c r="P144" s="138" t="s">
        <v>34</v>
      </c>
      <c r="Q144" s="93" t="s">
        <v>184</v>
      </c>
      <c r="R144" s="320">
        <f t="shared" si="282"/>
        <v>41.4</v>
      </c>
      <c r="S144" s="320">
        <f t="shared" si="283"/>
        <v>82500</v>
      </c>
      <c r="T144" s="320">
        <f t="shared" si="284"/>
        <v>38500</v>
      </c>
      <c r="U144" s="279">
        <f t="shared" si="285"/>
        <v>121000</v>
      </c>
      <c r="V144" s="280">
        <f t="shared" si="286"/>
        <v>5009400</v>
      </c>
      <c r="W144" s="1"/>
      <c r="X144" s="1"/>
      <c r="Y144" s="403">
        <f>'Backup Balok'!J122</f>
        <v>41.4</v>
      </c>
      <c r="Z144" s="403">
        <f t="shared" si="287"/>
        <v>1.1000000000000001</v>
      </c>
      <c r="AA144" s="403">
        <f t="shared" si="288"/>
        <v>1</v>
      </c>
      <c r="AB144" s="403">
        <f>$AB$80</f>
        <v>75000</v>
      </c>
      <c r="AC144" s="403">
        <f>$AC$80</f>
        <v>35000</v>
      </c>
      <c r="AD144" s="403">
        <f t="shared" si="289"/>
        <v>110000</v>
      </c>
      <c r="AE144" s="403">
        <f t="shared" si="290"/>
        <v>3105000</v>
      </c>
      <c r="AF144" s="403">
        <f t="shared" si="291"/>
        <v>1449000</v>
      </c>
      <c r="AG144" s="403">
        <f t="shared" si="292"/>
        <v>4554000</v>
      </c>
      <c r="AH144" s="403">
        <f t="shared" si="293"/>
        <v>10</v>
      </c>
      <c r="AI144" s="287"/>
    </row>
    <row r="145" spans="4:35" s="119" customFormat="1" ht="20" customHeight="1" x14ac:dyDescent="0.2">
      <c r="D145" s="162"/>
      <c r="E145" s="117"/>
      <c r="F145" s="114"/>
      <c r="G145" s="112" t="s">
        <v>27</v>
      </c>
      <c r="H145" s="70" t="s">
        <v>1112</v>
      </c>
      <c r="I145" s="113"/>
      <c r="J145" s="113"/>
      <c r="K145" s="114"/>
      <c r="L145" s="114"/>
      <c r="M145" s="70"/>
      <c r="N145" s="70"/>
      <c r="O145" s="118"/>
      <c r="P145" s="93"/>
      <c r="Q145" s="93"/>
      <c r="R145" s="763"/>
      <c r="S145" s="763"/>
      <c r="T145" s="763"/>
      <c r="U145" s="764"/>
      <c r="V145" s="765"/>
      <c r="Y145" s="766"/>
      <c r="Z145" s="766"/>
      <c r="AA145" s="766"/>
      <c r="AB145" s="766"/>
      <c r="AC145" s="766"/>
      <c r="AD145" s="766"/>
      <c r="AE145" s="766"/>
      <c r="AF145" s="766"/>
      <c r="AG145" s="766"/>
      <c r="AH145" s="766"/>
      <c r="AI145" s="92"/>
    </row>
    <row r="146" spans="4:35" s="6" customFormat="1" ht="20" customHeight="1" x14ac:dyDescent="0.2">
      <c r="D146" s="158"/>
      <c r="E146" s="25"/>
      <c r="F146" s="37"/>
      <c r="G146" s="33"/>
      <c r="H146" s="34" t="s">
        <v>23</v>
      </c>
      <c r="I146" s="19"/>
      <c r="J146" s="19"/>
      <c r="K146" s="19"/>
      <c r="L146" s="27"/>
      <c r="M146" s="28"/>
      <c r="N146" s="28"/>
      <c r="O146" s="16"/>
      <c r="P146" s="138" t="s">
        <v>197</v>
      </c>
      <c r="Q146" s="93" t="s">
        <v>189</v>
      </c>
      <c r="R146" s="320">
        <f t="shared" ref="R146:R148" si="294">Y146*AA146</f>
        <v>0.09</v>
      </c>
      <c r="S146" s="320">
        <f t="shared" ref="S146:S148" si="295">Z146*AB146</f>
        <v>907500.00000000012</v>
      </c>
      <c r="T146" s="320">
        <f t="shared" ref="T146:T148" si="296">Z146*AC146</f>
        <v>44000</v>
      </c>
      <c r="U146" s="279">
        <f t="shared" ref="U146:U148" si="297">S146+T146</f>
        <v>951500.00000000012</v>
      </c>
      <c r="V146" s="280">
        <f t="shared" ref="V146:V148" si="298">R146*U146</f>
        <v>85635.000000000015</v>
      </c>
      <c r="W146" s="1"/>
      <c r="X146" s="1"/>
      <c r="Y146" s="403">
        <f>'Backup Balok'!J137</f>
        <v>0.09</v>
      </c>
      <c r="Z146" s="403">
        <f t="shared" ref="Z146:Z148" si="299">$Z$26</f>
        <v>1.1000000000000001</v>
      </c>
      <c r="AA146" s="403">
        <f t="shared" ref="AA146:AA148" si="300">$AA$26</f>
        <v>1</v>
      </c>
      <c r="AB146" s="403">
        <f>AB142</f>
        <v>825000</v>
      </c>
      <c r="AC146" s="403">
        <f>AC142</f>
        <v>40000</v>
      </c>
      <c r="AD146" s="403">
        <f t="shared" ref="AD146:AD148" si="301">AB146+AC146</f>
        <v>865000</v>
      </c>
      <c r="AE146" s="403">
        <f t="shared" ref="AE146:AE148" si="302">Y146*AB146</f>
        <v>74250</v>
      </c>
      <c r="AF146" s="403">
        <f t="shared" ref="AF146:AF148" si="303">Y146*AC146</f>
        <v>3600</v>
      </c>
      <c r="AG146" s="403">
        <f t="shared" ref="AG146:AG148" si="304">AE146+AF146</f>
        <v>77850</v>
      </c>
      <c r="AH146" s="403">
        <f t="shared" ref="AH146:AH148" si="305">(V146-AG146)/AG146*100</f>
        <v>10.000000000000018</v>
      </c>
      <c r="AI146" s="287"/>
    </row>
    <row r="147" spans="4:35" s="6" customFormat="1" ht="20" customHeight="1" x14ac:dyDescent="0.2">
      <c r="D147" s="158"/>
      <c r="E147" s="25"/>
      <c r="F147" s="37"/>
      <c r="G147" s="33"/>
      <c r="H147" s="34" t="s">
        <v>24</v>
      </c>
      <c r="I147" s="19"/>
      <c r="J147" s="19"/>
      <c r="K147" s="19"/>
      <c r="L147" s="27"/>
      <c r="M147" s="28"/>
      <c r="N147" s="28"/>
      <c r="O147" s="16"/>
      <c r="P147" s="138" t="s">
        <v>194</v>
      </c>
      <c r="Q147" s="93" t="s">
        <v>192</v>
      </c>
      <c r="R147" s="320">
        <f t="shared" si="294"/>
        <v>11.202970500000001</v>
      </c>
      <c r="S147" s="320">
        <f t="shared" si="295"/>
        <v>14850.000000000002</v>
      </c>
      <c r="T147" s="320">
        <f t="shared" si="296"/>
        <v>5500</v>
      </c>
      <c r="U147" s="279">
        <f t="shared" si="297"/>
        <v>20350</v>
      </c>
      <c r="V147" s="280">
        <f t="shared" si="298"/>
        <v>227980.44967500001</v>
      </c>
      <c r="W147" s="1"/>
      <c r="X147" s="1"/>
      <c r="Y147" s="403">
        <f>'Backup Balok'!J138</f>
        <v>11.202970500000001</v>
      </c>
      <c r="Z147" s="403">
        <f t="shared" si="299"/>
        <v>1.1000000000000001</v>
      </c>
      <c r="AA147" s="403">
        <f t="shared" si="300"/>
        <v>1</v>
      </c>
      <c r="AB147" s="403">
        <f t="shared" ref="AB147:AC147" si="306">AB143</f>
        <v>13500</v>
      </c>
      <c r="AC147" s="403">
        <f t="shared" si="306"/>
        <v>5000</v>
      </c>
      <c r="AD147" s="403">
        <f t="shared" si="301"/>
        <v>18500</v>
      </c>
      <c r="AE147" s="403">
        <f t="shared" si="302"/>
        <v>151240.10175</v>
      </c>
      <c r="AF147" s="403">
        <f t="shared" si="303"/>
        <v>56014.852500000008</v>
      </c>
      <c r="AG147" s="403">
        <f t="shared" si="304"/>
        <v>207254.95425000001</v>
      </c>
      <c r="AH147" s="403">
        <f t="shared" si="305"/>
        <v>10</v>
      </c>
      <c r="AI147" s="287"/>
    </row>
    <row r="148" spans="4:35" s="6" customFormat="1" ht="20" customHeight="1" x14ac:dyDescent="0.2">
      <c r="D148" s="158"/>
      <c r="E148" s="25"/>
      <c r="F148" s="37"/>
      <c r="G148" s="33"/>
      <c r="H148" s="34" t="s">
        <v>25</v>
      </c>
      <c r="I148" s="19"/>
      <c r="J148" s="19"/>
      <c r="K148" s="19"/>
      <c r="L148" s="27"/>
      <c r="M148" s="28"/>
      <c r="N148" s="28"/>
      <c r="O148" s="16"/>
      <c r="P148" s="138" t="s">
        <v>34</v>
      </c>
      <c r="Q148" s="93" t="s">
        <v>184</v>
      </c>
      <c r="R148" s="320">
        <f t="shared" si="294"/>
        <v>1.44</v>
      </c>
      <c r="S148" s="320">
        <f t="shared" si="295"/>
        <v>82500</v>
      </c>
      <c r="T148" s="320">
        <f t="shared" si="296"/>
        <v>38500</v>
      </c>
      <c r="U148" s="279">
        <f t="shared" si="297"/>
        <v>121000</v>
      </c>
      <c r="V148" s="280">
        <f t="shared" si="298"/>
        <v>174240</v>
      </c>
      <c r="W148" s="1"/>
      <c r="X148" s="1"/>
      <c r="Y148" s="403">
        <f>'Backup Balok'!J139</f>
        <v>1.44</v>
      </c>
      <c r="Z148" s="403">
        <f t="shared" si="299"/>
        <v>1.1000000000000001</v>
      </c>
      <c r="AA148" s="403">
        <f t="shared" si="300"/>
        <v>1</v>
      </c>
      <c r="AB148" s="403">
        <f t="shared" ref="AB148:AC148" si="307">AB144</f>
        <v>75000</v>
      </c>
      <c r="AC148" s="403">
        <f t="shared" si="307"/>
        <v>35000</v>
      </c>
      <c r="AD148" s="403">
        <f t="shared" si="301"/>
        <v>110000</v>
      </c>
      <c r="AE148" s="403">
        <f t="shared" si="302"/>
        <v>108000</v>
      </c>
      <c r="AF148" s="403">
        <f t="shared" si="303"/>
        <v>50400</v>
      </c>
      <c r="AG148" s="403">
        <f t="shared" si="304"/>
        <v>158400</v>
      </c>
      <c r="AH148" s="403">
        <f t="shared" si="305"/>
        <v>10</v>
      </c>
      <c r="AI148" s="287"/>
    </row>
    <row r="149" spans="4:35" s="119" customFormat="1" ht="20" customHeight="1" x14ac:dyDescent="0.2">
      <c r="D149" s="162"/>
      <c r="E149" s="117"/>
      <c r="F149" s="114"/>
      <c r="G149" s="112" t="s">
        <v>28</v>
      </c>
      <c r="H149" s="70" t="s">
        <v>1116</v>
      </c>
      <c r="I149" s="113"/>
      <c r="J149" s="113"/>
      <c r="K149" s="114"/>
      <c r="L149" s="114"/>
      <c r="M149" s="70"/>
      <c r="N149" s="70"/>
      <c r="O149" s="118"/>
      <c r="P149" s="93"/>
      <c r="Q149" s="93"/>
      <c r="R149" s="763"/>
      <c r="S149" s="763"/>
      <c r="T149" s="763"/>
      <c r="U149" s="764"/>
      <c r="V149" s="765"/>
      <c r="Y149" s="766"/>
      <c r="Z149" s="766"/>
      <c r="AA149" s="766"/>
      <c r="AB149" s="766"/>
      <c r="AC149" s="766"/>
      <c r="AD149" s="766"/>
      <c r="AE149" s="766"/>
      <c r="AF149" s="766"/>
      <c r="AG149" s="766"/>
      <c r="AH149" s="766"/>
      <c r="AI149" s="92"/>
    </row>
    <row r="150" spans="4:35" s="6" customFormat="1" ht="20" customHeight="1" x14ac:dyDescent="0.2">
      <c r="D150" s="158"/>
      <c r="E150" s="25"/>
      <c r="F150" s="37"/>
      <c r="G150" s="33"/>
      <c r="H150" s="34" t="s">
        <v>23</v>
      </c>
      <c r="I150" s="19"/>
      <c r="J150" s="19"/>
      <c r="K150" s="19"/>
      <c r="L150" s="27"/>
      <c r="M150" s="28"/>
      <c r="N150" s="28"/>
      <c r="O150" s="16"/>
      <c r="P150" s="138" t="s">
        <v>193</v>
      </c>
      <c r="Q150" s="93" t="s">
        <v>189</v>
      </c>
      <c r="R150" s="320">
        <f t="shared" ref="R150:R152" si="308">Y150*AA150</f>
        <v>0.44200000000000006</v>
      </c>
      <c r="S150" s="320">
        <f t="shared" ref="S150:S152" si="309">Z150*AB150</f>
        <v>907500.00000000012</v>
      </c>
      <c r="T150" s="320">
        <f t="shared" ref="T150:T152" si="310">Z150*AC150</f>
        <v>44000</v>
      </c>
      <c r="U150" s="279">
        <f t="shared" ref="U150:U152" si="311">S150+T150</f>
        <v>951500.00000000012</v>
      </c>
      <c r="V150" s="280">
        <f t="shared" ref="V150:V152" si="312">R150*U150</f>
        <v>420563.00000000012</v>
      </c>
      <c r="W150" s="1"/>
      <c r="X150" s="1"/>
      <c r="Y150" s="403">
        <f>'Backup Balok'!J154</f>
        <v>0.44200000000000006</v>
      </c>
      <c r="Z150" s="403">
        <f t="shared" ref="Z150:Z152" si="313">$Z$26</f>
        <v>1.1000000000000001</v>
      </c>
      <c r="AA150" s="403">
        <f t="shared" ref="AA150:AA152" si="314">$AA$26</f>
        <v>1</v>
      </c>
      <c r="AB150" s="403">
        <f t="shared" ref="AB150:AC150" si="315">AB142</f>
        <v>825000</v>
      </c>
      <c r="AC150" s="403">
        <f t="shared" si="315"/>
        <v>40000</v>
      </c>
      <c r="AD150" s="403">
        <f t="shared" ref="AD150:AD152" si="316">AB150+AC150</f>
        <v>865000</v>
      </c>
      <c r="AE150" s="403">
        <f t="shared" ref="AE150:AE152" si="317">Y150*AB150</f>
        <v>364650.00000000006</v>
      </c>
      <c r="AF150" s="403">
        <f t="shared" ref="AF150:AF152" si="318">Y150*AC150</f>
        <v>17680.000000000004</v>
      </c>
      <c r="AG150" s="403">
        <f t="shared" ref="AG150:AG152" si="319">AE150+AF150</f>
        <v>382330.00000000006</v>
      </c>
      <c r="AH150" s="403">
        <f t="shared" ref="AH150:AH152" si="320">(V150-AG150)/AG150*100</f>
        <v>10.000000000000012</v>
      </c>
      <c r="AI150" s="287"/>
    </row>
    <row r="151" spans="4:35" s="6" customFormat="1" ht="20" customHeight="1" x14ac:dyDescent="0.2">
      <c r="D151" s="158"/>
      <c r="E151" s="25"/>
      <c r="F151" s="37"/>
      <c r="G151" s="33"/>
      <c r="H151" s="34" t="s">
        <v>24</v>
      </c>
      <c r="I151" s="19"/>
      <c r="J151" s="19"/>
      <c r="K151" s="19"/>
      <c r="L151" s="27"/>
      <c r="M151" s="28"/>
      <c r="N151" s="28"/>
      <c r="O151" s="16"/>
      <c r="P151" s="138" t="s">
        <v>1117</v>
      </c>
      <c r="Q151" s="93" t="s">
        <v>192</v>
      </c>
      <c r="R151" s="320">
        <f t="shared" si="308"/>
        <v>79.78388320000002</v>
      </c>
      <c r="S151" s="320">
        <f t="shared" si="309"/>
        <v>14850.000000000002</v>
      </c>
      <c r="T151" s="320">
        <f t="shared" si="310"/>
        <v>5500</v>
      </c>
      <c r="U151" s="279">
        <f t="shared" si="311"/>
        <v>20350</v>
      </c>
      <c r="V151" s="280">
        <f t="shared" si="312"/>
        <v>1623602.0231200005</v>
      </c>
      <c r="W151" s="1"/>
      <c r="X151" s="1"/>
      <c r="Y151" s="403">
        <f>'Backup Balok'!J155</f>
        <v>79.78388320000002</v>
      </c>
      <c r="Z151" s="403">
        <f t="shared" si="313"/>
        <v>1.1000000000000001</v>
      </c>
      <c r="AA151" s="403">
        <f t="shared" si="314"/>
        <v>1</v>
      </c>
      <c r="AB151" s="403">
        <f t="shared" ref="AB151:AC151" si="321">AB143</f>
        <v>13500</v>
      </c>
      <c r="AC151" s="403">
        <f t="shared" si="321"/>
        <v>5000</v>
      </c>
      <c r="AD151" s="403">
        <f t="shared" si="316"/>
        <v>18500</v>
      </c>
      <c r="AE151" s="403">
        <f t="shared" si="317"/>
        <v>1077082.4232000003</v>
      </c>
      <c r="AF151" s="403">
        <f t="shared" si="318"/>
        <v>398919.41600000008</v>
      </c>
      <c r="AG151" s="403">
        <f t="shared" si="319"/>
        <v>1476001.8392000003</v>
      </c>
      <c r="AH151" s="403">
        <f t="shared" si="320"/>
        <v>10.000000000000012</v>
      </c>
      <c r="AI151" s="287"/>
    </row>
    <row r="152" spans="4:35" s="6" customFormat="1" ht="20" customHeight="1" x14ac:dyDescent="0.2">
      <c r="D152" s="158"/>
      <c r="E152" s="25"/>
      <c r="F152" s="37"/>
      <c r="G152" s="33"/>
      <c r="H152" s="34" t="s">
        <v>25</v>
      </c>
      <c r="I152" s="19"/>
      <c r="J152" s="19"/>
      <c r="K152" s="19"/>
      <c r="L152" s="27"/>
      <c r="M152" s="28"/>
      <c r="N152" s="28"/>
      <c r="O152" s="16"/>
      <c r="P152" s="138" t="s">
        <v>34</v>
      </c>
      <c r="Q152" s="93" t="s">
        <v>184</v>
      </c>
      <c r="R152" s="320">
        <f t="shared" si="308"/>
        <v>8.16</v>
      </c>
      <c r="S152" s="320">
        <f t="shared" si="309"/>
        <v>82500</v>
      </c>
      <c r="T152" s="320">
        <f t="shared" si="310"/>
        <v>38500</v>
      </c>
      <c r="U152" s="279">
        <f t="shared" si="311"/>
        <v>121000</v>
      </c>
      <c r="V152" s="280">
        <f t="shared" si="312"/>
        <v>987360</v>
      </c>
      <c r="W152" s="1"/>
      <c r="X152" s="1"/>
      <c r="Y152" s="403">
        <f>'Backup Balok'!J156</f>
        <v>8.16</v>
      </c>
      <c r="Z152" s="403">
        <f t="shared" si="313"/>
        <v>1.1000000000000001</v>
      </c>
      <c r="AA152" s="403">
        <f t="shared" si="314"/>
        <v>1</v>
      </c>
      <c r="AB152" s="403">
        <f t="shared" ref="AB152:AC152" si="322">AB144</f>
        <v>75000</v>
      </c>
      <c r="AC152" s="403">
        <f t="shared" si="322"/>
        <v>35000</v>
      </c>
      <c r="AD152" s="403">
        <f t="shared" si="316"/>
        <v>110000</v>
      </c>
      <c r="AE152" s="403">
        <f t="shared" si="317"/>
        <v>612000</v>
      </c>
      <c r="AF152" s="403">
        <f t="shared" si="318"/>
        <v>285600</v>
      </c>
      <c r="AG152" s="403">
        <f t="shared" si="319"/>
        <v>897600</v>
      </c>
      <c r="AH152" s="403">
        <f t="shared" si="320"/>
        <v>10</v>
      </c>
      <c r="AI152" s="287"/>
    </row>
    <row r="153" spans="4:35" s="6" customFormat="1" ht="20" customHeight="1" x14ac:dyDescent="0.2">
      <c r="D153" s="158"/>
      <c r="E153" s="25"/>
      <c r="F153" s="31"/>
      <c r="G153" s="19"/>
      <c r="H153" s="34"/>
      <c r="I153" s="19"/>
      <c r="J153" s="19"/>
      <c r="K153" s="27"/>
      <c r="L153" s="27"/>
      <c r="M153" s="28"/>
      <c r="N153" s="20"/>
      <c r="O153" s="16"/>
      <c r="P153" s="138"/>
      <c r="Q153" s="93"/>
      <c r="R153" s="479"/>
      <c r="S153" s="479"/>
      <c r="T153" s="479"/>
      <c r="U153" s="480"/>
      <c r="V153" s="481"/>
      <c r="Y153" s="482"/>
      <c r="Z153" s="482"/>
      <c r="AA153" s="482"/>
      <c r="AB153" s="482"/>
      <c r="AC153" s="482"/>
      <c r="AD153" s="482"/>
      <c r="AE153" s="482"/>
      <c r="AF153" s="482"/>
      <c r="AG153" s="482"/>
      <c r="AH153" s="482"/>
      <c r="AI153" s="287"/>
    </row>
    <row r="154" spans="4:35" ht="20" customHeight="1" x14ac:dyDescent="0.2">
      <c r="D154" s="160"/>
      <c r="E154" s="100"/>
      <c r="F154" s="96"/>
      <c r="G154" s="95"/>
      <c r="H154" s="94"/>
      <c r="I154" s="96"/>
      <c r="J154" s="97"/>
      <c r="K154" s="97"/>
      <c r="L154" s="97"/>
      <c r="M154" s="98"/>
      <c r="N154" s="99"/>
      <c r="O154" s="94"/>
      <c r="P154" s="101"/>
      <c r="Q154" s="103"/>
      <c r="R154" s="268"/>
      <c r="S154" s="268"/>
      <c r="T154" s="268"/>
      <c r="U154" s="269" t="s">
        <v>182</v>
      </c>
      <c r="V154" s="270">
        <f>SUM(V126:V153)</f>
        <v>64636492.019128338</v>
      </c>
      <c r="Y154" s="403"/>
      <c r="Z154" s="403"/>
      <c r="AA154" s="403"/>
      <c r="AB154" s="403"/>
      <c r="AC154" s="403"/>
      <c r="AD154" s="403"/>
      <c r="AE154" s="403"/>
      <c r="AF154" s="403"/>
      <c r="AG154" s="403"/>
      <c r="AH154" s="403"/>
    </row>
    <row r="155" spans="4:35" s="6" customFormat="1" ht="20" customHeight="1" x14ac:dyDescent="0.2">
      <c r="D155" s="159"/>
      <c r="E155" s="29" t="s">
        <v>664</v>
      </c>
      <c r="F155" s="37"/>
      <c r="G155" s="22"/>
      <c r="H155" s="22"/>
      <c r="I155" s="22"/>
      <c r="J155" s="27"/>
      <c r="K155" s="27"/>
      <c r="L155" s="27"/>
      <c r="M155" s="28"/>
      <c r="N155" s="13"/>
      <c r="O155" s="14"/>
      <c r="P155" s="138"/>
      <c r="Q155" s="93"/>
      <c r="R155" s="479"/>
      <c r="S155" s="479"/>
      <c r="T155" s="479"/>
      <c r="U155" s="480"/>
      <c r="V155" s="481"/>
      <c r="Y155" s="482"/>
      <c r="Z155" s="482"/>
      <c r="AA155" s="482"/>
      <c r="AB155" s="482"/>
      <c r="AC155" s="482"/>
      <c r="AD155" s="482"/>
      <c r="AE155" s="482"/>
      <c r="AF155" s="482"/>
      <c r="AG155" s="482"/>
      <c r="AH155" s="482"/>
      <c r="AI155" s="287"/>
    </row>
    <row r="156" spans="4:35" s="111" customFormat="1" ht="20" customHeight="1" x14ac:dyDescent="0.2">
      <c r="D156" s="161"/>
      <c r="E156" s="106"/>
      <c r="F156" s="376" t="s">
        <v>46</v>
      </c>
      <c r="G156" s="107" t="s">
        <v>824</v>
      </c>
      <c r="H156" s="107"/>
      <c r="I156" s="107"/>
      <c r="J156" s="107"/>
      <c r="K156" s="108"/>
      <c r="L156" s="108"/>
      <c r="M156" s="109"/>
      <c r="N156" s="116"/>
      <c r="O156" s="110"/>
      <c r="P156" s="138"/>
      <c r="Q156" s="93"/>
      <c r="R156" s="683"/>
      <c r="S156" s="683"/>
      <c r="T156" s="683"/>
      <c r="U156" s="684"/>
      <c r="V156" s="685"/>
      <c r="Y156" s="245"/>
      <c r="Z156" s="245"/>
      <c r="AA156" s="245"/>
      <c r="AB156" s="245"/>
      <c r="AC156" s="245"/>
      <c r="AD156" s="245"/>
      <c r="AE156" s="245"/>
      <c r="AF156" s="245"/>
      <c r="AG156" s="245"/>
      <c r="AH156" s="245"/>
      <c r="AI156" s="325"/>
    </row>
    <row r="157" spans="4:35" s="119" customFormat="1" ht="20" customHeight="1" x14ac:dyDescent="0.2">
      <c r="D157" s="162"/>
      <c r="E157" s="117"/>
      <c r="F157" s="114"/>
      <c r="G157" s="112" t="s">
        <v>22</v>
      </c>
      <c r="H157" s="70" t="s">
        <v>1251</v>
      </c>
      <c r="I157" s="113"/>
      <c r="J157" s="113"/>
      <c r="K157" s="113"/>
      <c r="L157" s="113"/>
      <c r="M157" s="70"/>
      <c r="N157" s="70"/>
      <c r="O157" s="120"/>
      <c r="P157" s="142"/>
      <c r="Q157" s="93"/>
      <c r="R157" s="763"/>
      <c r="S157" s="763"/>
      <c r="T157" s="763"/>
      <c r="U157" s="764"/>
      <c r="V157" s="765"/>
      <c r="Y157" s="766"/>
      <c r="Z157" s="766"/>
      <c r="AA157" s="766"/>
      <c r="AB157" s="766"/>
      <c r="AC157" s="766"/>
      <c r="AD157" s="766"/>
      <c r="AE157" s="766"/>
      <c r="AF157" s="766"/>
      <c r="AG157" s="766"/>
      <c r="AH157" s="766"/>
      <c r="AI157" s="92"/>
    </row>
    <row r="158" spans="4:35" s="6" customFormat="1" ht="20" customHeight="1" x14ac:dyDescent="0.2">
      <c r="D158" s="158"/>
      <c r="E158" s="25"/>
      <c r="F158" s="31"/>
      <c r="G158" s="33"/>
      <c r="H158" s="34" t="s">
        <v>23</v>
      </c>
      <c r="I158" s="19"/>
      <c r="J158" s="19"/>
      <c r="K158" s="27"/>
      <c r="L158" s="27"/>
      <c r="M158" s="28"/>
      <c r="N158" s="20"/>
      <c r="O158" s="16"/>
      <c r="P158" s="138" t="s">
        <v>193</v>
      </c>
      <c r="Q158" s="93" t="s">
        <v>189</v>
      </c>
      <c r="R158" s="320">
        <f t="shared" ref="R158:R160" si="323">Y158*AA158</f>
        <v>1.3820000000000001</v>
      </c>
      <c r="S158" s="320">
        <f t="shared" ref="S158:S160" si="324">Z158*AB158</f>
        <v>561000</v>
      </c>
      <c r="T158" s="320">
        <f t="shared" ref="T158:T160" si="325">Z158*AC158</f>
        <v>110000.00000000001</v>
      </c>
      <c r="U158" s="279">
        <f t="shared" ref="U158:U160" si="326">S158+T158</f>
        <v>671000</v>
      </c>
      <c r="V158" s="280">
        <f t="shared" ref="V158:V160" si="327">R158*U158</f>
        <v>927322.00000000012</v>
      </c>
      <c r="W158" s="1"/>
      <c r="X158" s="1"/>
      <c r="Y158" s="403">
        <f>'Back Up Vol Plat Lt.'!K227</f>
        <v>1.3820000000000001</v>
      </c>
      <c r="Z158" s="403">
        <f t="shared" ref="Z158:Z160" si="328">$Z$26</f>
        <v>1.1000000000000001</v>
      </c>
      <c r="AA158" s="403">
        <f t="shared" ref="AA158:AA160" si="329">$AA$26</f>
        <v>1</v>
      </c>
      <c r="AB158" s="403">
        <v>510000</v>
      </c>
      <c r="AC158" s="403">
        <v>100000</v>
      </c>
      <c r="AD158" s="403">
        <f t="shared" ref="AD158:AD160" si="330">AB158+AC158</f>
        <v>610000</v>
      </c>
      <c r="AE158" s="403">
        <f t="shared" ref="AE158:AE160" si="331">Y158*AB158</f>
        <v>704820.00000000012</v>
      </c>
      <c r="AF158" s="403">
        <f t="shared" ref="AF158:AF160" si="332">Y158*AC158</f>
        <v>138200</v>
      </c>
      <c r="AG158" s="403">
        <f t="shared" ref="AG158:AG160" si="333">AE158+AF158</f>
        <v>843020.00000000012</v>
      </c>
      <c r="AH158" s="403">
        <f t="shared" ref="AH158:AH160" si="334">(V158-AG158)/AG158*100</f>
        <v>10</v>
      </c>
      <c r="AI158" s="287"/>
    </row>
    <row r="159" spans="4:35" s="6" customFormat="1" ht="20" customHeight="1" x14ac:dyDescent="0.2">
      <c r="D159" s="158"/>
      <c r="E159" s="25"/>
      <c r="F159" s="31"/>
      <c r="G159" s="33"/>
      <c r="H159" s="34" t="s">
        <v>24</v>
      </c>
      <c r="I159" s="19"/>
      <c r="J159" s="19"/>
      <c r="K159" s="27"/>
      <c r="L159" s="27"/>
      <c r="M159" s="28"/>
      <c r="N159" s="20"/>
      <c r="O159" s="16"/>
      <c r="P159" s="138" t="s">
        <v>1122</v>
      </c>
      <c r="Q159" s="93" t="s">
        <v>192</v>
      </c>
      <c r="R159" s="320">
        <f t="shared" si="323"/>
        <v>189.24</v>
      </c>
      <c r="S159" s="320">
        <f t="shared" si="324"/>
        <v>14850.000000000002</v>
      </c>
      <c r="T159" s="320">
        <f t="shared" si="325"/>
        <v>5500</v>
      </c>
      <c r="U159" s="279">
        <f t="shared" si="326"/>
        <v>20350</v>
      </c>
      <c r="V159" s="280">
        <f t="shared" si="327"/>
        <v>3851034</v>
      </c>
      <c r="W159" s="1"/>
      <c r="X159" s="1"/>
      <c r="Y159" s="403">
        <f>'Back Up Vol Plat Lt.'!K228</f>
        <v>189.24</v>
      </c>
      <c r="Z159" s="403">
        <f t="shared" si="328"/>
        <v>1.1000000000000001</v>
      </c>
      <c r="AA159" s="403">
        <f t="shared" si="329"/>
        <v>1</v>
      </c>
      <c r="AB159" s="403">
        <f>AB143</f>
        <v>13500</v>
      </c>
      <c r="AC159" s="403">
        <f>AC143</f>
        <v>5000</v>
      </c>
      <c r="AD159" s="403">
        <f t="shared" si="330"/>
        <v>18500</v>
      </c>
      <c r="AE159" s="403">
        <f t="shared" si="331"/>
        <v>2554740</v>
      </c>
      <c r="AF159" s="403">
        <f t="shared" si="332"/>
        <v>946200</v>
      </c>
      <c r="AG159" s="403">
        <f t="shared" si="333"/>
        <v>3500940</v>
      </c>
      <c r="AH159" s="403">
        <f t="shared" si="334"/>
        <v>10</v>
      </c>
      <c r="AI159" s="287"/>
    </row>
    <row r="160" spans="4:35" s="6" customFormat="1" ht="20" customHeight="1" x14ac:dyDescent="0.2">
      <c r="D160" s="158"/>
      <c r="E160" s="25"/>
      <c r="F160" s="31"/>
      <c r="G160" s="19"/>
      <c r="H160" s="34" t="s">
        <v>49</v>
      </c>
      <c r="I160" s="19"/>
      <c r="J160" s="19"/>
      <c r="K160" s="27"/>
      <c r="L160" s="27"/>
      <c r="M160" s="28"/>
      <c r="N160" s="20"/>
      <c r="O160" s="16"/>
      <c r="P160" s="138" t="s">
        <v>313</v>
      </c>
      <c r="Q160" s="93" t="s">
        <v>184</v>
      </c>
      <c r="R160" s="320">
        <f t="shared" si="323"/>
        <v>17.966000000000001</v>
      </c>
      <c r="S160" s="320">
        <f t="shared" si="324"/>
        <v>181500.00000000003</v>
      </c>
      <c r="T160" s="320">
        <f t="shared" si="325"/>
        <v>38500</v>
      </c>
      <c r="U160" s="279">
        <f t="shared" si="326"/>
        <v>220000.00000000003</v>
      </c>
      <c r="V160" s="280">
        <f t="shared" si="327"/>
        <v>3952520.0000000009</v>
      </c>
      <c r="W160" s="1"/>
      <c r="X160" s="1"/>
      <c r="Y160" s="403">
        <f>'Back Up Vol Plat Lt.'!K229</f>
        <v>17.966000000000001</v>
      </c>
      <c r="Z160" s="403">
        <f t="shared" si="328"/>
        <v>1.1000000000000001</v>
      </c>
      <c r="AA160" s="403">
        <f t="shared" si="329"/>
        <v>1</v>
      </c>
      <c r="AB160" s="403">
        <v>165000</v>
      </c>
      <c r="AC160" s="403">
        <f>$AC$80</f>
        <v>35000</v>
      </c>
      <c r="AD160" s="403">
        <f t="shared" si="330"/>
        <v>200000</v>
      </c>
      <c r="AE160" s="403">
        <f t="shared" si="331"/>
        <v>2964390</v>
      </c>
      <c r="AF160" s="403">
        <f t="shared" si="332"/>
        <v>628810</v>
      </c>
      <c r="AG160" s="403">
        <f t="shared" si="333"/>
        <v>3593200</v>
      </c>
      <c r="AH160" s="403">
        <f t="shared" si="334"/>
        <v>10.000000000000025</v>
      </c>
      <c r="AI160" s="287"/>
    </row>
    <row r="161" spans="4:35" s="6" customFormat="1" ht="20" customHeight="1" x14ac:dyDescent="0.2">
      <c r="D161" s="158"/>
      <c r="E161" s="25"/>
      <c r="F161" s="31"/>
      <c r="G161" s="19"/>
      <c r="H161" s="34"/>
      <c r="I161" s="19"/>
      <c r="J161" s="19"/>
      <c r="K161" s="27"/>
      <c r="L161" s="27"/>
      <c r="M161" s="28"/>
      <c r="N161" s="20"/>
      <c r="O161" s="16"/>
      <c r="P161" s="138"/>
      <c r="Q161" s="93"/>
      <c r="R161" s="479"/>
      <c r="S161" s="479"/>
      <c r="T161" s="479"/>
      <c r="U161" s="480"/>
      <c r="V161" s="481"/>
      <c r="Y161" s="482"/>
      <c r="Z161" s="482"/>
      <c r="AA161" s="482"/>
      <c r="AB161" s="482"/>
      <c r="AC161" s="482"/>
      <c r="AD161" s="482"/>
      <c r="AE161" s="482"/>
      <c r="AF161" s="482"/>
      <c r="AG161" s="482"/>
      <c r="AH161" s="482"/>
      <c r="AI161" s="287"/>
    </row>
    <row r="162" spans="4:35" ht="20" customHeight="1" x14ac:dyDescent="0.2">
      <c r="D162" s="160"/>
      <c r="E162" s="100"/>
      <c r="F162" s="96"/>
      <c r="G162" s="95"/>
      <c r="H162" s="94"/>
      <c r="I162" s="96"/>
      <c r="J162" s="97"/>
      <c r="K162" s="97"/>
      <c r="L162" s="97"/>
      <c r="M162" s="98"/>
      <c r="N162" s="99"/>
      <c r="O162" s="94"/>
      <c r="P162" s="101"/>
      <c r="Q162" s="103"/>
      <c r="R162" s="268"/>
      <c r="S162" s="268"/>
      <c r="T162" s="268"/>
      <c r="U162" s="269" t="s">
        <v>182</v>
      </c>
      <c r="V162" s="270">
        <f>SUM(V156:V161)</f>
        <v>8730876</v>
      </c>
      <c r="Y162" s="403"/>
      <c r="Z162" s="403"/>
      <c r="AA162" s="403"/>
      <c r="AB162" s="403"/>
      <c r="AC162" s="403"/>
      <c r="AD162" s="403"/>
      <c r="AE162" s="403"/>
      <c r="AF162" s="403"/>
      <c r="AG162" s="403"/>
      <c r="AH162" s="403"/>
    </row>
    <row r="163" spans="4:35" s="6" customFormat="1" ht="20" customHeight="1" x14ac:dyDescent="0.2">
      <c r="D163" s="159" t="s">
        <v>190</v>
      </c>
      <c r="E163" s="25" t="s">
        <v>207</v>
      </c>
      <c r="F163" s="37"/>
      <c r="G163" s="22"/>
      <c r="H163" s="71"/>
      <c r="I163" s="22"/>
      <c r="J163" s="22"/>
      <c r="K163" s="27"/>
      <c r="L163" s="27"/>
      <c r="M163" s="28"/>
      <c r="N163" s="13"/>
      <c r="O163" s="14"/>
      <c r="P163" s="143"/>
      <c r="Q163" s="21"/>
      <c r="R163" s="479"/>
      <c r="S163" s="479"/>
      <c r="T163" s="479"/>
      <c r="U163" s="480"/>
      <c r="V163" s="481"/>
      <c r="Y163" s="482"/>
      <c r="Z163" s="482"/>
      <c r="AA163" s="482"/>
      <c r="AB163" s="482"/>
      <c r="AC163" s="482"/>
      <c r="AD163" s="482"/>
      <c r="AE163" s="482"/>
      <c r="AF163" s="482"/>
      <c r="AG163" s="482"/>
      <c r="AH163" s="482"/>
      <c r="AI163" s="287"/>
    </row>
    <row r="164" spans="4:35" s="6" customFormat="1" ht="20" customHeight="1" x14ac:dyDescent="0.2">
      <c r="D164" s="159"/>
      <c r="E164" s="29" t="s">
        <v>665</v>
      </c>
      <c r="F164" s="37"/>
      <c r="G164" s="22"/>
      <c r="H164" s="22"/>
      <c r="I164" s="22"/>
      <c r="J164" s="27"/>
      <c r="K164" s="27"/>
      <c r="L164" s="27"/>
      <c r="M164" s="28"/>
      <c r="N164" s="13"/>
      <c r="O164" s="14"/>
      <c r="P164" s="138"/>
      <c r="Q164" s="93"/>
      <c r="R164" s="479"/>
      <c r="S164" s="479"/>
      <c r="T164" s="479"/>
      <c r="U164" s="480"/>
      <c r="V164" s="481"/>
      <c r="Y164" s="482"/>
      <c r="Z164" s="482"/>
      <c r="AA164" s="482"/>
      <c r="AB164" s="482"/>
      <c r="AC164" s="482"/>
      <c r="AD164" s="482"/>
      <c r="AE164" s="482"/>
      <c r="AF164" s="482"/>
      <c r="AG164" s="482"/>
      <c r="AH164" s="482"/>
      <c r="AI164" s="287"/>
    </row>
    <row r="165" spans="4:35" s="119" customFormat="1" ht="20" customHeight="1" x14ac:dyDescent="0.2">
      <c r="D165" s="162"/>
      <c r="E165" s="117"/>
      <c r="F165" s="112" t="s">
        <v>46</v>
      </c>
      <c r="G165" s="70" t="s">
        <v>53</v>
      </c>
      <c r="H165" s="70"/>
      <c r="I165" s="113"/>
      <c r="J165" s="113"/>
      <c r="K165" s="114"/>
      <c r="L165" s="114"/>
      <c r="M165" s="70"/>
      <c r="N165" s="70"/>
      <c r="O165" s="118"/>
      <c r="P165" s="138" t="s">
        <v>796</v>
      </c>
      <c r="Q165" s="93" t="s">
        <v>184</v>
      </c>
      <c r="R165" s="320">
        <f t="shared" ref="R165:R168" si="335">Y165*AA165</f>
        <v>36</v>
      </c>
      <c r="S165" s="320">
        <f t="shared" ref="S165:S168" si="336">Z165*AB165</f>
        <v>57970.000000000007</v>
      </c>
      <c r="T165" s="320">
        <f t="shared" ref="T165:T168" si="337">Z165*AC165</f>
        <v>49500.000000000007</v>
      </c>
      <c r="U165" s="279">
        <f t="shared" ref="U165:U168" si="338">S165+T165</f>
        <v>107470.00000000001</v>
      </c>
      <c r="V165" s="280">
        <f t="shared" ref="V165:V168" si="339">R165*U165</f>
        <v>3868920.0000000005</v>
      </c>
      <c r="W165" s="1"/>
      <c r="X165" s="1"/>
      <c r="Y165" s="403">
        <v>36</v>
      </c>
      <c r="Z165" s="403">
        <f t="shared" ref="Z165:Z168" si="340">$Z$26</f>
        <v>1.1000000000000001</v>
      </c>
      <c r="AA165" s="403">
        <f t="shared" ref="AA165:AA168" si="341">$AA$26</f>
        <v>1</v>
      </c>
      <c r="AB165" s="403">
        <v>52700</v>
      </c>
      <c r="AC165" s="403">
        <v>45000</v>
      </c>
      <c r="AD165" s="403">
        <f t="shared" ref="AD165:AD168" si="342">AB165+AC165</f>
        <v>97700</v>
      </c>
      <c r="AE165" s="403">
        <f t="shared" ref="AE165:AE168" si="343">Y165*AB165</f>
        <v>1897200</v>
      </c>
      <c r="AF165" s="403">
        <f t="shared" ref="AF165:AF168" si="344">Y165*AC165</f>
        <v>1620000</v>
      </c>
      <c r="AG165" s="403">
        <f t="shared" ref="AG165:AG168" si="345">AE165+AF165</f>
        <v>3517200</v>
      </c>
      <c r="AH165" s="403">
        <f t="shared" ref="AH165:AH168" si="346">(V165-AG165)/AG165*100</f>
        <v>10.000000000000012</v>
      </c>
      <c r="AI165" s="92"/>
    </row>
    <row r="166" spans="4:35" s="119" customFormat="1" ht="20" customHeight="1" x14ac:dyDescent="0.2">
      <c r="D166" s="162"/>
      <c r="E166" s="117"/>
      <c r="F166" s="112" t="s">
        <v>20</v>
      </c>
      <c r="G166" s="70" t="s">
        <v>206</v>
      </c>
      <c r="H166" s="70"/>
      <c r="I166" s="113"/>
      <c r="J166" s="113"/>
      <c r="K166" s="114"/>
      <c r="L166" s="114"/>
      <c r="M166" s="70"/>
      <c r="N166" s="70"/>
      <c r="O166" s="118"/>
      <c r="P166" s="138" t="s">
        <v>797</v>
      </c>
      <c r="Q166" s="93" t="s">
        <v>184</v>
      </c>
      <c r="R166" s="320">
        <f t="shared" si="335"/>
        <v>36</v>
      </c>
      <c r="S166" s="320">
        <f t="shared" si="336"/>
        <v>66000</v>
      </c>
      <c r="T166" s="320">
        <f t="shared" si="337"/>
        <v>55000.000000000007</v>
      </c>
      <c r="U166" s="279">
        <f t="shared" si="338"/>
        <v>121000</v>
      </c>
      <c r="V166" s="280">
        <f t="shared" si="339"/>
        <v>4356000</v>
      </c>
      <c r="W166" s="1"/>
      <c r="X166" s="1"/>
      <c r="Y166" s="403">
        <f>Y165</f>
        <v>36</v>
      </c>
      <c r="Z166" s="403">
        <f t="shared" si="340"/>
        <v>1.1000000000000001</v>
      </c>
      <c r="AA166" s="403">
        <f t="shared" si="341"/>
        <v>1</v>
      </c>
      <c r="AB166" s="403">
        <v>60000</v>
      </c>
      <c r="AC166" s="403">
        <v>50000</v>
      </c>
      <c r="AD166" s="403">
        <f t="shared" ref="AD166:AD167" si="347">AB166+AC166</f>
        <v>110000</v>
      </c>
      <c r="AE166" s="403">
        <f t="shared" ref="AE166:AE167" si="348">Y166*AB166</f>
        <v>2160000</v>
      </c>
      <c r="AF166" s="403">
        <f t="shared" ref="AF166:AF167" si="349">Y166*AC166</f>
        <v>1800000</v>
      </c>
      <c r="AG166" s="403">
        <f t="shared" ref="AG166:AG167" si="350">AE166+AF166</f>
        <v>3960000</v>
      </c>
      <c r="AH166" s="403">
        <f t="shared" si="346"/>
        <v>10</v>
      </c>
      <c r="AI166" s="92"/>
    </row>
    <row r="167" spans="4:35" s="119" customFormat="1" ht="20" customHeight="1" x14ac:dyDescent="0.2">
      <c r="D167" s="162"/>
      <c r="E167" s="117"/>
      <c r="F167" s="377" t="s">
        <v>51</v>
      </c>
      <c r="G167" s="70" t="s">
        <v>209</v>
      </c>
      <c r="H167" s="70"/>
      <c r="I167" s="113"/>
      <c r="J167" s="113"/>
      <c r="K167" s="114"/>
      <c r="L167" s="114"/>
      <c r="M167" s="70"/>
      <c r="N167" s="70"/>
      <c r="O167" s="118"/>
      <c r="P167" s="138" t="s">
        <v>311</v>
      </c>
      <c r="Q167" s="93" t="s">
        <v>237</v>
      </c>
      <c r="R167" s="320">
        <f t="shared" si="335"/>
        <v>12</v>
      </c>
      <c r="S167" s="320">
        <f t="shared" si="336"/>
        <v>38500</v>
      </c>
      <c r="T167" s="320">
        <f t="shared" si="337"/>
        <v>30800.000000000004</v>
      </c>
      <c r="U167" s="279">
        <f t="shared" si="338"/>
        <v>69300</v>
      </c>
      <c r="V167" s="280">
        <f t="shared" si="339"/>
        <v>831600</v>
      </c>
      <c r="W167" s="1"/>
      <c r="X167" s="1"/>
      <c r="Y167" s="403">
        <v>12</v>
      </c>
      <c r="Z167" s="403">
        <f t="shared" si="340"/>
        <v>1.1000000000000001</v>
      </c>
      <c r="AA167" s="403">
        <f t="shared" si="341"/>
        <v>1</v>
      </c>
      <c r="AB167" s="403">
        <v>35000</v>
      </c>
      <c r="AC167" s="403">
        <v>28000</v>
      </c>
      <c r="AD167" s="403">
        <f t="shared" si="347"/>
        <v>63000</v>
      </c>
      <c r="AE167" s="403">
        <f t="shared" si="348"/>
        <v>420000</v>
      </c>
      <c r="AF167" s="403">
        <f t="shared" si="349"/>
        <v>336000</v>
      </c>
      <c r="AG167" s="403">
        <f t="shared" si="350"/>
        <v>756000</v>
      </c>
      <c r="AH167" s="403">
        <f t="shared" si="346"/>
        <v>10</v>
      </c>
      <c r="AI167" s="92"/>
    </row>
    <row r="168" spans="4:35" s="119" customFormat="1" ht="20" customHeight="1" x14ac:dyDescent="0.2">
      <c r="D168" s="162"/>
      <c r="E168" s="117"/>
      <c r="F168" s="378" t="s">
        <v>35</v>
      </c>
      <c r="G168" s="70" t="s">
        <v>208</v>
      </c>
      <c r="H168" s="70"/>
      <c r="I168" s="113"/>
      <c r="J168" s="113"/>
      <c r="K168" s="114"/>
      <c r="L168" s="114"/>
      <c r="M168" s="70"/>
      <c r="N168" s="70"/>
      <c r="O168" s="118"/>
      <c r="P168" s="138" t="s">
        <v>312</v>
      </c>
      <c r="Q168" s="93" t="s">
        <v>184</v>
      </c>
      <c r="R168" s="320">
        <f t="shared" si="335"/>
        <v>36</v>
      </c>
      <c r="S168" s="320">
        <f t="shared" si="336"/>
        <v>22000</v>
      </c>
      <c r="T168" s="320">
        <f t="shared" si="337"/>
        <v>6600.0000000000009</v>
      </c>
      <c r="U168" s="279">
        <f t="shared" si="338"/>
        <v>28600</v>
      </c>
      <c r="V168" s="280">
        <f t="shared" si="339"/>
        <v>1029600</v>
      </c>
      <c r="W168" s="1"/>
      <c r="X168" s="1"/>
      <c r="Y168" s="403">
        <f>Y166</f>
        <v>36</v>
      </c>
      <c r="Z168" s="403">
        <f t="shared" si="340"/>
        <v>1.1000000000000001</v>
      </c>
      <c r="AA168" s="403">
        <f t="shared" si="341"/>
        <v>1</v>
      </c>
      <c r="AB168" s="403">
        <v>20000</v>
      </c>
      <c r="AC168" s="403">
        <v>6000</v>
      </c>
      <c r="AD168" s="403">
        <f t="shared" si="342"/>
        <v>26000</v>
      </c>
      <c r="AE168" s="403">
        <f t="shared" si="343"/>
        <v>720000</v>
      </c>
      <c r="AF168" s="403">
        <f t="shared" si="344"/>
        <v>216000</v>
      </c>
      <c r="AG168" s="403">
        <f t="shared" si="345"/>
        <v>936000</v>
      </c>
      <c r="AH168" s="403">
        <f t="shared" si="346"/>
        <v>10</v>
      </c>
      <c r="AI168" s="92"/>
    </row>
    <row r="169" spans="4:35" ht="20" customHeight="1" x14ac:dyDescent="0.2">
      <c r="D169" s="160"/>
      <c r="E169" s="100"/>
      <c r="F169" s="96"/>
      <c r="G169" s="95"/>
      <c r="H169" s="94"/>
      <c r="I169" s="96"/>
      <c r="J169" s="97"/>
      <c r="K169" s="97"/>
      <c r="L169" s="97"/>
      <c r="M169" s="98"/>
      <c r="N169" s="99"/>
      <c r="O169" s="94"/>
      <c r="P169" s="101"/>
      <c r="Q169" s="103"/>
      <c r="R169" s="268"/>
      <c r="S169" s="268"/>
      <c r="T169" s="268"/>
      <c r="U169" s="269" t="s">
        <v>182</v>
      </c>
      <c r="V169" s="270">
        <f>SUM(V164:V168)</f>
        <v>10086120</v>
      </c>
      <c r="Y169" s="403"/>
      <c r="Z169" s="403"/>
      <c r="AA169" s="403"/>
      <c r="AB169" s="403"/>
      <c r="AC169" s="403"/>
      <c r="AD169" s="403"/>
      <c r="AE169" s="403"/>
      <c r="AF169" s="403"/>
      <c r="AG169" s="403"/>
      <c r="AH169" s="403"/>
    </row>
    <row r="170" spans="4:35" s="6" customFormat="1" ht="20" customHeight="1" x14ac:dyDescent="0.2">
      <c r="D170" s="159"/>
      <c r="E170" s="29" t="s">
        <v>666</v>
      </c>
      <c r="F170" s="37"/>
      <c r="G170" s="22"/>
      <c r="H170" s="22"/>
      <c r="I170" s="22"/>
      <c r="J170" s="27"/>
      <c r="K170" s="27"/>
      <c r="L170" s="27"/>
      <c r="M170" s="28"/>
      <c r="N170" s="13"/>
      <c r="O170" s="14"/>
      <c r="P170" s="138"/>
      <c r="Q170" s="93"/>
      <c r="R170" s="479"/>
      <c r="S170" s="479"/>
      <c r="T170" s="479"/>
      <c r="U170" s="480"/>
      <c r="V170" s="481"/>
      <c r="Y170" s="482"/>
      <c r="Z170" s="482"/>
      <c r="AA170" s="482"/>
      <c r="AB170" s="482"/>
      <c r="AC170" s="482"/>
      <c r="AD170" s="482"/>
      <c r="AE170" s="482"/>
      <c r="AF170" s="482"/>
      <c r="AG170" s="482"/>
      <c r="AH170" s="482"/>
      <c r="AI170" s="287"/>
    </row>
    <row r="171" spans="4:35" s="119" customFormat="1" ht="20" customHeight="1" x14ac:dyDescent="0.2">
      <c r="D171" s="162"/>
      <c r="E171" s="117"/>
      <c r="F171" s="70" t="s">
        <v>46</v>
      </c>
      <c r="G171" s="113" t="s">
        <v>213</v>
      </c>
      <c r="H171" s="113"/>
      <c r="I171" s="113"/>
      <c r="J171" s="113"/>
      <c r="K171" s="114"/>
      <c r="L171" s="114"/>
      <c r="M171" s="70"/>
      <c r="N171" s="70"/>
      <c r="O171" s="118"/>
      <c r="P171" s="138" t="s">
        <v>316</v>
      </c>
      <c r="Q171" s="93" t="s">
        <v>184</v>
      </c>
      <c r="R171" s="320">
        <f t="shared" ref="R171:R176" si="351">Y171*AA171</f>
        <v>17.966000000000001</v>
      </c>
      <c r="S171" s="320">
        <f t="shared" ref="S171:S176" si="352">Z171*AB171</f>
        <v>60500.000000000007</v>
      </c>
      <c r="T171" s="320">
        <f t="shared" ref="T171:T176" si="353">Z171*AC171</f>
        <v>75920.988000000012</v>
      </c>
      <c r="U171" s="279">
        <f t="shared" ref="U171:U176" si="354">S171+T171</f>
        <v>136420.98800000001</v>
      </c>
      <c r="V171" s="280">
        <f t="shared" ref="V171:V176" si="355">R171*U171</f>
        <v>2450939.4704080005</v>
      </c>
      <c r="W171" s="1"/>
      <c r="X171" s="1"/>
      <c r="Y171" s="403">
        <f>Y160</f>
        <v>17.966000000000001</v>
      </c>
      <c r="Z171" s="403">
        <f t="shared" ref="Z171:Z176" si="356">$Z$26</f>
        <v>1.1000000000000001</v>
      </c>
      <c r="AA171" s="403">
        <f t="shared" ref="AA171:AA176" si="357">$AA$26</f>
        <v>1</v>
      </c>
      <c r="AB171" s="403">
        <f>(2*24000)+7000</f>
        <v>55000</v>
      </c>
      <c r="AC171" s="403">
        <f>(2*25835.04)+17349</f>
        <v>69019.08</v>
      </c>
      <c r="AD171" s="403">
        <f t="shared" ref="AD171:AD176" si="358">AB171+AC171</f>
        <v>124019.08</v>
      </c>
      <c r="AE171" s="403">
        <f t="shared" ref="AE171:AE176" si="359">Y171*AB171</f>
        <v>988130.00000000012</v>
      </c>
      <c r="AF171" s="403">
        <f t="shared" ref="AF171:AF176" si="360">Y171*AC171</f>
        <v>1239996.79128</v>
      </c>
      <c r="AG171" s="403">
        <f t="shared" ref="AG171:AG176" si="361">AE171+AF171</f>
        <v>2228126.79128</v>
      </c>
      <c r="AH171" s="403">
        <f t="shared" ref="AH171:AH176" si="362">(V171-AG171)/AG171*100</f>
        <v>10.000000000000023</v>
      </c>
      <c r="AI171" s="92"/>
    </row>
    <row r="172" spans="4:35" s="119" customFormat="1" ht="20" customHeight="1" x14ac:dyDescent="0.2">
      <c r="D172" s="162"/>
      <c r="E172" s="117"/>
      <c r="F172" s="70" t="s">
        <v>20</v>
      </c>
      <c r="G172" s="113" t="s">
        <v>318</v>
      </c>
      <c r="H172" s="113"/>
      <c r="I172" s="113"/>
      <c r="J172" s="113"/>
      <c r="K172" s="114"/>
      <c r="L172" s="114"/>
      <c r="M172" s="70"/>
      <c r="N172" s="70"/>
      <c r="O172" s="118"/>
      <c r="P172" s="138" t="s">
        <v>317</v>
      </c>
      <c r="Q172" s="93" t="s">
        <v>237</v>
      </c>
      <c r="R172" s="320">
        <f t="shared" si="351"/>
        <v>24.3</v>
      </c>
      <c r="S172" s="320">
        <f t="shared" si="352"/>
        <v>54964.030000000006</v>
      </c>
      <c r="T172" s="320">
        <f t="shared" si="353"/>
        <v>59457.244000000006</v>
      </c>
      <c r="U172" s="279">
        <f t="shared" si="354"/>
        <v>114421.274</v>
      </c>
      <c r="V172" s="280">
        <f t="shared" si="355"/>
        <v>2780436.9582000002</v>
      </c>
      <c r="W172" s="1"/>
      <c r="X172" s="1"/>
      <c r="Y172" s="403">
        <f>11.5+0.8+12</f>
        <v>24.3</v>
      </c>
      <c r="Z172" s="403">
        <f t="shared" si="356"/>
        <v>1.1000000000000001</v>
      </c>
      <c r="AA172" s="403">
        <f t="shared" si="357"/>
        <v>1</v>
      </c>
      <c r="AB172" s="403">
        <f>20000+24604.8+5362.5</f>
        <v>49967.3</v>
      </c>
      <c r="AC172" s="403">
        <f>(25835.04+17349+10868)</f>
        <v>54052.04</v>
      </c>
      <c r="AD172" s="403">
        <f t="shared" si="358"/>
        <v>104019.34</v>
      </c>
      <c r="AE172" s="403">
        <f t="shared" si="359"/>
        <v>1214205.3900000001</v>
      </c>
      <c r="AF172" s="403">
        <f t="shared" si="360"/>
        <v>1313464.5720000002</v>
      </c>
      <c r="AG172" s="403">
        <f t="shared" si="361"/>
        <v>2527669.9620000003</v>
      </c>
      <c r="AH172" s="403">
        <f t="shared" si="362"/>
        <v>9.9999999999999964</v>
      </c>
      <c r="AI172" s="92"/>
    </row>
    <row r="173" spans="4:35" s="119" customFormat="1" ht="20" customHeight="1" x14ac:dyDescent="0.2">
      <c r="D173" s="162"/>
      <c r="E173" s="117"/>
      <c r="F173" s="70" t="s">
        <v>51</v>
      </c>
      <c r="G173" s="113" t="s">
        <v>210</v>
      </c>
      <c r="H173" s="113"/>
      <c r="I173" s="113"/>
      <c r="J173" s="113"/>
      <c r="K173" s="114"/>
      <c r="L173" s="114"/>
      <c r="M173" s="70"/>
      <c r="N173" s="70"/>
      <c r="O173" s="118"/>
      <c r="P173" s="138" t="s">
        <v>389</v>
      </c>
      <c r="Q173" s="93" t="s">
        <v>266</v>
      </c>
      <c r="R173" s="320">
        <f>Y173*AA173</f>
        <v>8</v>
      </c>
      <c r="S173" s="320">
        <f t="shared" si="352"/>
        <v>165000</v>
      </c>
      <c r="T173" s="320">
        <f t="shared" si="353"/>
        <v>22000</v>
      </c>
      <c r="U173" s="279">
        <f t="shared" si="354"/>
        <v>187000</v>
      </c>
      <c r="V173" s="280">
        <f t="shared" si="355"/>
        <v>1496000</v>
      </c>
      <c r="W173" s="1"/>
      <c r="X173" s="1"/>
      <c r="Y173" s="403">
        <v>8</v>
      </c>
      <c r="Z173" s="403">
        <f t="shared" si="356"/>
        <v>1.1000000000000001</v>
      </c>
      <c r="AA173" s="403">
        <f t="shared" si="357"/>
        <v>1</v>
      </c>
      <c r="AB173" s="403">
        <v>150000</v>
      </c>
      <c r="AC173" s="403">
        <v>20000</v>
      </c>
      <c r="AD173" s="403">
        <f t="shared" si="358"/>
        <v>170000</v>
      </c>
      <c r="AE173" s="403">
        <f t="shared" si="359"/>
        <v>1200000</v>
      </c>
      <c r="AF173" s="403">
        <f t="shared" si="360"/>
        <v>160000</v>
      </c>
      <c r="AG173" s="403">
        <f t="shared" si="361"/>
        <v>1360000</v>
      </c>
      <c r="AH173" s="403">
        <f t="shared" si="362"/>
        <v>10</v>
      </c>
      <c r="AI173" s="92"/>
    </row>
    <row r="174" spans="4:35" s="119" customFormat="1" ht="20" customHeight="1" x14ac:dyDescent="0.2">
      <c r="D174" s="162"/>
      <c r="E174" s="117"/>
      <c r="F174" s="70" t="s">
        <v>35</v>
      </c>
      <c r="G174" s="113" t="s">
        <v>211</v>
      </c>
      <c r="H174" s="113"/>
      <c r="I174" s="113"/>
      <c r="J174" s="113"/>
      <c r="K174" s="114"/>
      <c r="L174" s="114"/>
      <c r="M174" s="70"/>
      <c r="N174" s="70"/>
      <c r="O174" s="118"/>
      <c r="P174" s="138" t="s">
        <v>257</v>
      </c>
      <c r="Q174" s="93" t="s">
        <v>184</v>
      </c>
      <c r="R174" s="320">
        <f t="shared" si="351"/>
        <v>17.966000000000001</v>
      </c>
      <c r="S174" s="320">
        <f t="shared" si="352"/>
        <v>34848</v>
      </c>
      <c r="T174" s="320">
        <f t="shared" si="353"/>
        <v>15681.6</v>
      </c>
      <c r="U174" s="279">
        <f t="shared" si="354"/>
        <v>50529.599999999999</v>
      </c>
      <c r="V174" s="280">
        <f t="shared" si="355"/>
        <v>907814.79359999998</v>
      </c>
      <c r="W174" s="1"/>
      <c r="X174" s="1"/>
      <c r="Y174" s="403">
        <f>Y171</f>
        <v>17.966000000000001</v>
      </c>
      <c r="Z174" s="403">
        <f t="shared" si="356"/>
        <v>1.1000000000000001</v>
      </c>
      <c r="AA174" s="403">
        <f t="shared" si="357"/>
        <v>1</v>
      </c>
      <c r="AB174" s="403">
        <v>31680</v>
      </c>
      <c r="AC174" s="403">
        <v>14256</v>
      </c>
      <c r="AD174" s="403">
        <f t="shared" si="358"/>
        <v>45936</v>
      </c>
      <c r="AE174" s="403">
        <f t="shared" si="359"/>
        <v>569162.88</v>
      </c>
      <c r="AF174" s="403">
        <f t="shared" si="360"/>
        <v>256123.296</v>
      </c>
      <c r="AG174" s="403">
        <f t="shared" si="361"/>
        <v>825286.17599999998</v>
      </c>
      <c r="AH174" s="403">
        <f t="shared" si="362"/>
        <v>10</v>
      </c>
      <c r="AI174" s="92"/>
    </row>
    <row r="175" spans="4:35" s="119" customFormat="1" ht="20" customHeight="1" x14ac:dyDescent="0.2">
      <c r="D175" s="162"/>
      <c r="E175" s="117"/>
      <c r="F175" s="70" t="s">
        <v>37</v>
      </c>
      <c r="G175" s="113" t="s">
        <v>212</v>
      </c>
      <c r="H175" s="113"/>
      <c r="I175" s="113"/>
      <c r="J175" s="113"/>
      <c r="K175" s="114"/>
      <c r="L175" s="114"/>
      <c r="M175" s="70"/>
      <c r="N175" s="70"/>
      <c r="O175" s="118"/>
      <c r="P175" s="138" t="s">
        <v>617</v>
      </c>
      <c r="Q175" s="93" t="s">
        <v>184</v>
      </c>
      <c r="R175" s="320">
        <f t="shared" si="351"/>
        <v>17.966000000000001</v>
      </c>
      <c r="S175" s="320">
        <f t="shared" si="352"/>
        <v>23571.428571428572</v>
      </c>
      <c r="T175" s="320">
        <f t="shared" si="353"/>
        <v>16500</v>
      </c>
      <c r="U175" s="279">
        <f t="shared" si="354"/>
        <v>40071.428571428572</v>
      </c>
      <c r="V175" s="280">
        <f t="shared" si="355"/>
        <v>719923.2857142858</v>
      </c>
      <c r="W175" s="1"/>
      <c r="X175" s="1"/>
      <c r="Y175" s="403">
        <f>Y174</f>
        <v>17.966000000000001</v>
      </c>
      <c r="Z175" s="403">
        <f t="shared" si="356"/>
        <v>1.1000000000000001</v>
      </c>
      <c r="AA175" s="403">
        <f t="shared" si="357"/>
        <v>1</v>
      </c>
      <c r="AB175" s="403">
        <f>(1000000/20/7)*3</f>
        <v>21428.571428571428</v>
      </c>
      <c r="AC175" s="403">
        <v>15000</v>
      </c>
      <c r="AD175" s="403">
        <f t="shared" si="358"/>
        <v>36428.571428571428</v>
      </c>
      <c r="AE175" s="403">
        <f t="shared" si="359"/>
        <v>384985.71428571432</v>
      </c>
      <c r="AF175" s="403">
        <f t="shared" si="360"/>
        <v>269490</v>
      </c>
      <c r="AG175" s="403">
        <f t="shared" si="361"/>
        <v>654475.71428571432</v>
      </c>
      <c r="AH175" s="403">
        <f t="shared" si="362"/>
        <v>10.000000000000007</v>
      </c>
      <c r="AI175" s="92"/>
    </row>
    <row r="176" spans="4:35" s="119" customFormat="1" ht="20" customHeight="1" x14ac:dyDescent="0.2">
      <c r="D176" s="162"/>
      <c r="E176" s="117"/>
      <c r="F176" s="70" t="s">
        <v>39</v>
      </c>
      <c r="G176" s="113" t="s">
        <v>214</v>
      </c>
      <c r="H176" s="113"/>
      <c r="I176" s="113"/>
      <c r="J176" s="113"/>
      <c r="K176" s="114"/>
      <c r="L176" s="114"/>
      <c r="M176" s="70"/>
      <c r="N176" s="70"/>
      <c r="O176" s="118"/>
      <c r="P176" s="138"/>
      <c r="Q176" s="93" t="s">
        <v>237</v>
      </c>
      <c r="R176" s="320">
        <f t="shared" si="351"/>
        <v>12</v>
      </c>
      <c r="S176" s="320">
        <f t="shared" si="352"/>
        <v>38500</v>
      </c>
      <c r="T176" s="320">
        <f t="shared" si="353"/>
        <v>6050.0000000000009</v>
      </c>
      <c r="U176" s="279">
        <f t="shared" si="354"/>
        <v>44550</v>
      </c>
      <c r="V176" s="280">
        <f t="shared" si="355"/>
        <v>534600</v>
      </c>
      <c r="W176" s="1"/>
      <c r="X176" s="1"/>
      <c r="Y176" s="403">
        <f>Y167</f>
        <v>12</v>
      </c>
      <c r="Z176" s="403">
        <f t="shared" si="356"/>
        <v>1.1000000000000001</v>
      </c>
      <c r="AA176" s="403">
        <f t="shared" si="357"/>
        <v>1</v>
      </c>
      <c r="AB176" s="403">
        <v>35000</v>
      </c>
      <c r="AC176" s="403">
        <v>5500</v>
      </c>
      <c r="AD176" s="403">
        <f t="shared" si="358"/>
        <v>40500</v>
      </c>
      <c r="AE176" s="403">
        <f t="shared" si="359"/>
        <v>420000</v>
      </c>
      <c r="AF176" s="403">
        <f t="shared" si="360"/>
        <v>66000</v>
      </c>
      <c r="AG176" s="403">
        <f t="shared" si="361"/>
        <v>486000</v>
      </c>
      <c r="AH176" s="403">
        <f t="shared" si="362"/>
        <v>10</v>
      </c>
      <c r="AI176" s="92"/>
    </row>
    <row r="177" spans="4:35" ht="20" customHeight="1" x14ac:dyDescent="0.2">
      <c r="D177" s="158"/>
      <c r="E177" s="25"/>
      <c r="F177" s="37"/>
      <c r="G177" s="22"/>
      <c r="H177" s="22"/>
      <c r="I177" s="22"/>
      <c r="J177" s="11"/>
      <c r="K177" s="11"/>
      <c r="L177" s="11"/>
      <c r="M177" s="12"/>
      <c r="N177" s="23"/>
      <c r="O177" s="24"/>
      <c r="P177" s="138"/>
      <c r="Q177" s="93"/>
      <c r="R177" s="320"/>
      <c r="S177" s="320"/>
      <c r="T177" s="320"/>
      <c r="U177" s="279"/>
      <c r="V177" s="280"/>
      <c r="Y177" s="403"/>
      <c r="Z177" s="403"/>
      <c r="AA177" s="403"/>
      <c r="AB177" s="403"/>
      <c r="AC177" s="403"/>
      <c r="AD177" s="403"/>
      <c r="AE177" s="403"/>
      <c r="AF177" s="403"/>
      <c r="AG177" s="403"/>
      <c r="AH177" s="403"/>
    </row>
    <row r="178" spans="4:35" ht="20" customHeight="1" x14ac:dyDescent="0.2">
      <c r="D178" s="160"/>
      <c r="E178" s="100"/>
      <c r="F178" s="96"/>
      <c r="G178" s="95"/>
      <c r="H178" s="94"/>
      <c r="I178" s="96"/>
      <c r="J178" s="97"/>
      <c r="K178" s="97"/>
      <c r="L178" s="97"/>
      <c r="M178" s="98"/>
      <c r="N178" s="99"/>
      <c r="O178" s="94"/>
      <c r="P178" s="101"/>
      <c r="Q178" s="103"/>
      <c r="R178" s="268"/>
      <c r="S178" s="268"/>
      <c r="T178" s="268"/>
      <c r="U178" s="269" t="s">
        <v>182</v>
      </c>
      <c r="V178" s="270">
        <f>SUM(V170:V177)</f>
        <v>8889714.5079222862</v>
      </c>
      <c r="Y178" s="403"/>
      <c r="Z178" s="403"/>
      <c r="AA178" s="403"/>
      <c r="AB178" s="403"/>
      <c r="AC178" s="403"/>
      <c r="AD178" s="403"/>
      <c r="AE178" s="403"/>
      <c r="AF178" s="403"/>
      <c r="AG178" s="403"/>
      <c r="AH178" s="403"/>
    </row>
    <row r="179" spans="4:35" s="6" customFormat="1" ht="20" customHeight="1" x14ac:dyDescent="0.2">
      <c r="D179" s="159"/>
      <c r="E179" s="29" t="s">
        <v>1161</v>
      </c>
      <c r="F179" s="37"/>
      <c r="G179" s="22"/>
      <c r="H179" s="22"/>
      <c r="I179" s="22"/>
      <c r="J179" s="27"/>
      <c r="K179" s="27"/>
      <c r="L179" s="27"/>
      <c r="M179" s="28"/>
      <c r="N179" s="13"/>
      <c r="O179" s="14"/>
      <c r="P179" s="138"/>
      <c r="Q179" s="93"/>
      <c r="R179" s="479"/>
      <c r="S179" s="479"/>
      <c r="T179" s="479"/>
      <c r="U179" s="480"/>
      <c r="V179" s="481"/>
      <c r="Y179" s="482"/>
      <c r="Z179" s="482"/>
      <c r="AA179" s="482"/>
      <c r="AB179" s="482"/>
      <c r="AC179" s="482"/>
      <c r="AD179" s="482"/>
      <c r="AE179" s="482"/>
      <c r="AF179" s="482"/>
      <c r="AG179" s="482"/>
      <c r="AH179" s="482"/>
      <c r="AI179" s="287"/>
    </row>
    <row r="180" spans="4:35" s="119" customFormat="1" ht="20" customHeight="1" x14ac:dyDescent="0.2">
      <c r="D180" s="162"/>
      <c r="E180" s="117"/>
      <c r="F180" s="112" t="s">
        <v>46</v>
      </c>
      <c r="G180" s="829" t="s">
        <v>387</v>
      </c>
      <c r="H180" s="70"/>
      <c r="I180" s="113"/>
      <c r="J180" s="113"/>
      <c r="K180" s="114"/>
      <c r="L180" s="114"/>
      <c r="M180" s="70"/>
      <c r="N180" s="70"/>
      <c r="O180" s="118"/>
      <c r="P180" s="833" t="s">
        <v>867</v>
      </c>
      <c r="Q180" s="834" t="s">
        <v>184</v>
      </c>
      <c r="R180" s="320">
        <f t="shared" ref="R180:R183" si="363">Y180*AA180</f>
        <v>7</v>
      </c>
      <c r="S180" s="320">
        <f t="shared" ref="S180:S183" si="364">Z180*AB180</f>
        <v>715000</v>
      </c>
      <c r="T180" s="320">
        <f t="shared" ref="T180:T183" si="365">Z180*AC180</f>
        <v>275000</v>
      </c>
      <c r="U180" s="279">
        <f t="shared" ref="U180:U183" si="366">S180+T180</f>
        <v>990000</v>
      </c>
      <c r="V180" s="280">
        <f t="shared" ref="V180:V183" si="367">R180*U180</f>
        <v>6930000</v>
      </c>
      <c r="W180" s="1"/>
      <c r="X180" s="1"/>
      <c r="Y180" s="403">
        <v>7</v>
      </c>
      <c r="Z180" s="403">
        <f t="shared" ref="Z180:Z183" si="368">$Z$26</f>
        <v>1.1000000000000001</v>
      </c>
      <c r="AA180" s="403">
        <f t="shared" ref="AA180:AA183" si="369">$AA$26</f>
        <v>1</v>
      </c>
      <c r="AB180" s="403">
        <v>650000</v>
      </c>
      <c r="AC180" s="403">
        <v>250000</v>
      </c>
      <c r="AD180" s="403">
        <f t="shared" ref="AD180:AD183" si="370">AB180+AC180</f>
        <v>900000</v>
      </c>
      <c r="AE180" s="403">
        <f t="shared" ref="AE180:AE183" si="371">Y180*AB180</f>
        <v>4550000</v>
      </c>
      <c r="AF180" s="403">
        <f t="shared" ref="AF180:AF183" si="372">Y180*AC180</f>
        <v>1750000</v>
      </c>
      <c r="AG180" s="403">
        <f t="shared" ref="AG180:AG183" si="373">AE180+AF180</f>
        <v>6300000</v>
      </c>
      <c r="AH180" s="403">
        <f t="shared" ref="AH180:AH183" si="374">(V180-AG180)/AG180*100</f>
        <v>10</v>
      </c>
      <c r="AI180" s="92"/>
    </row>
    <row r="181" spans="4:35" s="119" customFormat="1" ht="20" customHeight="1" x14ac:dyDescent="0.2">
      <c r="D181" s="162"/>
      <c r="E181" s="117"/>
      <c r="F181" s="112" t="s">
        <v>20</v>
      </c>
      <c r="G181" s="829" t="s">
        <v>868</v>
      </c>
      <c r="H181" s="70"/>
      <c r="I181" s="113"/>
      <c r="J181" s="113"/>
      <c r="K181" s="114"/>
      <c r="L181" s="114"/>
      <c r="M181" s="70"/>
      <c r="N181" s="70"/>
      <c r="O181" s="118"/>
      <c r="P181" s="833" t="s">
        <v>1162</v>
      </c>
      <c r="Q181" s="834" t="s">
        <v>184</v>
      </c>
      <c r="R181" s="320">
        <f t="shared" si="363"/>
        <v>7.5</v>
      </c>
      <c r="S181" s="320">
        <f t="shared" si="364"/>
        <v>550000</v>
      </c>
      <c r="T181" s="320">
        <f t="shared" si="365"/>
        <v>110000.00000000001</v>
      </c>
      <c r="U181" s="279">
        <f t="shared" si="366"/>
        <v>660000</v>
      </c>
      <c r="V181" s="280">
        <f t="shared" si="367"/>
        <v>4950000</v>
      </c>
      <c r="W181" s="1"/>
      <c r="X181" s="1"/>
      <c r="Y181" s="403">
        <v>7.5</v>
      </c>
      <c r="Z181" s="403">
        <f t="shared" si="368"/>
        <v>1.1000000000000001</v>
      </c>
      <c r="AA181" s="403">
        <f t="shared" si="369"/>
        <v>1</v>
      </c>
      <c r="AB181" s="403">
        <v>500000</v>
      </c>
      <c r="AC181" s="403">
        <v>100000</v>
      </c>
      <c r="AD181" s="403">
        <f t="shared" si="370"/>
        <v>600000</v>
      </c>
      <c r="AE181" s="403">
        <f t="shared" si="371"/>
        <v>3750000</v>
      </c>
      <c r="AF181" s="403">
        <f t="shared" si="372"/>
        <v>750000</v>
      </c>
      <c r="AG181" s="403">
        <f t="shared" si="373"/>
        <v>4500000</v>
      </c>
      <c r="AH181" s="403">
        <f t="shared" si="374"/>
        <v>10</v>
      </c>
      <c r="AI181" s="92"/>
    </row>
    <row r="182" spans="4:35" s="119" customFormat="1" ht="20" customHeight="1" x14ac:dyDescent="0.2">
      <c r="D182" s="162"/>
      <c r="E182" s="117"/>
      <c r="F182" s="377" t="s">
        <v>51</v>
      </c>
      <c r="G182" s="829" t="s">
        <v>871</v>
      </c>
      <c r="H182" s="70"/>
      <c r="I182" s="113"/>
      <c r="J182" s="113"/>
      <c r="K182" s="114"/>
      <c r="L182" s="114"/>
      <c r="M182" s="70"/>
      <c r="N182" s="70"/>
      <c r="O182" s="118"/>
      <c r="P182" s="833" t="s">
        <v>1160</v>
      </c>
      <c r="Q182" s="834" t="s">
        <v>237</v>
      </c>
      <c r="R182" s="320">
        <f t="shared" si="363"/>
        <v>12</v>
      </c>
      <c r="S182" s="320">
        <f t="shared" si="364"/>
        <v>77000</v>
      </c>
      <c r="T182" s="320">
        <f t="shared" si="365"/>
        <v>110000.00000000001</v>
      </c>
      <c r="U182" s="279">
        <f t="shared" si="366"/>
        <v>187000</v>
      </c>
      <c r="V182" s="280">
        <f t="shared" si="367"/>
        <v>2244000</v>
      </c>
      <c r="W182" s="1"/>
      <c r="X182" s="1"/>
      <c r="Y182" s="403">
        <v>12</v>
      </c>
      <c r="Z182" s="403">
        <f t="shared" si="368"/>
        <v>1.1000000000000001</v>
      </c>
      <c r="AA182" s="403">
        <f t="shared" si="369"/>
        <v>1</v>
      </c>
      <c r="AB182" s="403">
        <v>70000</v>
      </c>
      <c r="AC182" s="403">
        <v>100000</v>
      </c>
      <c r="AD182" s="403">
        <f t="shared" si="370"/>
        <v>170000</v>
      </c>
      <c r="AE182" s="403">
        <f t="shared" si="371"/>
        <v>840000</v>
      </c>
      <c r="AF182" s="403">
        <f t="shared" si="372"/>
        <v>1200000</v>
      </c>
      <c r="AG182" s="403">
        <f t="shared" si="373"/>
        <v>2040000</v>
      </c>
      <c r="AH182" s="403">
        <f t="shared" si="374"/>
        <v>10</v>
      </c>
      <c r="AI182" s="92"/>
    </row>
    <row r="183" spans="4:35" s="119" customFormat="1" ht="20" customHeight="1" x14ac:dyDescent="0.2">
      <c r="D183" s="162"/>
      <c r="E183" s="117"/>
      <c r="F183" s="378" t="s">
        <v>35</v>
      </c>
      <c r="G183" s="829" t="s">
        <v>869</v>
      </c>
      <c r="H183" s="70"/>
      <c r="I183" s="113"/>
      <c r="J183" s="113"/>
      <c r="K183" s="114"/>
      <c r="L183" s="114"/>
      <c r="M183" s="70"/>
      <c r="N183" s="70"/>
      <c r="O183" s="118"/>
      <c r="P183" s="833" t="s">
        <v>870</v>
      </c>
      <c r="Q183" s="834" t="s">
        <v>237</v>
      </c>
      <c r="R183" s="320">
        <f t="shared" si="363"/>
        <v>1</v>
      </c>
      <c r="S183" s="320">
        <f t="shared" si="364"/>
        <v>275000</v>
      </c>
      <c r="T183" s="320">
        <f t="shared" si="365"/>
        <v>55000.000000000007</v>
      </c>
      <c r="U183" s="279">
        <f t="shared" si="366"/>
        <v>330000</v>
      </c>
      <c r="V183" s="280">
        <f t="shared" si="367"/>
        <v>330000</v>
      </c>
      <c r="W183" s="1"/>
      <c r="X183" s="1"/>
      <c r="Y183" s="403">
        <v>1</v>
      </c>
      <c r="Z183" s="403">
        <f t="shared" si="368"/>
        <v>1.1000000000000001</v>
      </c>
      <c r="AA183" s="403">
        <f t="shared" si="369"/>
        <v>1</v>
      </c>
      <c r="AB183" s="403">
        <v>250000</v>
      </c>
      <c r="AC183" s="403">
        <v>50000</v>
      </c>
      <c r="AD183" s="403">
        <f t="shared" si="370"/>
        <v>300000</v>
      </c>
      <c r="AE183" s="403">
        <f t="shared" si="371"/>
        <v>250000</v>
      </c>
      <c r="AF183" s="403">
        <f t="shared" si="372"/>
        <v>50000</v>
      </c>
      <c r="AG183" s="403">
        <f t="shared" si="373"/>
        <v>300000</v>
      </c>
      <c r="AH183" s="403">
        <f t="shared" si="374"/>
        <v>10</v>
      </c>
      <c r="AI183" s="92"/>
    </row>
    <row r="184" spans="4:35" ht="20" customHeight="1" x14ac:dyDescent="0.2">
      <c r="D184" s="160"/>
      <c r="E184" s="100"/>
      <c r="F184" s="96"/>
      <c r="G184" s="95"/>
      <c r="H184" s="94"/>
      <c r="I184" s="96"/>
      <c r="J184" s="97"/>
      <c r="K184" s="97"/>
      <c r="L184" s="97"/>
      <c r="M184" s="98"/>
      <c r="N184" s="99"/>
      <c r="O184" s="94"/>
      <c r="P184" s="101"/>
      <c r="Q184" s="103"/>
      <c r="R184" s="268"/>
      <c r="S184" s="268"/>
      <c r="T184" s="268"/>
      <c r="U184" s="269" t="s">
        <v>182</v>
      </c>
      <c r="V184" s="270">
        <f>SUM(V180:V183)</f>
        <v>14454000</v>
      </c>
      <c r="Y184" s="403"/>
      <c r="Z184" s="403"/>
      <c r="AA184" s="403"/>
      <c r="AB184" s="403"/>
      <c r="AC184" s="403"/>
      <c r="AD184" s="403"/>
      <c r="AE184" s="403"/>
      <c r="AF184" s="403"/>
      <c r="AG184" s="403"/>
      <c r="AH184" s="403"/>
    </row>
    <row r="185" spans="4:35" s="40" customFormat="1" ht="20" customHeight="1" x14ac:dyDescent="0.2">
      <c r="D185" s="163" t="s">
        <v>54</v>
      </c>
      <c r="E185" s="41" t="s">
        <v>55</v>
      </c>
      <c r="F185" s="73"/>
      <c r="G185" s="42"/>
      <c r="H185" s="42"/>
      <c r="I185" s="42"/>
      <c r="J185" s="43"/>
      <c r="K185" s="43"/>
      <c r="L185" s="43"/>
      <c r="M185" s="43"/>
      <c r="N185" s="42"/>
      <c r="O185" s="44"/>
      <c r="P185" s="145"/>
      <c r="Q185" s="105"/>
      <c r="R185" s="479"/>
      <c r="S185" s="479"/>
      <c r="T185" s="479"/>
      <c r="U185" s="480"/>
      <c r="V185" s="481"/>
      <c r="Y185" s="482"/>
      <c r="Z185" s="482"/>
      <c r="AA185" s="482"/>
      <c r="AB185" s="482"/>
      <c r="AC185" s="482"/>
      <c r="AD185" s="482"/>
      <c r="AE185" s="482"/>
      <c r="AF185" s="482"/>
      <c r="AG185" s="482"/>
      <c r="AH185" s="482"/>
      <c r="AI185" s="326"/>
    </row>
    <row r="186" spans="4:35" s="40" customFormat="1" ht="20" customHeight="1" x14ac:dyDescent="0.2">
      <c r="D186" s="163"/>
      <c r="E186" s="45" t="s">
        <v>667</v>
      </c>
      <c r="F186" s="73"/>
      <c r="G186" s="42"/>
      <c r="H186" s="42"/>
      <c r="I186" s="42"/>
      <c r="J186" s="43"/>
      <c r="K186" s="43"/>
      <c r="L186" s="43"/>
      <c r="M186" s="43"/>
      <c r="N186" s="42"/>
      <c r="O186" s="44"/>
      <c r="P186" s="145"/>
      <c r="Q186" s="105"/>
      <c r="R186" s="479"/>
      <c r="S186" s="479"/>
      <c r="T186" s="479"/>
      <c r="U186" s="480"/>
      <c r="V186" s="481"/>
      <c r="Y186" s="482"/>
      <c r="Z186" s="482"/>
      <c r="AA186" s="482"/>
      <c r="AB186" s="482"/>
      <c r="AC186" s="482"/>
      <c r="AD186" s="482"/>
      <c r="AE186" s="482"/>
      <c r="AF186" s="482"/>
      <c r="AG186" s="482"/>
      <c r="AH186" s="482"/>
      <c r="AI186" s="326"/>
    </row>
    <row r="187" spans="4:35" s="47" customFormat="1" ht="20" customHeight="1" x14ac:dyDescent="0.2">
      <c r="D187" s="164"/>
      <c r="E187" s="45"/>
      <c r="F187" s="65">
        <v>1</v>
      </c>
      <c r="G187" s="46" t="s">
        <v>56</v>
      </c>
      <c r="H187" s="46"/>
      <c r="I187" s="46"/>
      <c r="J187" s="48"/>
      <c r="K187" s="48"/>
      <c r="L187" s="48"/>
      <c r="M187" s="48"/>
      <c r="N187" s="46"/>
      <c r="O187" s="125"/>
      <c r="P187" s="145"/>
      <c r="Q187" s="105"/>
      <c r="R187" s="683"/>
      <c r="S187" s="683"/>
      <c r="T187" s="683"/>
      <c r="U187" s="684"/>
      <c r="V187" s="685"/>
      <c r="Y187" s="245"/>
      <c r="Z187" s="245"/>
      <c r="AA187" s="245"/>
      <c r="AB187" s="245"/>
      <c r="AC187" s="245"/>
      <c r="AD187" s="245"/>
      <c r="AE187" s="245"/>
      <c r="AF187" s="245"/>
      <c r="AG187" s="245"/>
      <c r="AH187" s="245"/>
      <c r="AI187" s="327"/>
    </row>
    <row r="188" spans="4:35" s="47" customFormat="1" ht="20" customHeight="1" x14ac:dyDescent="0.2">
      <c r="D188" s="164"/>
      <c r="E188" s="45"/>
      <c r="F188" s="65"/>
      <c r="G188" s="46" t="s">
        <v>22</v>
      </c>
      <c r="H188" s="46" t="s">
        <v>825</v>
      </c>
      <c r="I188" s="46"/>
      <c r="J188" s="48"/>
      <c r="K188" s="48"/>
      <c r="L188" s="48"/>
      <c r="M188" s="48"/>
      <c r="N188" s="46"/>
      <c r="O188" s="125"/>
      <c r="P188" s="145"/>
      <c r="Q188" s="105"/>
      <c r="R188" s="683"/>
      <c r="S188" s="683"/>
      <c r="T188" s="683"/>
      <c r="U188" s="684"/>
      <c r="V188" s="685"/>
      <c r="Y188" s="245"/>
      <c r="Z188" s="245"/>
      <c r="AA188" s="245"/>
      <c r="AB188" s="245"/>
      <c r="AC188" s="245"/>
      <c r="AD188" s="245"/>
      <c r="AE188" s="245"/>
      <c r="AF188" s="245"/>
      <c r="AG188" s="245"/>
      <c r="AH188" s="245"/>
      <c r="AI188" s="327"/>
    </row>
    <row r="189" spans="4:35" s="47" customFormat="1" ht="20" customHeight="1" x14ac:dyDescent="0.2">
      <c r="D189" s="164"/>
      <c r="E189" s="45"/>
      <c r="F189" s="65"/>
      <c r="G189" s="46"/>
      <c r="H189" s="126" t="s">
        <v>57</v>
      </c>
      <c r="I189" s="126"/>
      <c r="J189" s="48"/>
      <c r="K189" s="48"/>
      <c r="L189" s="48"/>
      <c r="M189" s="48"/>
      <c r="N189" s="46"/>
      <c r="O189" s="125"/>
      <c r="P189" s="145" t="s">
        <v>218</v>
      </c>
      <c r="Q189" s="105" t="s">
        <v>184</v>
      </c>
      <c r="R189" s="320">
        <f t="shared" ref="R189:R191" si="375">Y189*AA189</f>
        <v>16.61</v>
      </c>
      <c r="S189" s="320">
        <f t="shared" ref="S189:S191" si="376">Z189*AB189</f>
        <v>104500.00000000001</v>
      </c>
      <c r="T189" s="320">
        <f t="shared" ref="T189:T191" si="377">Z189*AC189</f>
        <v>61600.000000000007</v>
      </c>
      <c r="U189" s="279">
        <f t="shared" ref="U189:U191" si="378">S189+T189</f>
        <v>166100.00000000003</v>
      </c>
      <c r="V189" s="280">
        <f t="shared" ref="V189:V191" si="379">R189*U189</f>
        <v>2758921.0000000005</v>
      </c>
      <c r="W189" s="1"/>
      <c r="X189" s="1"/>
      <c r="Y189" s="403">
        <f>Dinding!P32</f>
        <v>16.61</v>
      </c>
      <c r="Z189" s="403">
        <f t="shared" ref="Z189:Z195" si="380">$Z$26</f>
        <v>1.1000000000000001</v>
      </c>
      <c r="AA189" s="403">
        <f t="shared" ref="AA189:AA195" si="381">$AA$26</f>
        <v>1</v>
      </c>
      <c r="AB189" s="403">
        <v>95000</v>
      </c>
      <c r="AC189" s="403">
        <v>56000</v>
      </c>
      <c r="AD189" s="403">
        <f t="shared" ref="AD189:AD191" si="382">AB189+AC189</f>
        <v>151000</v>
      </c>
      <c r="AE189" s="403">
        <f t="shared" ref="AE189:AE191" si="383">Y189*AB189</f>
        <v>1577950</v>
      </c>
      <c r="AF189" s="403">
        <f t="shared" ref="AF189:AF191" si="384">Y189*AC189</f>
        <v>930160</v>
      </c>
      <c r="AG189" s="403">
        <f t="shared" ref="AG189:AG191" si="385">AE189+AF189</f>
        <v>2508110</v>
      </c>
      <c r="AH189" s="403">
        <f t="shared" ref="AH189:AH191" si="386">(V189-AG189)/AG189*100</f>
        <v>10.000000000000018</v>
      </c>
      <c r="AI189" s="327"/>
    </row>
    <row r="190" spans="4:35" s="47" customFormat="1" ht="20" customHeight="1" x14ac:dyDescent="0.2">
      <c r="D190" s="164"/>
      <c r="E190" s="45"/>
      <c r="F190" s="65"/>
      <c r="G190" s="46"/>
      <c r="H190" s="126" t="s">
        <v>58</v>
      </c>
      <c r="I190" s="126"/>
      <c r="J190" s="48"/>
      <c r="K190" s="48"/>
      <c r="L190" s="48"/>
      <c r="M190" s="48"/>
      <c r="N190" s="46"/>
      <c r="O190" s="125"/>
      <c r="P190" s="145" t="s">
        <v>216</v>
      </c>
      <c r="Q190" s="105" t="s">
        <v>184</v>
      </c>
      <c r="R190" s="320">
        <f t="shared" si="375"/>
        <v>33.22</v>
      </c>
      <c r="S190" s="320">
        <f t="shared" si="376"/>
        <v>55000.000000000007</v>
      </c>
      <c r="T190" s="320">
        <f t="shared" si="377"/>
        <v>33000</v>
      </c>
      <c r="U190" s="279">
        <f t="shared" si="378"/>
        <v>88000</v>
      </c>
      <c r="V190" s="280">
        <f t="shared" si="379"/>
        <v>2923360</v>
      </c>
      <c r="W190" s="1"/>
      <c r="X190" s="1"/>
      <c r="Y190" s="403">
        <f>Dinding!P39</f>
        <v>33.22</v>
      </c>
      <c r="Z190" s="403">
        <f t="shared" si="380"/>
        <v>1.1000000000000001</v>
      </c>
      <c r="AA190" s="403">
        <f t="shared" si="381"/>
        <v>1</v>
      </c>
      <c r="AB190" s="403">
        <v>50000</v>
      </c>
      <c r="AC190" s="403">
        <v>30000</v>
      </c>
      <c r="AD190" s="403">
        <f t="shared" si="382"/>
        <v>80000</v>
      </c>
      <c r="AE190" s="403">
        <f t="shared" si="383"/>
        <v>1661000</v>
      </c>
      <c r="AF190" s="403">
        <f t="shared" si="384"/>
        <v>996600</v>
      </c>
      <c r="AG190" s="403">
        <f t="shared" si="385"/>
        <v>2657600</v>
      </c>
      <c r="AH190" s="403">
        <f t="shared" si="386"/>
        <v>10</v>
      </c>
      <c r="AI190" s="327"/>
    </row>
    <row r="191" spans="4:35" s="47" customFormat="1" ht="20" customHeight="1" x14ac:dyDescent="0.2">
      <c r="D191" s="164"/>
      <c r="E191" s="45"/>
      <c r="F191" s="65"/>
      <c r="G191" s="46"/>
      <c r="H191" s="126" t="s">
        <v>59</v>
      </c>
      <c r="I191" s="126"/>
      <c r="J191" s="48"/>
      <c r="K191" s="48"/>
      <c r="L191" s="48"/>
      <c r="M191" s="48"/>
      <c r="N191" s="46"/>
      <c r="O191" s="125"/>
      <c r="P191" s="145" t="s">
        <v>219</v>
      </c>
      <c r="Q191" s="105" t="s">
        <v>184</v>
      </c>
      <c r="R191" s="320">
        <f t="shared" si="375"/>
        <v>33.22</v>
      </c>
      <c r="S191" s="320">
        <f t="shared" si="376"/>
        <v>5898.7500000000009</v>
      </c>
      <c r="T191" s="320">
        <f t="shared" si="377"/>
        <v>35200</v>
      </c>
      <c r="U191" s="279">
        <f t="shared" si="378"/>
        <v>41098.75</v>
      </c>
      <c r="V191" s="280">
        <f t="shared" si="379"/>
        <v>1365300.4749999999</v>
      </c>
      <c r="W191" s="1"/>
      <c r="X191" s="1"/>
      <c r="Y191" s="403">
        <f>Y190</f>
        <v>33.22</v>
      </c>
      <c r="Z191" s="403">
        <f t="shared" si="380"/>
        <v>1.1000000000000001</v>
      </c>
      <c r="AA191" s="403">
        <f t="shared" si="381"/>
        <v>1</v>
      </c>
      <c r="AB191" s="403">
        <v>5362.5</v>
      </c>
      <c r="AC191" s="403">
        <v>32000</v>
      </c>
      <c r="AD191" s="403">
        <f t="shared" si="382"/>
        <v>37362.5</v>
      </c>
      <c r="AE191" s="403">
        <f t="shared" si="383"/>
        <v>178142.25</v>
      </c>
      <c r="AF191" s="403">
        <f t="shared" si="384"/>
        <v>1063040</v>
      </c>
      <c r="AG191" s="403">
        <f t="shared" si="385"/>
        <v>1241182.25</v>
      </c>
      <c r="AH191" s="403">
        <f t="shared" si="386"/>
        <v>9.9999999999999876</v>
      </c>
      <c r="AI191" s="327"/>
    </row>
    <row r="192" spans="4:35" s="47" customFormat="1" ht="20" customHeight="1" x14ac:dyDescent="0.2">
      <c r="D192" s="164"/>
      <c r="E192" s="45"/>
      <c r="F192" s="65"/>
      <c r="G192" s="46" t="s">
        <v>22</v>
      </c>
      <c r="H192" s="46" t="s">
        <v>826</v>
      </c>
      <c r="I192" s="46"/>
      <c r="J192" s="48"/>
      <c r="K192" s="48"/>
      <c r="L192" s="48"/>
      <c r="M192" s="48"/>
      <c r="N192" s="46"/>
      <c r="O192" s="125"/>
      <c r="P192" s="145"/>
      <c r="Q192" s="105"/>
      <c r="R192" s="683"/>
      <c r="S192" s="683"/>
      <c r="T192" s="683"/>
      <c r="U192" s="684"/>
      <c r="V192" s="685"/>
      <c r="Y192" s="245"/>
      <c r="Z192" s="245"/>
      <c r="AA192" s="245"/>
      <c r="AB192" s="245"/>
      <c r="AC192" s="245"/>
      <c r="AD192" s="245"/>
      <c r="AE192" s="245"/>
      <c r="AF192" s="245"/>
      <c r="AG192" s="245"/>
      <c r="AH192" s="245"/>
      <c r="AI192" s="327"/>
    </row>
    <row r="193" spans="4:35" s="47" customFormat="1" ht="20" customHeight="1" x14ac:dyDescent="0.2">
      <c r="D193" s="164"/>
      <c r="E193" s="45"/>
      <c r="F193" s="65"/>
      <c r="G193" s="46"/>
      <c r="H193" s="126" t="s">
        <v>57</v>
      </c>
      <c r="I193" s="126"/>
      <c r="J193" s="48"/>
      <c r="K193" s="48"/>
      <c r="L193" s="48"/>
      <c r="M193" s="48"/>
      <c r="N193" s="46"/>
      <c r="O193" s="125"/>
      <c r="P193" s="145" t="s">
        <v>827</v>
      </c>
      <c r="Q193" s="105" t="s">
        <v>184</v>
      </c>
      <c r="R193" s="320">
        <f t="shared" ref="R193:R195" si="387">Y193*AA193</f>
        <v>96.842500000000001</v>
      </c>
      <c r="S193" s="320">
        <f t="shared" ref="S193:S195" si="388">Z193*AB193</f>
        <v>114400.00000000001</v>
      </c>
      <c r="T193" s="320">
        <f t="shared" ref="T193:T195" si="389">Z193*AC193</f>
        <v>60500.000000000007</v>
      </c>
      <c r="U193" s="279">
        <f t="shared" ref="U193:U195" si="390">S193+T193</f>
        <v>174900.00000000003</v>
      </c>
      <c r="V193" s="280">
        <f t="shared" ref="V193:V195" si="391">R193*U193</f>
        <v>16937753.250000004</v>
      </c>
      <c r="W193" s="1"/>
      <c r="X193" s="1"/>
      <c r="Y193" s="403">
        <f>Dinding!P9</f>
        <v>96.842500000000001</v>
      </c>
      <c r="Z193" s="403">
        <f t="shared" si="380"/>
        <v>1.1000000000000001</v>
      </c>
      <c r="AA193" s="403">
        <f t="shared" si="381"/>
        <v>1</v>
      </c>
      <c r="AB193" s="403">
        <v>104000</v>
      </c>
      <c r="AC193" s="403">
        <v>55000</v>
      </c>
      <c r="AD193" s="403">
        <f t="shared" ref="AD193:AD195" si="392">AB193+AC193</f>
        <v>159000</v>
      </c>
      <c r="AE193" s="403">
        <f t="shared" ref="AE193:AE195" si="393">Y193*AB193</f>
        <v>10071620</v>
      </c>
      <c r="AF193" s="403">
        <f t="shared" ref="AF193:AF195" si="394">Y193*AC193</f>
        <v>5326337.5</v>
      </c>
      <c r="AG193" s="403">
        <f t="shared" ref="AG193:AG195" si="395">AE193+AF193</f>
        <v>15397957.5</v>
      </c>
      <c r="AH193" s="403">
        <f t="shared" ref="AH193:AH195" si="396">(V193-AG193)/AG193*100</f>
        <v>10.000000000000025</v>
      </c>
      <c r="AI193" s="327"/>
    </row>
    <row r="194" spans="4:35" s="47" customFormat="1" ht="20" customHeight="1" x14ac:dyDescent="0.2">
      <c r="D194" s="164"/>
      <c r="E194" s="45"/>
      <c r="F194" s="65"/>
      <c r="G194" s="46"/>
      <c r="H194" s="126" t="s">
        <v>58</v>
      </c>
      <c r="I194" s="126"/>
      <c r="J194" s="48"/>
      <c r="K194" s="48"/>
      <c r="L194" s="48"/>
      <c r="M194" s="48"/>
      <c r="N194" s="46"/>
      <c r="O194" s="125"/>
      <c r="P194" s="145" t="s">
        <v>216</v>
      </c>
      <c r="Q194" s="105" t="s">
        <v>184</v>
      </c>
      <c r="R194" s="320">
        <f t="shared" si="387"/>
        <v>193.685</v>
      </c>
      <c r="S194" s="320">
        <f t="shared" si="388"/>
        <v>55000.000000000007</v>
      </c>
      <c r="T194" s="320">
        <f t="shared" si="389"/>
        <v>33000</v>
      </c>
      <c r="U194" s="279">
        <f t="shared" si="390"/>
        <v>88000</v>
      </c>
      <c r="V194" s="280">
        <f t="shared" si="391"/>
        <v>17044280</v>
      </c>
      <c r="W194" s="1"/>
      <c r="X194" s="1"/>
      <c r="Y194" s="403">
        <f>Dinding!P16</f>
        <v>193.685</v>
      </c>
      <c r="Z194" s="403">
        <f t="shared" si="380"/>
        <v>1.1000000000000001</v>
      </c>
      <c r="AA194" s="403">
        <f t="shared" si="381"/>
        <v>1</v>
      </c>
      <c r="AB194" s="403">
        <v>50000</v>
      </c>
      <c r="AC194" s="403">
        <f>AC190</f>
        <v>30000</v>
      </c>
      <c r="AD194" s="403">
        <f t="shared" si="392"/>
        <v>80000</v>
      </c>
      <c r="AE194" s="403">
        <f t="shared" si="393"/>
        <v>9684250</v>
      </c>
      <c r="AF194" s="403">
        <f t="shared" si="394"/>
        <v>5810550</v>
      </c>
      <c r="AG194" s="403">
        <f t="shared" si="395"/>
        <v>15494800</v>
      </c>
      <c r="AH194" s="403">
        <f t="shared" si="396"/>
        <v>10</v>
      </c>
      <c r="AI194" s="327"/>
    </row>
    <row r="195" spans="4:35" s="47" customFormat="1" ht="20" customHeight="1" x14ac:dyDescent="0.2">
      <c r="D195" s="164"/>
      <c r="E195" s="45"/>
      <c r="F195" s="65"/>
      <c r="G195" s="46"/>
      <c r="H195" s="126" t="s">
        <v>59</v>
      </c>
      <c r="I195" s="126"/>
      <c r="J195" s="48"/>
      <c r="K195" s="48"/>
      <c r="L195" s="48"/>
      <c r="M195" s="48"/>
      <c r="N195" s="46"/>
      <c r="O195" s="125"/>
      <c r="P195" s="145" t="s">
        <v>219</v>
      </c>
      <c r="Q195" s="105" t="s">
        <v>184</v>
      </c>
      <c r="R195" s="320">
        <f t="shared" si="387"/>
        <v>193.685</v>
      </c>
      <c r="S195" s="320">
        <f t="shared" si="388"/>
        <v>5898.7500000000009</v>
      </c>
      <c r="T195" s="320">
        <f t="shared" si="389"/>
        <v>35200</v>
      </c>
      <c r="U195" s="279">
        <f t="shared" si="390"/>
        <v>41098.75</v>
      </c>
      <c r="V195" s="280">
        <f t="shared" si="391"/>
        <v>7960211.3937499998</v>
      </c>
      <c r="W195" s="1"/>
      <c r="X195" s="1"/>
      <c r="Y195" s="403">
        <f>Y194</f>
        <v>193.685</v>
      </c>
      <c r="Z195" s="403">
        <f t="shared" si="380"/>
        <v>1.1000000000000001</v>
      </c>
      <c r="AA195" s="403">
        <f t="shared" si="381"/>
        <v>1</v>
      </c>
      <c r="AB195" s="403">
        <v>5362.5</v>
      </c>
      <c r="AC195" s="403">
        <f>AC191</f>
        <v>32000</v>
      </c>
      <c r="AD195" s="403">
        <f t="shared" si="392"/>
        <v>37362.5</v>
      </c>
      <c r="AE195" s="403">
        <f t="shared" si="393"/>
        <v>1038635.8125</v>
      </c>
      <c r="AF195" s="403">
        <f t="shared" si="394"/>
        <v>6197920</v>
      </c>
      <c r="AG195" s="403">
        <f t="shared" si="395"/>
        <v>7236555.8125</v>
      </c>
      <c r="AH195" s="403">
        <f t="shared" si="396"/>
        <v>9.9999999999999982</v>
      </c>
      <c r="AI195" s="327"/>
    </row>
    <row r="196" spans="4:35" s="47" customFormat="1" ht="20" customHeight="1" x14ac:dyDescent="0.2">
      <c r="D196" s="164"/>
      <c r="E196" s="45"/>
      <c r="F196" s="65">
        <v>2</v>
      </c>
      <c r="G196" s="46" t="s">
        <v>220</v>
      </c>
      <c r="H196" s="46"/>
      <c r="I196" s="46"/>
      <c r="J196" s="48"/>
      <c r="K196" s="48"/>
      <c r="L196" s="48"/>
      <c r="M196" s="48"/>
      <c r="N196" s="46"/>
      <c r="O196" s="125"/>
      <c r="P196" s="145"/>
      <c r="Q196" s="105"/>
      <c r="R196" s="683"/>
      <c r="S196" s="683"/>
      <c r="T196" s="683"/>
      <c r="U196" s="684"/>
      <c r="V196" s="685"/>
      <c r="Y196" s="245"/>
      <c r="Z196" s="245"/>
      <c r="AA196" s="245"/>
      <c r="AB196" s="245"/>
      <c r="AC196" s="245"/>
      <c r="AD196" s="245"/>
      <c r="AE196" s="245"/>
      <c r="AF196" s="245"/>
      <c r="AG196" s="245"/>
      <c r="AH196" s="245"/>
      <c r="AI196" s="327"/>
    </row>
    <row r="197" spans="4:35" s="47" customFormat="1" ht="20" customHeight="1" x14ac:dyDescent="0.2">
      <c r="D197" s="164"/>
      <c r="E197" s="45"/>
      <c r="F197" s="65"/>
      <c r="G197" s="46" t="s">
        <v>22</v>
      </c>
      <c r="H197" s="46" t="s">
        <v>828</v>
      </c>
      <c r="I197" s="46"/>
      <c r="J197" s="48"/>
      <c r="K197" s="48"/>
      <c r="L197" s="48"/>
      <c r="M197" s="48"/>
      <c r="N197" s="46"/>
      <c r="O197" s="125"/>
      <c r="P197" s="145"/>
      <c r="Q197" s="105"/>
      <c r="R197" s="683"/>
      <c r="S197" s="683"/>
      <c r="T197" s="683"/>
      <c r="U197" s="684"/>
      <c r="V197" s="685"/>
      <c r="Y197" s="245"/>
      <c r="Z197" s="245"/>
      <c r="AA197" s="245"/>
      <c r="AB197" s="245"/>
      <c r="AC197" s="245"/>
      <c r="AD197" s="245"/>
      <c r="AE197" s="245"/>
      <c r="AF197" s="245"/>
      <c r="AG197" s="245"/>
      <c r="AH197" s="245"/>
      <c r="AI197" s="327"/>
    </row>
    <row r="198" spans="4:35" s="47" customFormat="1" ht="20" customHeight="1" x14ac:dyDescent="0.2">
      <c r="D198" s="164"/>
      <c r="E198" s="45"/>
      <c r="F198" s="65"/>
      <c r="G198" s="46"/>
      <c r="H198" s="127" t="s">
        <v>831</v>
      </c>
      <c r="I198" s="46"/>
      <c r="J198" s="48"/>
      <c r="K198" s="48"/>
      <c r="L198" s="48"/>
      <c r="M198" s="48"/>
      <c r="N198" s="46"/>
      <c r="O198" s="125"/>
      <c r="P198" s="145" t="s">
        <v>1210</v>
      </c>
      <c r="Q198" s="105" t="s">
        <v>184</v>
      </c>
      <c r="R198" s="236">
        <f t="shared" ref="R198" si="397">Y198*AA198</f>
        <v>5.5</v>
      </c>
      <c r="S198" s="236">
        <f t="shared" ref="S198" si="398">Z198*AB198</f>
        <v>71500</v>
      </c>
      <c r="T198" s="236">
        <f t="shared" ref="T198" si="399">Z198*AC198</f>
        <v>38500</v>
      </c>
      <c r="U198" s="237">
        <f t="shared" ref="U198" si="400">S198+T198</f>
        <v>110000</v>
      </c>
      <c r="V198" s="238">
        <f t="shared" ref="V198" si="401">R198*U198</f>
        <v>605000</v>
      </c>
      <c r="W198" s="1"/>
      <c r="X198" s="1"/>
      <c r="Y198" s="247">
        <v>5.5</v>
      </c>
      <c r="Z198" s="247">
        <f t="shared" ref="Z198:Z199" si="402">$Z$26</f>
        <v>1.1000000000000001</v>
      </c>
      <c r="AA198" s="247">
        <f t="shared" ref="AA198:AA199" si="403">$AA$26</f>
        <v>1</v>
      </c>
      <c r="AB198" s="247">
        <v>65000</v>
      </c>
      <c r="AC198" s="247">
        <v>35000</v>
      </c>
      <c r="AD198" s="247">
        <f t="shared" ref="AD198" si="404">AB198+AC198</f>
        <v>100000</v>
      </c>
      <c r="AE198" s="247">
        <f t="shared" ref="AE198" si="405">Y198*AB198</f>
        <v>357500</v>
      </c>
      <c r="AF198" s="247">
        <f t="shared" ref="AF198" si="406">Y198*AC198</f>
        <v>192500</v>
      </c>
      <c r="AG198" s="247">
        <f t="shared" ref="AG198" si="407">AE198+AF198</f>
        <v>550000</v>
      </c>
      <c r="AH198" s="247">
        <f t="shared" ref="AH198" si="408">(V198-AG198)/AG198*100</f>
        <v>10</v>
      </c>
      <c r="AI198" s="327"/>
    </row>
    <row r="199" spans="4:35" s="47" customFormat="1" ht="20" customHeight="1" x14ac:dyDescent="0.2">
      <c r="D199" s="164"/>
      <c r="E199" s="45"/>
      <c r="F199" s="65"/>
      <c r="G199" s="46"/>
      <c r="H199" s="127" t="s">
        <v>829</v>
      </c>
      <c r="I199" s="46"/>
      <c r="J199" s="48"/>
      <c r="K199" s="48"/>
      <c r="L199" s="48"/>
      <c r="M199" s="48"/>
      <c r="N199" s="46"/>
      <c r="O199" s="125"/>
      <c r="P199" s="145" t="s">
        <v>830</v>
      </c>
      <c r="Q199" s="105" t="s">
        <v>184</v>
      </c>
      <c r="R199" s="236">
        <f t="shared" ref="R199" si="409">Y199*AA199</f>
        <v>5.5</v>
      </c>
      <c r="S199" s="236">
        <f t="shared" ref="S199" si="410">Z199*AB199</f>
        <v>1485000.0000000002</v>
      </c>
      <c r="T199" s="236">
        <f t="shared" ref="T199" si="411">Z199*AC199</f>
        <v>165000</v>
      </c>
      <c r="U199" s="237">
        <f t="shared" ref="U199" si="412">S199+T199</f>
        <v>1650000.0000000002</v>
      </c>
      <c r="V199" s="238">
        <f t="shared" ref="V199" si="413">R199*U199</f>
        <v>9075000.0000000019</v>
      </c>
      <c r="W199" s="1"/>
      <c r="X199" s="1"/>
      <c r="Y199" s="247">
        <f>Y198</f>
        <v>5.5</v>
      </c>
      <c r="Z199" s="247">
        <f t="shared" si="402"/>
        <v>1.1000000000000001</v>
      </c>
      <c r="AA199" s="247">
        <f t="shared" si="403"/>
        <v>1</v>
      </c>
      <c r="AB199" s="247">
        <v>1350000</v>
      </c>
      <c r="AC199" s="247">
        <v>150000</v>
      </c>
      <c r="AD199" s="247">
        <f t="shared" ref="AD199" si="414">AB199+AC199</f>
        <v>1500000</v>
      </c>
      <c r="AE199" s="247">
        <f t="shared" ref="AE199" si="415">Y199*AB199</f>
        <v>7425000</v>
      </c>
      <c r="AF199" s="247">
        <f t="shared" ref="AF199" si="416">Y199*AC199</f>
        <v>825000</v>
      </c>
      <c r="AG199" s="247">
        <f t="shared" ref="AG199" si="417">AE199+AF199</f>
        <v>8250000</v>
      </c>
      <c r="AH199" s="247">
        <f t="shared" ref="AH199" si="418">(V199-AG199)/AG199*100</f>
        <v>10.000000000000023</v>
      </c>
      <c r="AI199" s="327"/>
    </row>
    <row r="200" spans="4:35" s="47" customFormat="1" ht="20" customHeight="1" x14ac:dyDescent="0.2">
      <c r="D200" s="164"/>
      <c r="E200" s="45"/>
      <c r="F200" s="65"/>
      <c r="G200" s="46" t="s">
        <v>27</v>
      </c>
      <c r="H200" s="46" t="s">
        <v>668</v>
      </c>
      <c r="I200" s="46"/>
      <c r="J200" s="48"/>
      <c r="K200" s="48"/>
      <c r="L200" s="48"/>
      <c r="M200" s="48"/>
      <c r="N200" s="46"/>
      <c r="O200" s="125"/>
      <c r="P200" s="145"/>
      <c r="Q200" s="105"/>
      <c r="R200" s="242"/>
      <c r="S200" s="242"/>
      <c r="T200" s="242"/>
      <c r="U200" s="274"/>
      <c r="V200" s="275"/>
      <c r="Y200" s="241"/>
      <c r="Z200" s="241"/>
      <c r="AA200" s="241"/>
      <c r="AB200" s="241"/>
      <c r="AC200" s="241"/>
      <c r="AD200" s="241"/>
      <c r="AE200" s="241"/>
      <c r="AF200" s="241"/>
      <c r="AG200" s="241"/>
      <c r="AH200" s="241"/>
      <c r="AI200" s="327"/>
    </row>
    <row r="201" spans="4:35" s="47" customFormat="1" ht="20" customHeight="1" x14ac:dyDescent="0.2">
      <c r="D201" s="164"/>
      <c r="E201" s="45"/>
      <c r="F201" s="65"/>
      <c r="G201" s="46"/>
      <c r="H201" s="127" t="s">
        <v>677</v>
      </c>
      <c r="I201" s="46"/>
      <c r="J201" s="48"/>
      <c r="K201" s="48"/>
      <c r="L201" s="48"/>
      <c r="M201" s="48"/>
      <c r="N201" s="46"/>
      <c r="O201" s="125"/>
      <c r="P201" s="145" t="s">
        <v>673</v>
      </c>
      <c r="Q201" s="105" t="s">
        <v>266</v>
      </c>
      <c r="R201" s="236">
        <f t="shared" ref="R201:R204" si="419">Y201*AA201</f>
        <v>6.5</v>
      </c>
      <c r="S201" s="236">
        <f t="shared" ref="S201:S204" si="420">Z201*AB201</f>
        <v>27500.000000000004</v>
      </c>
      <c r="T201" s="236">
        <f t="shared" ref="T201:T204" si="421">Z201*AC201</f>
        <v>12650.000000000002</v>
      </c>
      <c r="U201" s="237">
        <f t="shared" ref="U201:U204" si="422">S201+T201</f>
        <v>40150.000000000007</v>
      </c>
      <c r="V201" s="238">
        <f t="shared" ref="V201:V204" si="423">R201*U201</f>
        <v>260975.00000000006</v>
      </c>
      <c r="W201" s="1"/>
      <c r="X201" s="1"/>
      <c r="Y201" s="247">
        <f>2.6/0.4</f>
        <v>6.5</v>
      </c>
      <c r="Z201" s="247">
        <f t="shared" ref="Z201:Z204" si="424">$Z$26</f>
        <v>1.1000000000000001</v>
      </c>
      <c r="AA201" s="247">
        <f t="shared" ref="AA201:AA204" si="425">$AA$26</f>
        <v>1</v>
      </c>
      <c r="AB201" s="247">
        <v>25000</v>
      </c>
      <c r="AC201" s="247">
        <v>11500</v>
      </c>
      <c r="AD201" s="247">
        <f t="shared" ref="AD201:AD204" si="426">AB201+AC201</f>
        <v>36500</v>
      </c>
      <c r="AE201" s="247">
        <f t="shared" ref="AE201:AE204" si="427">Y201*AB201</f>
        <v>162500</v>
      </c>
      <c r="AF201" s="247">
        <f t="shared" ref="AF201:AF204" si="428">Y201*AC201</f>
        <v>74750</v>
      </c>
      <c r="AG201" s="247">
        <f t="shared" ref="AG201:AG204" si="429">AE201+AF201</f>
        <v>237250</v>
      </c>
      <c r="AH201" s="247">
        <f t="shared" ref="AH201:AH204" si="430">(V201-AG201)/AG201*100</f>
        <v>10.000000000000025</v>
      </c>
      <c r="AI201" s="327"/>
    </row>
    <row r="202" spans="4:35" s="47" customFormat="1" ht="20" customHeight="1" x14ac:dyDescent="0.2">
      <c r="D202" s="164"/>
      <c r="E202" s="45"/>
      <c r="F202" s="65"/>
      <c r="G202" s="46"/>
      <c r="H202" s="127" t="s">
        <v>669</v>
      </c>
      <c r="I202" s="46"/>
      <c r="J202" s="48"/>
      <c r="K202" s="48"/>
      <c r="L202" s="48"/>
      <c r="M202" s="48"/>
      <c r="N202" s="46"/>
      <c r="O202" s="125"/>
      <c r="P202" s="145" t="s">
        <v>674</v>
      </c>
      <c r="Q202" s="105" t="s">
        <v>184</v>
      </c>
      <c r="R202" s="236">
        <f t="shared" si="419"/>
        <v>7.76</v>
      </c>
      <c r="S202" s="236">
        <f t="shared" si="420"/>
        <v>91960.000000000015</v>
      </c>
      <c r="T202" s="236">
        <f t="shared" si="421"/>
        <v>27588.000000000004</v>
      </c>
      <c r="U202" s="237">
        <f t="shared" si="422"/>
        <v>119548.00000000001</v>
      </c>
      <c r="V202" s="238">
        <f t="shared" si="423"/>
        <v>927692.4800000001</v>
      </c>
      <c r="W202" s="1"/>
      <c r="X202" s="1"/>
      <c r="Y202" s="247">
        <f>4.86+2.9</f>
        <v>7.76</v>
      </c>
      <c r="Z202" s="247">
        <f t="shared" si="424"/>
        <v>1.1000000000000001</v>
      </c>
      <c r="AA202" s="247">
        <f t="shared" si="425"/>
        <v>1</v>
      </c>
      <c r="AB202" s="247">
        <v>83600</v>
      </c>
      <c r="AC202" s="247">
        <v>25080</v>
      </c>
      <c r="AD202" s="247">
        <f t="shared" si="426"/>
        <v>108680</v>
      </c>
      <c r="AE202" s="247">
        <f t="shared" si="427"/>
        <v>648736</v>
      </c>
      <c r="AF202" s="247">
        <f t="shared" si="428"/>
        <v>194620.79999999999</v>
      </c>
      <c r="AG202" s="247">
        <f t="shared" si="429"/>
        <v>843356.8</v>
      </c>
      <c r="AH202" s="247">
        <f t="shared" si="430"/>
        <v>10.000000000000005</v>
      </c>
      <c r="AI202" s="327"/>
    </row>
    <row r="203" spans="4:35" s="47" customFormat="1" ht="20" customHeight="1" x14ac:dyDescent="0.2">
      <c r="D203" s="164"/>
      <c r="E203" s="45"/>
      <c r="F203" s="65"/>
      <c r="G203" s="46"/>
      <c r="H203" s="127" t="s">
        <v>670</v>
      </c>
      <c r="I203" s="46"/>
      <c r="J203" s="48"/>
      <c r="K203" s="48"/>
      <c r="L203" s="48"/>
      <c r="M203" s="48"/>
      <c r="N203" s="46"/>
      <c r="O203" s="125"/>
      <c r="P203" s="145" t="s">
        <v>675</v>
      </c>
      <c r="Q203" s="105" t="s">
        <v>676</v>
      </c>
      <c r="R203" s="236">
        <f t="shared" si="419"/>
        <v>3</v>
      </c>
      <c r="S203" s="236">
        <f t="shared" si="420"/>
        <v>412500.00000000006</v>
      </c>
      <c r="T203" s="236">
        <f t="shared" si="421"/>
        <v>171600</v>
      </c>
      <c r="U203" s="237">
        <f t="shared" si="422"/>
        <v>584100</v>
      </c>
      <c r="V203" s="238">
        <f t="shared" si="423"/>
        <v>1752300</v>
      </c>
      <c r="W203" s="1"/>
      <c r="X203" s="1"/>
      <c r="Y203" s="247">
        <v>3</v>
      </c>
      <c r="Z203" s="247">
        <f t="shared" si="424"/>
        <v>1.1000000000000001</v>
      </c>
      <c r="AA203" s="247">
        <f t="shared" si="425"/>
        <v>1</v>
      </c>
      <c r="AB203" s="247">
        <v>375000</v>
      </c>
      <c r="AC203" s="247">
        <v>156000</v>
      </c>
      <c r="AD203" s="247">
        <f t="shared" si="426"/>
        <v>531000</v>
      </c>
      <c r="AE203" s="247">
        <f t="shared" si="427"/>
        <v>1125000</v>
      </c>
      <c r="AF203" s="247">
        <f t="shared" si="428"/>
        <v>468000</v>
      </c>
      <c r="AG203" s="247">
        <f t="shared" si="429"/>
        <v>1593000</v>
      </c>
      <c r="AH203" s="247">
        <f t="shared" si="430"/>
        <v>10</v>
      </c>
      <c r="AI203" s="327"/>
    </row>
    <row r="204" spans="4:35" s="47" customFormat="1" ht="20" customHeight="1" x14ac:dyDescent="0.2">
      <c r="D204" s="164"/>
      <c r="E204" s="45"/>
      <c r="F204" s="65"/>
      <c r="G204" s="46"/>
      <c r="H204" s="127" t="s">
        <v>671</v>
      </c>
      <c r="I204" s="46"/>
      <c r="J204" s="48"/>
      <c r="K204" s="48"/>
      <c r="L204" s="48"/>
      <c r="M204" s="48"/>
      <c r="N204" s="46"/>
      <c r="O204" s="125"/>
      <c r="P204" s="145" t="s">
        <v>672</v>
      </c>
      <c r="Q204" s="105" t="s">
        <v>184</v>
      </c>
      <c r="R204" s="236">
        <f t="shared" si="419"/>
        <v>15.52</v>
      </c>
      <c r="S204" s="236">
        <f t="shared" si="420"/>
        <v>165000</v>
      </c>
      <c r="T204" s="236">
        <f t="shared" si="421"/>
        <v>110000.00000000001</v>
      </c>
      <c r="U204" s="237">
        <f t="shared" si="422"/>
        <v>275000</v>
      </c>
      <c r="V204" s="238">
        <f t="shared" si="423"/>
        <v>4268000</v>
      </c>
      <c r="W204" s="1"/>
      <c r="X204" s="1"/>
      <c r="Y204" s="247">
        <f>Y202*2</f>
        <v>15.52</v>
      </c>
      <c r="Z204" s="247">
        <f t="shared" si="424"/>
        <v>1.1000000000000001</v>
      </c>
      <c r="AA204" s="247">
        <f t="shared" si="425"/>
        <v>1</v>
      </c>
      <c r="AB204" s="247">
        <v>150000</v>
      </c>
      <c r="AC204" s="247">
        <v>100000</v>
      </c>
      <c r="AD204" s="247">
        <f t="shared" si="426"/>
        <v>250000</v>
      </c>
      <c r="AE204" s="247">
        <f t="shared" si="427"/>
        <v>2328000</v>
      </c>
      <c r="AF204" s="247">
        <f t="shared" si="428"/>
        <v>1552000</v>
      </c>
      <c r="AG204" s="247">
        <f t="shared" si="429"/>
        <v>3880000</v>
      </c>
      <c r="AH204" s="247">
        <f t="shared" si="430"/>
        <v>10</v>
      </c>
      <c r="AI204" s="327"/>
    </row>
    <row r="205" spans="4:35" s="47" customFormat="1" ht="20" customHeight="1" x14ac:dyDescent="0.2">
      <c r="D205" s="164"/>
      <c r="E205" s="45"/>
      <c r="F205" s="65">
        <v>3</v>
      </c>
      <c r="G205" s="46" t="s">
        <v>222</v>
      </c>
      <c r="H205" s="46"/>
      <c r="I205" s="46"/>
      <c r="J205" s="48"/>
      <c r="K205" s="48"/>
      <c r="L205" s="48"/>
      <c r="M205" s="48"/>
      <c r="N205" s="46"/>
      <c r="O205" s="125"/>
      <c r="P205" s="145"/>
      <c r="Q205" s="105"/>
      <c r="R205" s="242"/>
      <c r="S205" s="242"/>
      <c r="T205" s="242"/>
      <c r="U205" s="274"/>
      <c r="V205" s="275"/>
      <c r="Y205" s="241"/>
      <c r="Z205" s="241"/>
      <c r="AA205" s="241"/>
      <c r="AB205" s="241"/>
      <c r="AC205" s="241"/>
      <c r="AD205" s="241"/>
      <c r="AE205" s="241"/>
      <c r="AF205" s="241"/>
      <c r="AG205" s="241"/>
      <c r="AH205" s="241"/>
      <c r="AI205" s="327"/>
    </row>
    <row r="206" spans="4:35" s="47" customFormat="1" ht="20" customHeight="1" x14ac:dyDescent="0.2">
      <c r="D206" s="164"/>
      <c r="E206" s="45"/>
      <c r="F206" s="65"/>
      <c r="G206" s="46" t="s">
        <v>22</v>
      </c>
      <c r="H206" s="46" t="s">
        <v>224</v>
      </c>
      <c r="I206" s="46"/>
      <c r="J206" s="48"/>
      <c r="K206" s="48"/>
      <c r="L206" s="48"/>
      <c r="M206" s="48"/>
      <c r="N206" s="46"/>
      <c r="O206" s="125"/>
      <c r="P206" s="145"/>
      <c r="Q206" s="105"/>
      <c r="R206" s="242"/>
      <c r="S206" s="242"/>
      <c r="T206" s="242"/>
      <c r="U206" s="274"/>
      <c r="V206" s="275"/>
      <c r="Y206" s="241"/>
      <c r="Z206" s="241"/>
      <c r="AA206" s="241"/>
      <c r="AB206" s="241"/>
      <c r="AC206" s="241"/>
      <c r="AD206" s="241"/>
      <c r="AE206" s="241"/>
      <c r="AF206" s="241"/>
      <c r="AG206" s="241"/>
      <c r="AH206" s="241"/>
      <c r="AI206" s="327"/>
    </row>
    <row r="207" spans="4:35" s="132" customFormat="1" ht="20" customHeight="1" x14ac:dyDescent="0.2">
      <c r="D207" s="165"/>
      <c r="E207" s="128"/>
      <c r="F207" s="129"/>
      <c r="G207" s="126"/>
      <c r="H207" s="126" t="s">
        <v>60</v>
      </c>
      <c r="I207" s="126"/>
      <c r="J207" s="130"/>
      <c r="K207" s="130"/>
      <c r="L207" s="130"/>
      <c r="M207" s="130"/>
      <c r="N207" s="126"/>
      <c r="O207" s="131"/>
      <c r="P207" s="145" t="s">
        <v>1301</v>
      </c>
      <c r="Q207" s="105" t="s">
        <v>184</v>
      </c>
      <c r="R207" s="236">
        <f t="shared" ref="R207:R208" si="431">Y207*AA207</f>
        <v>130.0625</v>
      </c>
      <c r="S207" s="236">
        <f t="shared" ref="S207:S208" si="432">Z207*AB207</f>
        <v>18700</v>
      </c>
      <c r="T207" s="236">
        <f t="shared" ref="T207:T208" si="433">Z207*AC207</f>
        <v>16500</v>
      </c>
      <c r="U207" s="237">
        <f t="shared" ref="U207:U208" si="434">S207+T207</f>
        <v>35200</v>
      </c>
      <c r="V207" s="238">
        <f t="shared" ref="V207:V208" si="435">R207*U207</f>
        <v>4578200</v>
      </c>
      <c r="W207" s="1"/>
      <c r="X207" s="1"/>
      <c r="Y207" s="247">
        <f>Y190+Y193</f>
        <v>130.0625</v>
      </c>
      <c r="Z207" s="247">
        <f t="shared" ref="Z207:Z210" si="436">$Z$26</f>
        <v>1.1000000000000001</v>
      </c>
      <c r="AA207" s="247">
        <f t="shared" ref="AA207:AA210" si="437">$AA$26</f>
        <v>1</v>
      </c>
      <c r="AB207" s="247">
        <v>17000</v>
      </c>
      <c r="AC207" s="247">
        <v>15000</v>
      </c>
      <c r="AD207" s="247">
        <f t="shared" ref="AD207:AD208" si="438">AB207+AC207</f>
        <v>32000</v>
      </c>
      <c r="AE207" s="247">
        <f t="shared" ref="AE207:AE208" si="439">Y207*AB207</f>
        <v>2211062.5</v>
      </c>
      <c r="AF207" s="247">
        <f t="shared" ref="AF207:AF208" si="440">Y207*AC207</f>
        <v>1950937.5</v>
      </c>
      <c r="AG207" s="247">
        <f t="shared" ref="AG207:AG208" si="441">AE207+AF207</f>
        <v>4162000</v>
      </c>
      <c r="AH207" s="247">
        <f t="shared" ref="AH207:AH208" si="442">(V207-AG207)/AG207*100</f>
        <v>10</v>
      </c>
      <c r="AI207" s="328"/>
    </row>
    <row r="208" spans="4:35" s="132" customFormat="1" ht="20" customHeight="1" x14ac:dyDescent="0.2">
      <c r="D208" s="165"/>
      <c r="E208" s="128"/>
      <c r="F208" s="129"/>
      <c r="G208" s="126"/>
      <c r="H208" s="126" t="s">
        <v>61</v>
      </c>
      <c r="I208" s="126"/>
      <c r="J208" s="130"/>
      <c r="K208" s="130"/>
      <c r="L208" s="130"/>
      <c r="M208" s="130"/>
      <c r="N208" s="126"/>
      <c r="O208" s="131"/>
      <c r="P208" s="145" t="s">
        <v>1302</v>
      </c>
      <c r="Q208" s="105" t="s">
        <v>184</v>
      </c>
      <c r="R208" s="236">
        <f t="shared" si="431"/>
        <v>96.842500000000001</v>
      </c>
      <c r="S208" s="236">
        <f t="shared" si="432"/>
        <v>27500.000000000004</v>
      </c>
      <c r="T208" s="236">
        <f t="shared" si="433"/>
        <v>16500</v>
      </c>
      <c r="U208" s="237">
        <f t="shared" si="434"/>
        <v>44000</v>
      </c>
      <c r="V208" s="238">
        <f t="shared" si="435"/>
        <v>4261070</v>
      </c>
      <c r="W208" s="1"/>
      <c r="X208" s="1"/>
      <c r="Y208" s="247">
        <f>Y193</f>
        <v>96.842500000000001</v>
      </c>
      <c r="Z208" s="247">
        <f t="shared" si="436"/>
        <v>1.1000000000000001</v>
      </c>
      <c r="AA208" s="247">
        <f t="shared" si="437"/>
        <v>1</v>
      </c>
      <c r="AB208" s="247">
        <v>25000</v>
      </c>
      <c r="AC208" s="247">
        <v>15000</v>
      </c>
      <c r="AD208" s="247">
        <f t="shared" si="438"/>
        <v>40000</v>
      </c>
      <c r="AE208" s="247">
        <f t="shared" si="439"/>
        <v>2421062.5</v>
      </c>
      <c r="AF208" s="247">
        <f t="shared" si="440"/>
        <v>1452637.5</v>
      </c>
      <c r="AG208" s="247">
        <f t="shared" si="441"/>
        <v>3873700</v>
      </c>
      <c r="AH208" s="247">
        <f t="shared" si="442"/>
        <v>10</v>
      </c>
      <c r="AI208" s="328"/>
    </row>
    <row r="209" spans="4:35" s="47" customFormat="1" ht="20" customHeight="1" x14ac:dyDescent="0.2">
      <c r="D209" s="164"/>
      <c r="E209" s="45"/>
      <c r="F209" s="65"/>
      <c r="G209" s="46" t="s">
        <v>27</v>
      </c>
      <c r="H209" s="46" t="s">
        <v>225</v>
      </c>
      <c r="I209" s="46"/>
      <c r="J209" s="48"/>
      <c r="K209" s="48"/>
      <c r="L209" s="48"/>
      <c r="M209" s="48"/>
      <c r="N209" s="46"/>
      <c r="O209" s="125"/>
      <c r="P209" s="145"/>
      <c r="Q209" s="105"/>
      <c r="R209" s="242"/>
      <c r="S209" s="242"/>
      <c r="T209" s="242"/>
      <c r="U209" s="274"/>
      <c r="V209" s="275"/>
      <c r="Y209" s="241"/>
      <c r="Z209" s="241"/>
      <c r="AA209" s="241"/>
      <c r="AB209" s="241"/>
      <c r="AC209" s="241"/>
      <c r="AD209" s="241"/>
      <c r="AE209" s="241"/>
      <c r="AF209" s="241"/>
      <c r="AG209" s="241"/>
      <c r="AH209" s="241"/>
      <c r="AI209" s="327"/>
    </row>
    <row r="210" spans="4:35" s="132" customFormat="1" ht="20" customHeight="1" x14ac:dyDescent="0.2">
      <c r="D210" s="165"/>
      <c r="E210" s="128"/>
      <c r="F210" s="129"/>
      <c r="G210" s="126"/>
      <c r="H210" s="127" t="s">
        <v>833</v>
      </c>
      <c r="I210" s="126"/>
      <c r="J210" s="130"/>
      <c r="K210" s="130"/>
      <c r="L210" s="130"/>
      <c r="M210" s="130"/>
      <c r="N210" s="126"/>
      <c r="O210" s="131"/>
      <c r="P210" s="145" t="s">
        <v>834</v>
      </c>
      <c r="Q210" s="105" t="s">
        <v>184</v>
      </c>
      <c r="R210" s="236">
        <f t="shared" ref="R210" si="443">Y210*AA210</f>
        <v>15.52</v>
      </c>
      <c r="S210" s="236">
        <f t="shared" ref="S210" si="444">Z210*AB210</f>
        <v>28600.000000000004</v>
      </c>
      <c r="T210" s="236">
        <f t="shared" ref="T210" si="445">Z210*AC210</f>
        <v>16500</v>
      </c>
      <c r="U210" s="237">
        <f t="shared" ref="U210" si="446">S210+T210</f>
        <v>45100</v>
      </c>
      <c r="V210" s="238">
        <f t="shared" ref="V210" si="447">R210*U210</f>
        <v>699952</v>
      </c>
      <c r="W210" s="1"/>
      <c r="X210" s="1"/>
      <c r="Y210" s="247">
        <f>Y204</f>
        <v>15.52</v>
      </c>
      <c r="Z210" s="247">
        <f t="shared" si="436"/>
        <v>1.1000000000000001</v>
      </c>
      <c r="AA210" s="247">
        <f t="shared" si="437"/>
        <v>1</v>
      </c>
      <c r="AB210" s="247">
        <f>(1000000/20/10)*4*1.3</f>
        <v>26000</v>
      </c>
      <c r="AC210" s="247">
        <v>15000</v>
      </c>
      <c r="AD210" s="247">
        <f t="shared" ref="AD210" si="448">AB210+AC210</f>
        <v>41000</v>
      </c>
      <c r="AE210" s="247">
        <f t="shared" ref="AE210" si="449">Y210*AB210</f>
        <v>403520</v>
      </c>
      <c r="AF210" s="247">
        <f t="shared" ref="AF210" si="450">Y210*AC210</f>
        <v>232800</v>
      </c>
      <c r="AG210" s="247">
        <f t="shared" ref="AG210" si="451">AE210+AF210</f>
        <v>636320</v>
      </c>
      <c r="AH210" s="247">
        <f t="shared" ref="AH210" si="452">(V210-AG210)/AG210*100</f>
        <v>10</v>
      </c>
      <c r="AI210" s="328"/>
    </row>
    <row r="211" spans="4:35" s="47" customFormat="1" ht="20" customHeight="1" x14ac:dyDescent="0.2">
      <c r="D211" s="164"/>
      <c r="E211" s="45"/>
      <c r="F211" s="65">
        <v>4</v>
      </c>
      <c r="G211" s="46" t="s">
        <v>836</v>
      </c>
      <c r="H211" s="46"/>
      <c r="I211" s="46"/>
      <c r="J211" s="48"/>
      <c r="K211" s="48"/>
      <c r="L211" s="48"/>
      <c r="M211" s="48"/>
      <c r="N211" s="46"/>
      <c r="O211" s="125"/>
      <c r="P211" s="145"/>
      <c r="Q211" s="105"/>
      <c r="R211" s="242"/>
      <c r="S211" s="242"/>
      <c r="T211" s="242"/>
      <c r="U211" s="274"/>
      <c r="V211" s="275"/>
      <c r="Y211" s="241"/>
      <c r="Z211" s="241"/>
      <c r="AA211" s="241"/>
      <c r="AB211" s="241"/>
      <c r="AC211" s="241"/>
      <c r="AD211" s="241"/>
      <c r="AE211" s="241"/>
      <c r="AF211" s="241"/>
      <c r="AG211" s="241"/>
      <c r="AH211" s="241"/>
      <c r="AI211" s="327"/>
    </row>
    <row r="212" spans="4:35" s="132" customFormat="1" ht="20" customHeight="1" x14ac:dyDescent="0.2">
      <c r="D212" s="165"/>
      <c r="E212" s="128"/>
      <c r="F212" s="129"/>
      <c r="G212" s="126"/>
      <c r="H212" s="127" t="s">
        <v>835</v>
      </c>
      <c r="I212" s="126"/>
      <c r="J212" s="130"/>
      <c r="K212" s="130"/>
      <c r="L212" s="130"/>
      <c r="M212" s="130"/>
      <c r="N212" s="126"/>
      <c r="O212" s="131"/>
      <c r="P212" s="145" t="s">
        <v>841</v>
      </c>
      <c r="Q212" s="105" t="s">
        <v>184</v>
      </c>
      <c r="R212" s="236">
        <f t="shared" ref="R212:R213" si="453">Y212*AA212</f>
        <v>0</v>
      </c>
      <c r="S212" s="236">
        <f t="shared" ref="S212:S213" si="454">Z212*AB212</f>
        <v>357500</v>
      </c>
      <c r="T212" s="236">
        <f t="shared" ref="T212:T213" si="455">Z212*AC212</f>
        <v>198000.00000000003</v>
      </c>
      <c r="U212" s="237">
        <f t="shared" ref="U212:U213" si="456">S212+T212</f>
        <v>555500</v>
      </c>
      <c r="V212" s="238">
        <f t="shared" ref="V212:V213" si="457">R212*U212</f>
        <v>0</v>
      </c>
      <c r="W212" s="1"/>
      <c r="X212" s="1"/>
      <c r="Y212" s="247">
        <v>0</v>
      </c>
      <c r="Z212" s="247">
        <f t="shared" ref="Z212:Z215" si="458">$Z$26</f>
        <v>1.1000000000000001</v>
      </c>
      <c r="AA212" s="247">
        <f t="shared" ref="AA212:AA215" si="459">$AA$26</f>
        <v>1</v>
      </c>
      <c r="AB212" s="247">
        <v>325000</v>
      </c>
      <c r="AC212" s="247">
        <v>180000</v>
      </c>
      <c r="AD212" s="247">
        <f t="shared" ref="AD212:AD213" si="460">AB212+AC212</f>
        <v>505000</v>
      </c>
      <c r="AE212" s="247">
        <f t="shared" ref="AE212:AE213" si="461">Y212*AB212</f>
        <v>0</v>
      </c>
      <c r="AF212" s="247">
        <f t="shared" ref="AF212:AF213" si="462">Y212*AC212</f>
        <v>0</v>
      </c>
      <c r="AG212" s="247">
        <f t="shared" ref="AG212:AG213" si="463">AE212+AF212</f>
        <v>0</v>
      </c>
      <c r="AH212" s="247" t="e">
        <f t="shared" ref="AH212:AH213" si="464">(V212-AG212)/AG212*100</f>
        <v>#DIV/0!</v>
      </c>
      <c r="AI212" s="328"/>
    </row>
    <row r="213" spans="4:35" s="132" customFormat="1" ht="20" customHeight="1" x14ac:dyDescent="0.2">
      <c r="D213" s="165"/>
      <c r="E213" s="128"/>
      <c r="F213" s="129"/>
      <c r="G213" s="126"/>
      <c r="H213" s="127" t="s">
        <v>1311</v>
      </c>
      <c r="I213" s="126"/>
      <c r="J213" s="130"/>
      <c r="K213" s="130"/>
      <c r="L213" s="130"/>
      <c r="M213" s="130"/>
      <c r="N213" s="126"/>
      <c r="O213" s="131"/>
      <c r="P213" s="145" t="s">
        <v>839</v>
      </c>
      <c r="Q213" s="105" t="s">
        <v>184</v>
      </c>
      <c r="R213" s="236">
        <f t="shared" si="453"/>
        <v>0</v>
      </c>
      <c r="S213" s="236">
        <f t="shared" si="454"/>
        <v>495000.00000000006</v>
      </c>
      <c r="T213" s="236">
        <f t="shared" si="455"/>
        <v>385000.00000000006</v>
      </c>
      <c r="U213" s="237">
        <f t="shared" si="456"/>
        <v>880000.00000000012</v>
      </c>
      <c r="V213" s="238">
        <f t="shared" si="457"/>
        <v>0</v>
      </c>
      <c r="W213" s="1"/>
      <c r="X213" s="1"/>
      <c r="Y213" s="247">
        <v>0</v>
      </c>
      <c r="Z213" s="247">
        <f t="shared" si="458"/>
        <v>1.1000000000000001</v>
      </c>
      <c r="AA213" s="247">
        <f t="shared" si="459"/>
        <v>1</v>
      </c>
      <c r="AB213" s="247">
        <v>450000</v>
      </c>
      <c r="AC213" s="247">
        <v>350000</v>
      </c>
      <c r="AD213" s="247">
        <f t="shared" si="460"/>
        <v>800000</v>
      </c>
      <c r="AE213" s="247">
        <f t="shared" si="461"/>
        <v>0</v>
      </c>
      <c r="AF213" s="247">
        <f t="shared" si="462"/>
        <v>0</v>
      </c>
      <c r="AG213" s="247">
        <f t="shared" si="463"/>
        <v>0</v>
      </c>
      <c r="AH213" s="247" t="e">
        <f t="shared" si="464"/>
        <v>#DIV/0!</v>
      </c>
      <c r="AI213" s="328"/>
    </row>
    <row r="214" spans="4:35" s="132" customFormat="1" ht="20" customHeight="1" x14ac:dyDescent="0.2">
      <c r="D214" s="165"/>
      <c r="E214" s="128"/>
      <c r="F214" s="129"/>
      <c r="G214" s="126"/>
      <c r="H214" s="127" t="s">
        <v>837</v>
      </c>
      <c r="I214" s="126"/>
      <c r="J214" s="130"/>
      <c r="K214" s="130"/>
      <c r="L214" s="130"/>
      <c r="M214" s="130"/>
      <c r="N214" s="126"/>
      <c r="O214" s="131"/>
      <c r="P214" s="145" t="s">
        <v>838</v>
      </c>
      <c r="Q214" s="105" t="s">
        <v>187</v>
      </c>
      <c r="R214" s="236">
        <f t="shared" ref="R214" si="465">Y214*AA214</f>
        <v>0</v>
      </c>
      <c r="S214" s="236">
        <f t="shared" ref="S214" si="466">Z214*AB214</f>
        <v>1271600</v>
      </c>
      <c r="T214" s="236">
        <f t="shared" ref="T214" si="467">Z214*AC214</f>
        <v>330000</v>
      </c>
      <c r="U214" s="237">
        <f t="shared" ref="U214" si="468">S214+T214</f>
        <v>1601600</v>
      </c>
      <c r="V214" s="238">
        <f t="shared" ref="V214" si="469">R214*U214</f>
        <v>0</v>
      </c>
      <c r="W214" s="1"/>
      <c r="X214" s="1"/>
      <c r="Y214" s="247">
        <v>0</v>
      </c>
      <c r="Z214" s="247">
        <f t="shared" si="458"/>
        <v>1.1000000000000001</v>
      </c>
      <c r="AA214" s="247">
        <f t="shared" si="459"/>
        <v>1</v>
      </c>
      <c r="AB214" s="247">
        <v>1156000</v>
      </c>
      <c r="AC214" s="247">
        <v>300000</v>
      </c>
      <c r="AD214" s="247">
        <f t="shared" ref="AD214" si="470">AB214+AC214</f>
        <v>1456000</v>
      </c>
      <c r="AE214" s="247">
        <f t="shared" ref="AE214" si="471">Y214*AB214</f>
        <v>0</v>
      </c>
      <c r="AF214" s="247">
        <f t="shared" ref="AF214" si="472">Y214*AC214</f>
        <v>0</v>
      </c>
      <c r="AG214" s="247">
        <f t="shared" ref="AG214" si="473">AE214+AF214</f>
        <v>0</v>
      </c>
      <c r="AH214" s="247" t="e">
        <f t="shared" ref="AH214" si="474">(V214-AG214)/AG214*100</f>
        <v>#DIV/0!</v>
      </c>
      <c r="AI214" s="328"/>
    </row>
    <row r="215" spans="4:35" s="132" customFormat="1" ht="20" customHeight="1" x14ac:dyDescent="0.2">
      <c r="D215" s="165"/>
      <c r="E215" s="128"/>
      <c r="F215" s="129"/>
      <c r="G215" s="126"/>
      <c r="H215" s="127" t="s">
        <v>1304</v>
      </c>
      <c r="I215" s="126"/>
      <c r="J215" s="130"/>
      <c r="K215" s="130"/>
      <c r="L215" s="130"/>
      <c r="M215" s="130"/>
      <c r="N215" s="126"/>
      <c r="O215" s="131"/>
      <c r="P215" s="145" t="s">
        <v>840</v>
      </c>
      <c r="Q215" s="105" t="s">
        <v>184</v>
      </c>
      <c r="R215" s="236">
        <f t="shared" ref="R215" si="475">Y215*AA215</f>
        <v>0</v>
      </c>
      <c r="S215" s="236">
        <f t="shared" ref="S215" si="476">Z215*AB215</f>
        <v>71500</v>
      </c>
      <c r="T215" s="236">
        <f t="shared" ref="T215" si="477">Z215*AC215</f>
        <v>41360</v>
      </c>
      <c r="U215" s="237">
        <f t="shared" ref="U215" si="478">S215+T215</f>
        <v>112860</v>
      </c>
      <c r="V215" s="238">
        <f t="shared" ref="V215" si="479">R215*U215</f>
        <v>0</v>
      </c>
      <c r="W215" s="1"/>
      <c r="X215" s="1"/>
      <c r="Y215" s="247">
        <f>Y213*2</f>
        <v>0</v>
      </c>
      <c r="Z215" s="247">
        <f t="shared" si="458"/>
        <v>1.1000000000000001</v>
      </c>
      <c r="AA215" s="247">
        <f t="shared" si="459"/>
        <v>1</v>
      </c>
      <c r="AB215" s="247">
        <v>65000</v>
      </c>
      <c r="AC215" s="247">
        <v>37600</v>
      </c>
      <c r="AD215" s="247">
        <f t="shared" ref="AD215" si="480">AB215+AC215</f>
        <v>102600</v>
      </c>
      <c r="AE215" s="247">
        <f t="shared" ref="AE215" si="481">Y215*AB215</f>
        <v>0</v>
      </c>
      <c r="AF215" s="247">
        <f t="shared" ref="AF215" si="482">Y215*AC215</f>
        <v>0</v>
      </c>
      <c r="AG215" s="247">
        <f t="shared" ref="AG215" si="483">AE215+AF215</f>
        <v>0</v>
      </c>
      <c r="AH215" s="247" t="e">
        <f t="shared" ref="AH215" si="484">(V215-AG215)/AG215*100</f>
        <v>#DIV/0!</v>
      </c>
      <c r="AI215" s="328"/>
    </row>
    <row r="216" spans="4:35" ht="20" customHeight="1" x14ac:dyDescent="0.2">
      <c r="D216" s="158"/>
      <c r="E216" s="25"/>
      <c r="F216" s="37"/>
      <c r="G216" s="22"/>
      <c r="H216" s="22"/>
      <c r="I216" s="22"/>
      <c r="J216" s="11"/>
      <c r="K216" s="11"/>
      <c r="L216" s="11"/>
      <c r="M216" s="12"/>
      <c r="N216" s="23"/>
      <c r="O216" s="24"/>
      <c r="P216" s="138"/>
      <c r="Q216" s="93"/>
      <c r="R216" s="236"/>
      <c r="S216" s="236"/>
      <c r="T216" s="236"/>
      <c r="U216" s="237"/>
      <c r="V216" s="238"/>
      <c r="Y216" s="247"/>
      <c r="Z216" s="247"/>
      <c r="AA216" s="247"/>
      <c r="AB216" s="247"/>
      <c r="AC216" s="247"/>
      <c r="AD216" s="247"/>
      <c r="AE216" s="247"/>
      <c r="AF216" s="247"/>
      <c r="AG216" s="247"/>
      <c r="AH216" s="247"/>
    </row>
    <row r="217" spans="4:35" ht="20" customHeight="1" x14ac:dyDescent="0.2">
      <c r="D217" s="160"/>
      <c r="E217" s="100"/>
      <c r="F217" s="96"/>
      <c r="G217" s="95"/>
      <c r="H217" s="94"/>
      <c r="I217" s="96"/>
      <c r="J217" s="97"/>
      <c r="K217" s="97"/>
      <c r="L217" s="97"/>
      <c r="M217" s="98"/>
      <c r="N217" s="99"/>
      <c r="O217" s="94"/>
      <c r="P217" s="101"/>
      <c r="Q217" s="103"/>
      <c r="R217" s="268"/>
      <c r="S217" s="268"/>
      <c r="T217" s="268"/>
      <c r="U217" s="269" t="s">
        <v>182</v>
      </c>
      <c r="V217" s="270">
        <f>SUM(V188:V216)</f>
        <v>75418015.598749995</v>
      </c>
      <c r="Y217" s="247"/>
      <c r="Z217" s="247"/>
      <c r="AA217" s="247"/>
      <c r="AB217" s="247"/>
      <c r="AC217" s="247"/>
      <c r="AD217" s="247"/>
      <c r="AE217" s="247"/>
      <c r="AF217" s="247"/>
      <c r="AG217" s="247"/>
      <c r="AH217" s="247"/>
    </row>
    <row r="218" spans="4:35" s="40" customFormat="1" ht="20" customHeight="1" x14ac:dyDescent="0.2">
      <c r="D218" s="163"/>
      <c r="E218" s="45" t="s">
        <v>680</v>
      </c>
      <c r="F218" s="73"/>
      <c r="G218" s="42"/>
      <c r="H218" s="42"/>
      <c r="I218" s="42"/>
      <c r="J218" s="43"/>
      <c r="K218" s="43"/>
      <c r="L218" s="43"/>
      <c r="M218" s="43"/>
      <c r="N218" s="42"/>
      <c r="O218" s="44"/>
      <c r="P218" s="145"/>
      <c r="Q218" s="105"/>
      <c r="R218" s="271"/>
      <c r="S218" s="271"/>
      <c r="T218" s="271"/>
      <c r="U218" s="272"/>
      <c r="V218" s="273"/>
      <c r="Y218" s="248"/>
      <c r="Z218" s="248"/>
      <c r="AA218" s="248"/>
      <c r="AB218" s="248"/>
      <c r="AC218" s="248"/>
      <c r="AD218" s="248"/>
      <c r="AE218" s="248"/>
      <c r="AF218" s="248"/>
      <c r="AG218" s="248"/>
      <c r="AH218" s="248"/>
      <c r="AI218" s="326"/>
    </row>
    <row r="219" spans="4:35" s="47" customFormat="1" ht="20" customHeight="1" x14ac:dyDescent="0.2">
      <c r="D219" s="164"/>
      <c r="E219" s="45"/>
      <c r="F219" s="65">
        <v>1</v>
      </c>
      <c r="G219" s="46" t="s">
        <v>56</v>
      </c>
      <c r="H219" s="46"/>
      <c r="I219" s="46"/>
      <c r="J219" s="48"/>
      <c r="K219" s="48"/>
      <c r="L219" s="48"/>
      <c r="M219" s="48"/>
      <c r="N219" s="46"/>
      <c r="O219" s="125"/>
      <c r="P219" s="145"/>
      <c r="Q219" s="105"/>
      <c r="R219" s="242"/>
      <c r="S219" s="242"/>
      <c r="T219" s="242"/>
      <c r="U219" s="274"/>
      <c r="V219" s="275"/>
      <c r="Y219" s="241"/>
      <c r="Z219" s="241"/>
      <c r="AA219" s="241"/>
      <c r="AB219" s="241"/>
      <c r="AC219" s="241"/>
      <c r="AD219" s="241"/>
      <c r="AE219" s="241"/>
      <c r="AF219" s="241"/>
      <c r="AG219" s="241"/>
      <c r="AH219" s="241"/>
      <c r="AI219" s="327"/>
    </row>
    <row r="220" spans="4:35" s="47" customFormat="1" ht="20" customHeight="1" x14ac:dyDescent="0.2">
      <c r="D220" s="164"/>
      <c r="E220" s="45"/>
      <c r="F220" s="65"/>
      <c r="G220" s="46" t="s">
        <v>22</v>
      </c>
      <c r="H220" s="46" t="s">
        <v>825</v>
      </c>
      <c r="I220" s="46"/>
      <c r="J220" s="48"/>
      <c r="K220" s="48"/>
      <c r="L220" s="48"/>
      <c r="M220" s="48"/>
      <c r="N220" s="46"/>
      <c r="O220" s="125"/>
      <c r="P220" s="145"/>
      <c r="Q220" s="105"/>
      <c r="R220" s="242"/>
      <c r="S220" s="242"/>
      <c r="T220" s="242"/>
      <c r="U220" s="274"/>
      <c r="V220" s="275"/>
      <c r="Y220" s="241"/>
      <c r="Z220" s="241"/>
      <c r="AA220" s="241"/>
      <c r="AB220" s="241"/>
      <c r="AC220" s="241"/>
      <c r="AD220" s="241"/>
      <c r="AE220" s="241"/>
      <c r="AF220" s="241"/>
      <c r="AG220" s="241"/>
      <c r="AH220" s="241"/>
      <c r="AI220" s="327"/>
    </row>
    <row r="221" spans="4:35" s="47" customFormat="1" ht="20" customHeight="1" x14ac:dyDescent="0.2">
      <c r="D221" s="164"/>
      <c r="E221" s="45"/>
      <c r="F221" s="65"/>
      <c r="G221" s="46"/>
      <c r="H221" s="126" t="s">
        <v>57</v>
      </c>
      <c r="I221" s="126"/>
      <c r="J221" s="48"/>
      <c r="K221" s="48"/>
      <c r="L221" s="48"/>
      <c r="M221" s="48"/>
      <c r="N221" s="46"/>
      <c r="O221" s="125"/>
      <c r="P221" s="145" t="s">
        <v>1306</v>
      </c>
      <c r="Q221" s="105" t="s">
        <v>184</v>
      </c>
      <c r="R221" s="236">
        <f t="shared" ref="R221:R223" si="485">Y221*AA221</f>
        <v>67.81</v>
      </c>
      <c r="S221" s="236">
        <f t="shared" ref="S221:S223" si="486">Z221*AB221</f>
        <v>104500.00000000001</v>
      </c>
      <c r="T221" s="236">
        <f t="shared" ref="T221:T223" si="487">Z221*AC221</f>
        <v>61600.000000000007</v>
      </c>
      <c r="U221" s="237">
        <f t="shared" ref="U221:U223" si="488">S221+T221</f>
        <v>166100.00000000003</v>
      </c>
      <c r="V221" s="238">
        <f t="shared" ref="V221:V223" si="489">R221*U221</f>
        <v>11263241.000000002</v>
      </c>
      <c r="W221" s="1"/>
      <c r="X221" s="1"/>
      <c r="Y221" s="247">
        <f>Dinding!P75</f>
        <v>67.81</v>
      </c>
      <c r="Z221" s="247">
        <f t="shared" ref="Z221:Z227" si="490">$Z$26</f>
        <v>1.1000000000000001</v>
      </c>
      <c r="AA221" s="247">
        <f t="shared" ref="AA221:AA227" si="491">$AA$26</f>
        <v>1</v>
      </c>
      <c r="AB221" s="247">
        <f>AB189</f>
        <v>95000</v>
      </c>
      <c r="AC221" s="247">
        <f>AC189</f>
        <v>56000</v>
      </c>
      <c r="AD221" s="247">
        <f t="shared" ref="AD221:AD223" si="492">AB221+AC221</f>
        <v>151000</v>
      </c>
      <c r="AE221" s="247">
        <f t="shared" ref="AE221:AE223" si="493">Y221*AB221</f>
        <v>6441950</v>
      </c>
      <c r="AF221" s="247">
        <f t="shared" ref="AF221:AF223" si="494">Y221*AC221</f>
        <v>3797360</v>
      </c>
      <c r="AG221" s="247">
        <f t="shared" ref="AG221:AG223" si="495">AE221+AF221</f>
        <v>10239310</v>
      </c>
      <c r="AH221" s="247">
        <f t="shared" ref="AH221:AH223" si="496">(V221-AG221)/AG221*100</f>
        <v>10.000000000000018</v>
      </c>
      <c r="AI221" s="327"/>
    </row>
    <row r="222" spans="4:35" s="47" customFormat="1" ht="20" customHeight="1" x14ac:dyDescent="0.2">
      <c r="D222" s="164"/>
      <c r="E222" s="45"/>
      <c r="F222" s="65"/>
      <c r="G222" s="46"/>
      <c r="H222" s="126" t="s">
        <v>58</v>
      </c>
      <c r="I222" s="126"/>
      <c r="J222" s="48"/>
      <c r="K222" s="48"/>
      <c r="L222" s="48"/>
      <c r="M222" s="48"/>
      <c r="N222" s="46"/>
      <c r="O222" s="125"/>
      <c r="P222" s="145" t="s">
        <v>216</v>
      </c>
      <c r="Q222" s="105" t="s">
        <v>184</v>
      </c>
      <c r="R222" s="236">
        <f t="shared" si="485"/>
        <v>135.62</v>
      </c>
      <c r="S222" s="236">
        <f t="shared" si="486"/>
        <v>55000.000000000007</v>
      </c>
      <c r="T222" s="236">
        <f t="shared" si="487"/>
        <v>33000</v>
      </c>
      <c r="U222" s="237">
        <f t="shared" si="488"/>
        <v>88000</v>
      </c>
      <c r="V222" s="238">
        <f t="shared" si="489"/>
        <v>11934560</v>
      </c>
      <c r="W222" s="1"/>
      <c r="X222" s="1"/>
      <c r="Y222" s="247">
        <f>Dinding!P82</f>
        <v>135.62</v>
      </c>
      <c r="Z222" s="247">
        <f t="shared" si="490"/>
        <v>1.1000000000000001</v>
      </c>
      <c r="AA222" s="247">
        <f t="shared" si="491"/>
        <v>1</v>
      </c>
      <c r="AB222" s="247">
        <f t="shared" ref="AB222:AC223" si="497">AB190</f>
        <v>50000</v>
      </c>
      <c r="AC222" s="247">
        <f t="shared" si="497"/>
        <v>30000</v>
      </c>
      <c r="AD222" s="247">
        <f t="shared" si="492"/>
        <v>80000</v>
      </c>
      <c r="AE222" s="247">
        <f t="shared" si="493"/>
        <v>6781000</v>
      </c>
      <c r="AF222" s="247">
        <f t="shared" si="494"/>
        <v>4068600</v>
      </c>
      <c r="AG222" s="247">
        <f t="shared" si="495"/>
        <v>10849600</v>
      </c>
      <c r="AH222" s="247">
        <f t="shared" si="496"/>
        <v>10</v>
      </c>
      <c r="AI222" s="327"/>
    </row>
    <row r="223" spans="4:35" s="47" customFormat="1" ht="20" customHeight="1" x14ac:dyDescent="0.2">
      <c r="D223" s="164"/>
      <c r="E223" s="45"/>
      <c r="F223" s="65"/>
      <c r="G223" s="46"/>
      <c r="H223" s="126" t="s">
        <v>59</v>
      </c>
      <c r="I223" s="126"/>
      <c r="J223" s="48"/>
      <c r="K223" s="48"/>
      <c r="L223" s="48"/>
      <c r="M223" s="48"/>
      <c r="N223" s="46"/>
      <c r="O223" s="125"/>
      <c r="P223" s="145" t="s">
        <v>219</v>
      </c>
      <c r="Q223" s="105" t="s">
        <v>184</v>
      </c>
      <c r="R223" s="236">
        <f t="shared" si="485"/>
        <v>135.62</v>
      </c>
      <c r="S223" s="236">
        <f t="shared" si="486"/>
        <v>5898.7500000000009</v>
      </c>
      <c r="T223" s="236">
        <f t="shared" si="487"/>
        <v>35200</v>
      </c>
      <c r="U223" s="237">
        <f t="shared" si="488"/>
        <v>41098.75</v>
      </c>
      <c r="V223" s="238">
        <f t="shared" si="489"/>
        <v>5573812.4750000006</v>
      </c>
      <c r="W223" s="1"/>
      <c r="X223" s="1"/>
      <c r="Y223" s="247">
        <f>Y222</f>
        <v>135.62</v>
      </c>
      <c r="Z223" s="247">
        <f t="shared" si="490"/>
        <v>1.1000000000000001</v>
      </c>
      <c r="AA223" s="247">
        <f t="shared" si="491"/>
        <v>1</v>
      </c>
      <c r="AB223" s="247">
        <f t="shared" si="497"/>
        <v>5362.5</v>
      </c>
      <c r="AC223" s="247">
        <f t="shared" si="497"/>
        <v>32000</v>
      </c>
      <c r="AD223" s="247">
        <f t="shared" si="492"/>
        <v>37362.5</v>
      </c>
      <c r="AE223" s="247">
        <f t="shared" si="493"/>
        <v>727262.25</v>
      </c>
      <c r="AF223" s="247">
        <f t="shared" si="494"/>
        <v>4339840</v>
      </c>
      <c r="AG223" s="247">
        <f t="shared" si="495"/>
        <v>5067102.25</v>
      </c>
      <c r="AH223" s="247">
        <f t="shared" si="496"/>
        <v>10.000000000000012</v>
      </c>
      <c r="AI223" s="327"/>
    </row>
    <row r="224" spans="4:35" s="47" customFormat="1" ht="20" customHeight="1" x14ac:dyDescent="0.2">
      <c r="D224" s="164"/>
      <c r="E224" s="45"/>
      <c r="F224" s="65"/>
      <c r="G224" s="46" t="s">
        <v>27</v>
      </c>
      <c r="H224" s="46" t="s">
        <v>826</v>
      </c>
      <c r="I224" s="46"/>
      <c r="J224" s="48"/>
      <c r="K224" s="48"/>
      <c r="L224" s="48"/>
      <c r="M224" s="48"/>
      <c r="N224" s="46"/>
      <c r="O224" s="125"/>
      <c r="P224" s="145"/>
      <c r="Q224" s="105"/>
      <c r="R224" s="242"/>
      <c r="S224" s="242"/>
      <c r="T224" s="242"/>
      <c r="U224" s="274"/>
      <c r="V224" s="275"/>
      <c r="Y224" s="241"/>
      <c r="Z224" s="241"/>
      <c r="AA224" s="241"/>
      <c r="AB224" s="241"/>
      <c r="AC224" s="241"/>
      <c r="AD224" s="241"/>
      <c r="AE224" s="241"/>
      <c r="AF224" s="241"/>
      <c r="AG224" s="241"/>
      <c r="AH224" s="241"/>
      <c r="AI224" s="327"/>
    </row>
    <row r="225" spans="4:35" s="47" customFormat="1" ht="20" customHeight="1" x14ac:dyDescent="0.2">
      <c r="D225" s="164"/>
      <c r="E225" s="45"/>
      <c r="F225" s="65"/>
      <c r="G225" s="46"/>
      <c r="H225" s="126" t="s">
        <v>57</v>
      </c>
      <c r="I225" s="126"/>
      <c r="J225" s="48"/>
      <c r="K225" s="48"/>
      <c r="L225" s="48"/>
      <c r="M225" s="48"/>
      <c r="N225" s="46"/>
      <c r="O225" s="125"/>
      <c r="P225" s="145" t="s">
        <v>1305</v>
      </c>
      <c r="Q225" s="105" t="s">
        <v>184</v>
      </c>
      <c r="R225" s="236">
        <f t="shared" ref="R225:R227" si="498">Y225*AA225</f>
        <v>114.66000000000001</v>
      </c>
      <c r="S225" s="236">
        <f t="shared" ref="S225:S227" si="499">Z225*AB225</f>
        <v>114400.00000000001</v>
      </c>
      <c r="T225" s="236">
        <f t="shared" ref="T225:T227" si="500">Z225*AC225</f>
        <v>60500.000000000007</v>
      </c>
      <c r="U225" s="237">
        <f t="shared" ref="U225:U227" si="501">S225+T225</f>
        <v>174900.00000000003</v>
      </c>
      <c r="V225" s="238">
        <f t="shared" ref="V225:V227" si="502">R225*U225</f>
        <v>20054034.000000004</v>
      </c>
      <c r="W225" s="1"/>
      <c r="X225" s="1"/>
      <c r="Y225" s="247">
        <f>Dinding!P53</f>
        <v>114.66000000000001</v>
      </c>
      <c r="Z225" s="247">
        <f t="shared" si="490"/>
        <v>1.1000000000000001</v>
      </c>
      <c r="AA225" s="247">
        <f t="shared" si="491"/>
        <v>1</v>
      </c>
      <c r="AB225" s="247">
        <f>AB193</f>
        <v>104000</v>
      </c>
      <c r="AC225" s="247">
        <f>AC193</f>
        <v>55000</v>
      </c>
      <c r="AD225" s="247">
        <f t="shared" ref="AD225:AD227" si="503">AB225+AC225</f>
        <v>159000</v>
      </c>
      <c r="AE225" s="247">
        <f t="shared" ref="AE225:AE227" si="504">Y225*AB225</f>
        <v>11924640.000000002</v>
      </c>
      <c r="AF225" s="247">
        <f t="shared" ref="AF225:AF227" si="505">Y225*AC225</f>
        <v>6306300.0000000009</v>
      </c>
      <c r="AG225" s="247">
        <f t="shared" ref="AG225:AG227" si="506">AE225+AF225</f>
        <v>18230940.000000004</v>
      </c>
      <c r="AH225" s="247">
        <f t="shared" ref="AH225:AH227" si="507">(V225-AG225)/AG225*100</f>
        <v>9.9999999999999982</v>
      </c>
      <c r="AI225" s="327"/>
    </row>
    <row r="226" spans="4:35" s="47" customFormat="1" ht="20" customHeight="1" x14ac:dyDescent="0.2">
      <c r="D226" s="164"/>
      <c r="E226" s="45"/>
      <c r="F226" s="65"/>
      <c r="G226" s="46"/>
      <c r="H226" s="126" t="s">
        <v>58</v>
      </c>
      <c r="I226" s="126"/>
      <c r="J226" s="48"/>
      <c r="K226" s="48"/>
      <c r="L226" s="48"/>
      <c r="M226" s="48"/>
      <c r="N226" s="46"/>
      <c r="O226" s="125"/>
      <c r="P226" s="145" t="s">
        <v>216</v>
      </c>
      <c r="Q226" s="105" t="s">
        <v>184</v>
      </c>
      <c r="R226" s="236">
        <f t="shared" si="498"/>
        <v>229.32000000000002</v>
      </c>
      <c r="S226" s="236">
        <f t="shared" si="499"/>
        <v>55000.000000000007</v>
      </c>
      <c r="T226" s="236">
        <f t="shared" si="500"/>
        <v>33000</v>
      </c>
      <c r="U226" s="237">
        <f t="shared" si="501"/>
        <v>88000</v>
      </c>
      <c r="V226" s="238">
        <f t="shared" si="502"/>
        <v>20180160.000000004</v>
      </c>
      <c r="W226" s="1"/>
      <c r="X226" s="1"/>
      <c r="Y226" s="247">
        <f>Dinding!P60</f>
        <v>229.32000000000002</v>
      </c>
      <c r="Z226" s="247">
        <f t="shared" si="490"/>
        <v>1.1000000000000001</v>
      </c>
      <c r="AA226" s="247">
        <f t="shared" si="491"/>
        <v>1</v>
      </c>
      <c r="AB226" s="247">
        <f t="shared" ref="AB226:AB227" si="508">AB194</f>
        <v>50000</v>
      </c>
      <c r="AC226" s="247">
        <f t="shared" ref="AC226:AC227" si="509">AC194</f>
        <v>30000</v>
      </c>
      <c r="AD226" s="247">
        <f t="shared" si="503"/>
        <v>80000</v>
      </c>
      <c r="AE226" s="247">
        <f t="shared" si="504"/>
        <v>11466000.000000002</v>
      </c>
      <c r="AF226" s="247">
        <f t="shared" si="505"/>
        <v>6879600.0000000009</v>
      </c>
      <c r="AG226" s="247">
        <f t="shared" si="506"/>
        <v>18345600.000000004</v>
      </c>
      <c r="AH226" s="247">
        <f t="shared" si="507"/>
        <v>9.9999999999999982</v>
      </c>
      <c r="AI226" s="327"/>
    </row>
    <row r="227" spans="4:35" s="47" customFormat="1" ht="20" customHeight="1" x14ac:dyDescent="0.2">
      <c r="D227" s="164"/>
      <c r="E227" s="45"/>
      <c r="F227" s="65"/>
      <c r="G227" s="46"/>
      <c r="H227" s="126" t="s">
        <v>59</v>
      </c>
      <c r="I227" s="126"/>
      <c r="J227" s="48"/>
      <c r="K227" s="48"/>
      <c r="L227" s="48"/>
      <c r="M227" s="48"/>
      <c r="N227" s="46"/>
      <c r="O227" s="125"/>
      <c r="P227" s="145" t="s">
        <v>219</v>
      </c>
      <c r="Q227" s="105" t="s">
        <v>184</v>
      </c>
      <c r="R227" s="236">
        <f t="shared" si="498"/>
        <v>229.32000000000002</v>
      </c>
      <c r="S227" s="236">
        <f t="shared" si="499"/>
        <v>5898.7500000000009</v>
      </c>
      <c r="T227" s="236">
        <f t="shared" si="500"/>
        <v>35200</v>
      </c>
      <c r="U227" s="237">
        <f t="shared" si="501"/>
        <v>41098.75</v>
      </c>
      <c r="V227" s="238">
        <f t="shared" si="502"/>
        <v>9424765.3500000015</v>
      </c>
      <c r="W227" s="1"/>
      <c r="X227" s="1"/>
      <c r="Y227" s="247">
        <f>Y226</f>
        <v>229.32000000000002</v>
      </c>
      <c r="Z227" s="247">
        <f t="shared" si="490"/>
        <v>1.1000000000000001</v>
      </c>
      <c r="AA227" s="247">
        <f t="shared" si="491"/>
        <v>1</v>
      </c>
      <c r="AB227" s="247">
        <f t="shared" si="508"/>
        <v>5362.5</v>
      </c>
      <c r="AC227" s="247">
        <f t="shared" si="509"/>
        <v>32000</v>
      </c>
      <c r="AD227" s="247">
        <f t="shared" si="503"/>
        <v>37362.5</v>
      </c>
      <c r="AE227" s="247">
        <f t="shared" si="504"/>
        <v>1229728.5</v>
      </c>
      <c r="AF227" s="247">
        <f t="shared" si="505"/>
        <v>7338240.0000000009</v>
      </c>
      <c r="AG227" s="247">
        <f t="shared" si="506"/>
        <v>8567968.5</v>
      </c>
      <c r="AH227" s="247">
        <f t="shared" si="507"/>
        <v>10.000000000000018</v>
      </c>
      <c r="AI227" s="327"/>
    </row>
    <row r="228" spans="4:35" s="47" customFormat="1" ht="20" customHeight="1" x14ac:dyDescent="0.2">
      <c r="D228" s="164"/>
      <c r="E228" s="45"/>
      <c r="F228" s="65">
        <v>2</v>
      </c>
      <c r="G228" s="46" t="s">
        <v>220</v>
      </c>
      <c r="H228" s="46"/>
      <c r="I228" s="46"/>
      <c r="J228" s="48"/>
      <c r="K228" s="48"/>
      <c r="L228" s="48"/>
      <c r="M228" s="48"/>
      <c r="N228" s="46"/>
      <c r="O228" s="125"/>
      <c r="P228" s="145"/>
      <c r="Q228" s="105"/>
      <c r="R228" s="242"/>
      <c r="S228" s="242"/>
      <c r="T228" s="242"/>
      <c r="U228" s="274"/>
      <c r="V228" s="275"/>
      <c r="Y228" s="241"/>
      <c r="Z228" s="241"/>
      <c r="AA228" s="241"/>
      <c r="AB228" s="241"/>
      <c r="AC228" s="241"/>
      <c r="AD228" s="241"/>
      <c r="AE228" s="241"/>
      <c r="AF228" s="241"/>
      <c r="AG228" s="241"/>
      <c r="AH228" s="241"/>
      <c r="AI228" s="327"/>
    </row>
    <row r="229" spans="4:35" s="47" customFormat="1" ht="20" customHeight="1" x14ac:dyDescent="0.2">
      <c r="D229" s="164"/>
      <c r="E229" s="45"/>
      <c r="F229" s="65"/>
      <c r="G229" s="46" t="s">
        <v>22</v>
      </c>
      <c r="H229" s="46" t="s">
        <v>828</v>
      </c>
      <c r="I229" s="46"/>
      <c r="J229" s="48"/>
      <c r="K229" s="48"/>
      <c r="L229" s="48"/>
      <c r="M229" s="48"/>
      <c r="N229" s="46"/>
      <c r="O229" s="125"/>
      <c r="P229" s="145"/>
      <c r="Q229" s="105"/>
      <c r="R229" s="242"/>
      <c r="S229" s="242"/>
      <c r="T229" s="242"/>
      <c r="U229" s="274"/>
      <c r="V229" s="275"/>
      <c r="Y229" s="241"/>
      <c r="Z229" s="241"/>
      <c r="AA229" s="241"/>
      <c r="AB229" s="241"/>
      <c r="AC229" s="241"/>
      <c r="AD229" s="241"/>
      <c r="AE229" s="241"/>
      <c r="AF229" s="241"/>
      <c r="AG229" s="241"/>
      <c r="AH229" s="241"/>
      <c r="AI229" s="327"/>
    </row>
    <row r="230" spans="4:35" s="47" customFormat="1" ht="20" customHeight="1" x14ac:dyDescent="0.2">
      <c r="D230" s="164"/>
      <c r="E230" s="45"/>
      <c r="F230" s="65"/>
      <c r="G230" s="46"/>
      <c r="H230" s="127" t="s">
        <v>831</v>
      </c>
      <c r="I230" s="46"/>
      <c r="J230" s="48"/>
      <c r="K230" s="48"/>
      <c r="L230" s="48"/>
      <c r="M230" s="48"/>
      <c r="N230" s="46"/>
      <c r="O230" s="125"/>
      <c r="P230" s="145" t="s">
        <v>832</v>
      </c>
      <c r="Q230" s="105" t="s">
        <v>184</v>
      </c>
      <c r="R230" s="236">
        <f t="shared" ref="R230:R231" si="510">Y230*AA230</f>
        <v>8.5</v>
      </c>
      <c r="S230" s="236">
        <f t="shared" ref="S230:S231" si="511">Z230*AB230</f>
        <v>71500</v>
      </c>
      <c r="T230" s="236">
        <f t="shared" ref="T230:T231" si="512">Z230*AC230</f>
        <v>38500</v>
      </c>
      <c r="U230" s="237">
        <f t="shared" ref="U230:U231" si="513">S230+T230</f>
        <v>110000</v>
      </c>
      <c r="V230" s="238">
        <f t="shared" ref="V230:V231" si="514">R230*U230</f>
        <v>935000</v>
      </c>
      <c r="W230" s="1"/>
      <c r="X230" s="1"/>
      <c r="Y230" s="247">
        <v>8.5</v>
      </c>
      <c r="Z230" s="247">
        <f t="shared" ref="Z230:Z231" si="515">$Z$26</f>
        <v>1.1000000000000001</v>
      </c>
      <c r="AA230" s="247">
        <f t="shared" ref="AA230:AA231" si="516">$AA$26</f>
        <v>1</v>
      </c>
      <c r="AB230" s="247">
        <v>65000</v>
      </c>
      <c r="AC230" s="247">
        <v>35000</v>
      </c>
      <c r="AD230" s="247">
        <f t="shared" ref="AD230:AD231" si="517">AB230+AC230</f>
        <v>100000</v>
      </c>
      <c r="AE230" s="247">
        <f t="shared" ref="AE230:AE231" si="518">Y230*AB230</f>
        <v>552500</v>
      </c>
      <c r="AF230" s="247">
        <f t="shared" ref="AF230:AF231" si="519">Y230*AC230</f>
        <v>297500</v>
      </c>
      <c r="AG230" s="247">
        <f t="shared" ref="AG230:AG231" si="520">AE230+AF230</f>
        <v>850000</v>
      </c>
      <c r="AH230" s="247">
        <f t="shared" ref="AH230:AH231" si="521">(V230-AG230)/AG230*100</f>
        <v>10</v>
      </c>
      <c r="AI230" s="327"/>
    </row>
    <row r="231" spans="4:35" s="47" customFormat="1" ht="20" customHeight="1" x14ac:dyDescent="0.2">
      <c r="D231" s="164"/>
      <c r="E231" s="45"/>
      <c r="F231" s="65"/>
      <c r="G231" s="46"/>
      <c r="H231" s="127" t="s">
        <v>829</v>
      </c>
      <c r="I231" s="46"/>
      <c r="J231" s="48"/>
      <c r="K231" s="48"/>
      <c r="L231" s="48"/>
      <c r="M231" s="48"/>
      <c r="N231" s="46"/>
      <c r="O231" s="125"/>
      <c r="P231" s="145" t="s">
        <v>830</v>
      </c>
      <c r="Q231" s="105" t="s">
        <v>184</v>
      </c>
      <c r="R231" s="236">
        <f t="shared" si="510"/>
        <v>8.5</v>
      </c>
      <c r="S231" s="236">
        <f t="shared" si="511"/>
        <v>1485000.0000000002</v>
      </c>
      <c r="T231" s="236">
        <f t="shared" si="512"/>
        <v>165000</v>
      </c>
      <c r="U231" s="237">
        <f t="shared" si="513"/>
        <v>1650000.0000000002</v>
      </c>
      <c r="V231" s="238">
        <f t="shared" si="514"/>
        <v>14025000.000000002</v>
      </c>
      <c r="W231" s="1"/>
      <c r="X231" s="1"/>
      <c r="Y231" s="247">
        <f>Y230</f>
        <v>8.5</v>
      </c>
      <c r="Z231" s="247">
        <f t="shared" si="515"/>
        <v>1.1000000000000001</v>
      </c>
      <c r="AA231" s="247">
        <f t="shared" si="516"/>
        <v>1</v>
      </c>
      <c r="AB231" s="247">
        <v>1350000</v>
      </c>
      <c r="AC231" s="247">
        <v>150000</v>
      </c>
      <c r="AD231" s="247">
        <f t="shared" si="517"/>
        <v>1500000</v>
      </c>
      <c r="AE231" s="247">
        <f t="shared" si="518"/>
        <v>11475000</v>
      </c>
      <c r="AF231" s="247">
        <f t="shared" si="519"/>
        <v>1275000</v>
      </c>
      <c r="AG231" s="247">
        <f t="shared" si="520"/>
        <v>12750000</v>
      </c>
      <c r="AH231" s="247">
        <f t="shared" si="521"/>
        <v>10.000000000000014</v>
      </c>
      <c r="AI231" s="327"/>
    </row>
    <row r="232" spans="4:35" s="119" customFormat="1" ht="20" customHeight="1" x14ac:dyDescent="0.2">
      <c r="D232" s="162"/>
      <c r="E232" s="117"/>
      <c r="F232" s="114"/>
      <c r="G232" s="148" t="s">
        <v>27</v>
      </c>
      <c r="H232" s="32" t="s">
        <v>842</v>
      </c>
      <c r="I232" s="107"/>
      <c r="J232" s="113"/>
      <c r="K232" s="114"/>
      <c r="L232" s="114"/>
      <c r="M232" s="70"/>
      <c r="N232" s="70"/>
      <c r="O232" s="118"/>
      <c r="P232" s="93"/>
      <c r="Q232" s="93"/>
      <c r="R232" s="276"/>
      <c r="S232" s="276"/>
      <c r="T232" s="276"/>
      <c r="U232" s="277"/>
      <c r="V232" s="278"/>
      <c r="Y232" s="249"/>
      <c r="Z232" s="249"/>
      <c r="AA232" s="249"/>
      <c r="AB232" s="249"/>
      <c r="AC232" s="249"/>
      <c r="AD232" s="249"/>
      <c r="AE232" s="249"/>
      <c r="AF232" s="249"/>
      <c r="AG232" s="249"/>
      <c r="AH232" s="249"/>
      <c r="AI232" s="92"/>
    </row>
    <row r="233" spans="4:35" s="6" customFormat="1" ht="20" customHeight="1" x14ac:dyDescent="0.2">
      <c r="D233" s="158"/>
      <c r="E233" s="25"/>
      <c r="F233" s="37"/>
      <c r="G233" s="33"/>
      <c r="H233" s="34" t="s">
        <v>23</v>
      </c>
      <c r="I233" s="19"/>
      <c r="J233" s="19"/>
      <c r="K233" s="19"/>
      <c r="L233" s="27"/>
      <c r="M233" s="28"/>
      <c r="N233" s="28"/>
      <c r="O233" s="16"/>
      <c r="P233" s="138" t="str">
        <f>P133</f>
        <v>Site Mix, K-175</v>
      </c>
      <c r="Q233" s="93" t="s">
        <v>189</v>
      </c>
      <c r="R233" s="236">
        <f t="shared" ref="R233:R235" si="522">Y233*AA233</f>
        <v>2.92</v>
      </c>
      <c r="S233" s="236">
        <f t="shared" ref="S233:S235" si="523">Z233*AB233</f>
        <v>1375000</v>
      </c>
      <c r="T233" s="236">
        <f t="shared" ref="T233:T235" si="524">Z233*AC233</f>
        <v>44000</v>
      </c>
      <c r="U233" s="237">
        <f t="shared" ref="U233:U235" si="525">S233+T233</f>
        <v>1419000</v>
      </c>
      <c r="V233" s="238">
        <f t="shared" ref="V233:V235" si="526">R233*U233</f>
        <v>4143480</v>
      </c>
      <c r="W233" s="1"/>
      <c r="X233" s="1"/>
      <c r="Y233" s="247">
        <f>1.46*2</f>
        <v>2.92</v>
      </c>
      <c r="Z233" s="247">
        <f t="shared" ref="Z233:Z235" si="527">$Z$26</f>
        <v>1.1000000000000001</v>
      </c>
      <c r="AA233" s="247">
        <f t="shared" ref="AA233:AA235" si="528">$AA$26</f>
        <v>1</v>
      </c>
      <c r="AB233" s="247">
        <f t="shared" ref="AB233:AC235" si="529">AB128</f>
        <v>1250000</v>
      </c>
      <c r="AC233" s="247">
        <f t="shared" si="529"/>
        <v>40000</v>
      </c>
      <c r="AD233" s="247">
        <f t="shared" ref="AD233:AD235" si="530">AB233+AC233</f>
        <v>1290000</v>
      </c>
      <c r="AE233" s="247">
        <f t="shared" ref="AE233:AE235" si="531">Y233*AB233</f>
        <v>3650000</v>
      </c>
      <c r="AF233" s="247">
        <f t="shared" ref="AF233:AF235" si="532">Y233*AC233</f>
        <v>116800</v>
      </c>
      <c r="AG233" s="247">
        <f t="shared" ref="AG233:AG235" si="533">AE233+AF233</f>
        <v>3766800</v>
      </c>
      <c r="AH233" s="247">
        <f t="shared" ref="AH233:AH235" si="534">(V233-AG233)/AG233*100</f>
        <v>10</v>
      </c>
      <c r="AI233" s="287"/>
    </row>
    <row r="234" spans="4:35" s="6" customFormat="1" ht="20" customHeight="1" x14ac:dyDescent="0.2">
      <c r="D234" s="158"/>
      <c r="E234" s="25"/>
      <c r="F234" s="37"/>
      <c r="G234" s="33"/>
      <c r="H234" s="34" t="s">
        <v>24</v>
      </c>
      <c r="I234" s="19"/>
      <c r="J234" s="19"/>
      <c r="K234" s="19"/>
      <c r="L234" s="27"/>
      <c r="M234" s="28"/>
      <c r="N234" s="28"/>
      <c r="O234" s="16"/>
      <c r="P234" s="138" t="str">
        <f>P129</f>
        <v>Wiremesh SNI M8 2 Layer</v>
      </c>
      <c r="Q234" s="93" t="s">
        <v>192</v>
      </c>
      <c r="R234" s="236">
        <f t="shared" si="522"/>
        <v>204.4</v>
      </c>
      <c r="S234" s="236">
        <f t="shared" si="523"/>
        <v>14850.000000000002</v>
      </c>
      <c r="T234" s="236">
        <f t="shared" si="524"/>
        <v>5500</v>
      </c>
      <c r="U234" s="237">
        <f t="shared" si="525"/>
        <v>20350</v>
      </c>
      <c r="V234" s="238">
        <f t="shared" si="526"/>
        <v>4159540</v>
      </c>
      <c r="W234" s="1"/>
      <c r="X234" s="1"/>
      <c r="Y234" s="247">
        <f>Y233*70</f>
        <v>204.4</v>
      </c>
      <c r="Z234" s="247">
        <f t="shared" si="527"/>
        <v>1.1000000000000001</v>
      </c>
      <c r="AA234" s="247">
        <f t="shared" si="528"/>
        <v>1</v>
      </c>
      <c r="AB234" s="247">
        <f t="shared" si="529"/>
        <v>13500</v>
      </c>
      <c r="AC234" s="247">
        <f t="shared" si="529"/>
        <v>5000</v>
      </c>
      <c r="AD234" s="247">
        <f t="shared" si="530"/>
        <v>18500</v>
      </c>
      <c r="AE234" s="247">
        <f t="shared" si="531"/>
        <v>2759400</v>
      </c>
      <c r="AF234" s="247">
        <f t="shared" si="532"/>
        <v>1022000</v>
      </c>
      <c r="AG234" s="247">
        <f t="shared" si="533"/>
        <v>3781400</v>
      </c>
      <c r="AH234" s="247">
        <f t="shared" si="534"/>
        <v>10</v>
      </c>
      <c r="AI234" s="287"/>
    </row>
    <row r="235" spans="4:35" s="6" customFormat="1" ht="20" customHeight="1" x14ac:dyDescent="0.2">
      <c r="D235" s="158"/>
      <c r="E235" s="25"/>
      <c r="F235" s="37"/>
      <c r="G235" s="33"/>
      <c r="H235" s="34" t="str">
        <f>H160</f>
        <v>- Bondek</v>
      </c>
      <c r="I235" s="19"/>
      <c r="J235" s="19"/>
      <c r="K235" s="19"/>
      <c r="L235" s="27"/>
      <c r="M235" s="28"/>
      <c r="N235" s="28"/>
      <c r="O235" s="16"/>
      <c r="P235" s="138" t="str">
        <f>P130</f>
        <v xml:space="preserve">Bondek 100 x 600 x 4 cm, t = 0,75 mm </v>
      </c>
      <c r="Q235" s="93" t="s">
        <v>184</v>
      </c>
      <c r="R235" s="236">
        <f t="shared" si="522"/>
        <v>5</v>
      </c>
      <c r="S235" s="236">
        <f t="shared" si="523"/>
        <v>181500.00000000003</v>
      </c>
      <c r="T235" s="236">
        <f t="shared" si="524"/>
        <v>38500</v>
      </c>
      <c r="U235" s="237">
        <f t="shared" si="525"/>
        <v>220000.00000000003</v>
      </c>
      <c r="V235" s="238">
        <f t="shared" si="526"/>
        <v>1100000.0000000002</v>
      </c>
      <c r="W235" s="1"/>
      <c r="X235" s="1"/>
      <c r="Y235" s="247">
        <v>5</v>
      </c>
      <c r="Z235" s="247">
        <f t="shared" si="527"/>
        <v>1.1000000000000001</v>
      </c>
      <c r="AA235" s="247">
        <f t="shared" si="528"/>
        <v>1</v>
      </c>
      <c r="AB235" s="247">
        <f t="shared" si="529"/>
        <v>165000</v>
      </c>
      <c r="AC235" s="247">
        <f t="shared" si="529"/>
        <v>35000</v>
      </c>
      <c r="AD235" s="247">
        <f t="shared" si="530"/>
        <v>200000</v>
      </c>
      <c r="AE235" s="247">
        <f t="shared" si="531"/>
        <v>825000</v>
      </c>
      <c r="AF235" s="247">
        <f t="shared" si="532"/>
        <v>175000</v>
      </c>
      <c r="AG235" s="247">
        <f t="shared" si="533"/>
        <v>1000000</v>
      </c>
      <c r="AH235" s="247">
        <f t="shared" si="534"/>
        <v>10.000000000000023</v>
      </c>
      <c r="AI235" s="287"/>
    </row>
    <row r="236" spans="4:35" s="47" customFormat="1" ht="20" customHeight="1" x14ac:dyDescent="0.2">
      <c r="D236" s="164"/>
      <c r="E236" s="45"/>
      <c r="F236" s="65"/>
      <c r="G236" s="46" t="s">
        <v>28</v>
      </c>
      <c r="H236" s="46" t="s">
        <v>278</v>
      </c>
      <c r="I236" s="46"/>
      <c r="J236" s="48"/>
      <c r="K236" s="48"/>
      <c r="L236" s="48"/>
      <c r="M236" s="48"/>
      <c r="N236" s="46"/>
      <c r="O236" s="125"/>
      <c r="P236" s="145"/>
      <c r="Q236" s="105"/>
      <c r="R236" s="242"/>
      <c r="S236" s="242"/>
      <c r="T236" s="242"/>
      <c r="U236" s="274"/>
      <c r="V236" s="275"/>
      <c r="Y236" s="241"/>
      <c r="Z236" s="241"/>
      <c r="AA236" s="241"/>
      <c r="AB236" s="241"/>
      <c r="AC236" s="241"/>
      <c r="AD236" s="241"/>
      <c r="AE236" s="241"/>
      <c r="AF236" s="241"/>
      <c r="AG236" s="241"/>
      <c r="AH236" s="241"/>
      <c r="AI236" s="327"/>
    </row>
    <row r="237" spans="4:35" s="47" customFormat="1" ht="20" customHeight="1" x14ac:dyDescent="0.2">
      <c r="D237" s="164"/>
      <c r="E237" s="45"/>
      <c r="F237" s="65"/>
      <c r="G237" s="46"/>
      <c r="H237" s="127" t="s">
        <v>677</v>
      </c>
      <c r="I237" s="46"/>
      <c r="J237" s="48"/>
      <c r="K237" s="48"/>
      <c r="L237" s="48"/>
      <c r="M237" s="48"/>
      <c r="N237" s="46"/>
      <c r="O237" s="125"/>
      <c r="P237" s="145" t="s">
        <v>673</v>
      </c>
      <c r="Q237" s="105" t="s">
        <v>266</v>
      </c>
      <c r="R237" s="236">
        <f t="shared" ref="R237" si="535">Y237*AA237</f>
        <v>64</v>
      </c>
      <c r="S237" s="236">
        <f t="shared" ref="S237" si="536">Z237*AB237</f>
        <v>27500.000000000004</v>
      </c>
      <c r="T237" s="236">
        <f t="shared" ref="T237" si="537">Z237*AC237</f>
        <v>22000</v>
      </c>
      <c r="U237" s="237">
        <f t="shared" ref="U237" si="538">S237+T237</f>
        <v>49500</v>
      </c>
      <c r="V237" s="238">
        <f t="shared" ref="V237" si="539">R237*U237</f>
        <v>3168000</v>
      </c>
      <c r="W237" s="1"/>
      <c r="X237" s="1"/>
      <c r="Y237" s="247">
        <f>4*16</f>
        <v>64</v>
      </c>
      <c r="Z237" s="247">
        <f t="shared" ref="Z237:Z238" si="540">$Z$26</f>
        <v>1.1000000000000001</v>
      </c>
      <c r="AA237" s="247">
        <f t="shared" ref="AA237:AA238" si="541">$AA$26</f>
        <v>1</v>
      </c>
      <c r="AB237" s="247">
        <v>25000</v>
      </c>
      <c r="AC237" s="247">
        <v>20000</v>
      </c>
      <c r="AD237" s="247">
        <f t="shared" ref="AD237" si="542">AB237+AC237</f>
        <v>45000</v>
      </c>
      <c r="AE237" s="247">
        <f t="shared" ref="AE237" si="543">Y237*AB237</f>
        <v>1600000</v>
      </c>
      <c r="AF237" s="247">
        <f t="shared" ref="AF237" si="544">Y237*AC237</f>
        <v>1280000</v>
      </c>
      <c r="AG237" s="247">
        <f t="shared" ref="AG237" si="545">AE237+AF237</f>
        <v>2880000</v>
      </c>
      <c r="AH237" s="247">
        <f t="shared" ref="AH237" si="546">(V237-AG237)/AG237*100</f>
        <v>10</v>
      </c>
      <c r="AI237" s="327"/>
    </row>
    <row r="238" spans="4:35" s="47" customFormat="1" ht="20" customHeight="1" x14ac:dyDescent="0.2">
      <c r="D238" s="164"/>
      <c r="E238" s="45"/>
      <c r="F238" s="65"/>
      <c r="G238" s="46"/>
      <c r="H238" s="127" t="s">
        <v>1310</v>
      </c>
      <c r="I238" s="46"/>
      <c r="J238" s="48"/>
      <c r="K238" s="48"/>
      <c r="L238" s="48"/>
      <c r="M238" s="48"/>
      <c r="N238" s="46"/>
      <c r="O238" s="125"/>
      <c r="P238" s="145" t="s">
        <v>1312</v>
      </c>
      <c r="Q238" s="105" t="s">
        <v>266</v>
      </c>
      <c r="R238" s="236">
        <f t="shared" ref="R238" si="547">Y238*AA238</f>
        <v>9</v>
      </c>
      <c r="S238" s="236">
        <f t="shared" ref="S238" si="548">Z238*AB238</f>
        <v>275000</v>
      </c>
      <c r="T238" s="236">
        <f t="shared" ref="T238" si="549">Z238*AC238</f>
        <v>165000</v>
      </c>
      <c r="U238" s="237">
        <f t="shared" ref="U238" si="550">S238+T238</f>
        <v>440000</v>
      </c>
      <c r="V238" s="238">
        <f t="shared" ref="V238" si="551">R238*U238</f>
        <v>3960000</v>
      </c>
      <c r="W238" s="1"/>
      <c r="X238" s="1"/>
      <c r="Y238" s="247">
        <v>9</v>
      </c>
      <c r="Z238" s="247">
        <f t="shared" si="540"/>
        <v>1.1000000000000001</v>
      </c>
      <c r="AA238" s="247">
        <f t="shared" si="541"/>
        <v>1</v>
      </c>
      <c r="AB238" s="247">
        <v>250000</v>
      </c>
      <c r="AC238" s="247">
        <v>150000</v>
      </c>
      <c r="AD238" s="247">
        <f t="shared" ref="AD238" si="552">AB238+AC238</f>
        <v>400000</v>
      </c>
      <c r="AE238" s="247">
        <f t="shared" ref="AE238" si="553">Y238*AB238</f>
        <v>2250000</v>
      </c>
      <c r="AF238" s="247">
        <f t="shared" ref="AF238" si="554">Y238*AC238</f>
        <v>1350000</v>
      </c>
      <c r="AG238" s="247">
        <f t="shared" ref="AG238" si="555">AE238+AF238</f>
        <v>3600000</v>
      </c>
      <c r="AH238" s="247">
        <f t="shared" ref="AH238" si="556">(V238-AG238)/AG238*100</f>
        <v>10</v>
      </c>
      <c r="AI238" s="327"/>
    </row>
    <row r="239" spans="4:35" s="47" customFormat="1" ht="20" customHeight="1" x14ac:dyDescent="0.2">
      <c r="D239" s="164"/>
      <c r="E239" s="45"/>
      <c r="F239" s="65">
        <v>3</v>
      </c>
      <c r="G239" s="46" t="s">
        <v>222</v>
      </c>
      <c r="H239" s="46"/>
      <c r="I239" s="46"/>
      <c r="J239" s="48"/>
      <c r="K239" s="48"/>
      <c r="L239" s="48"/>
      <c r="M239" s="48"/>
      <c r="N239" s="46"/>
      <c r="O239" s="125"/>
      <c r="P239" s="145"/>
      <c r="Q239" s="105"/>
      <c r="R239" s="242"/>
      <c r="S239" s="242"/>
      <c r="T239" s="242"/>
      <c r="U239" s="274"/>
      <c r="V239" s="275"/>
      <c r="Y239" s="241"/>
      <c r="Z239" s="241"/>
      <c r="AA239" s="241"/>
      <c r="AB239" s="241"/>
      <c r="AC239" s="241"/>
      <c r="AD239" s="241"/>
      <c r="AE239" s="241"/>
      <c r="AF239" s="241"/>
      <c r="AG239" s="241"/>
      <c r="AH239" s="241"/>
      <c r="AI239" s="327"/>
    </row>
    <row r="240" spans="4:35" s="132" customFormat="1" ht="20" customHeight="1" x14ac:dyDescent="0.2">
      <c r="D240" s="165"/>
      <c r="E240" s="128"/>
      <c r="F240" s="129"/>
      <c r="G240" s="126"/>
      <c r="H240" s="126" t="s">
        <v>60</v>
      </c>
      <c r="I240" s="126"/>
      <c r="J240" s="130"/>
      <c r="K240" s="130"/>
      <c r="L240" s="130"/>
      <c r="M240" s="130"/>
      <c r="N240" s="126"/>
      <c r="O240" s="131"/>
      <c r="P240" s="145" t="s">
        <v>1301</v>
      </c>
      <c r="Q240" s="105" t="s">
        <v>184</v>
      </c>
      <c r="R240" s="236">
        <f t="shared" ref="R240:R242" si="557">Y240*AA240</f>
        <v>250.28000000000003</v>
      </c>
      <c r="S240" s="236">
        <f t="shared" ref="S240:S242" si="558">Z240*AB240</f>
        <v>18700</v>
      </c>
      <c r="T240" s="236">
        <f t="shared" ref="T240:T242" si="559">Z240*AC240</f>
        <v>16500</v>
      </c>
      <c r="U240" s="237">
        <f t="shared" ref="U240:U242" si="560">S240+T240</f>
        <v>35200</v>
      </c>
      <c r="V240" s="238">
        <f t="shared" ref="V240:V242" si="561">R240*U240</f>
        <v>8809856.0000000019</v>
      </c>
      <c r="W240" s="1"/>
      <c r="X240" s="1"/>
      <c r="Y240" s="247">
        <f>Y222+Y225</f>
        <v>250.28000000000003</v>
      </c>
      <c r="Z240" s="247">
        <f t="shared" ref="Z240:Z242" si="562">$Z$26</f>
        <v>1.1000000000000001</v>
      </c>
      <c r="AA240" s="247">
        <f t="shared" ref="AA240:AA242" si="563">$AA$26</f>
        <v>1</v>
      </c>
      <c r="AB240" s="247">
        <f>$AB$207</f>
        <v>17000</v>
      </c>
      <c r="AC240" s="247">
        <f>$AC$207</f>
        <v>15000</v>
      </c>
      <c r="AD240" s="247">
        <f t="shared" ref="AD240:AD242" si="564">AB240+AC240</f>
        <v>32000</v>
      </c>
      <c r="AE240" s="247">
        <f t="shared" ref="AE240:AE242" si="565">Y240*AB240</f>
        <v>4254760.0000000009</v>
      </c>
      <c r="AF240" s="247">
        <f t="shared" ref="AF240:AF242" si="566">Y240*AC240</f>
        <v>3754200.0000000005</v>
      </c>
      <c r="AG240" s="247">
        <f t="shared" ref="AG240:AG242" si="567">AE240+AF240</f>
        <v>8008960.0000000019</v>
      </c>
      <c r="AH240" s="247">
        <f t="shared" ref="AH240:AH242" si="568">(V240-AG240)/AG240*100</f>
        <v>9.9999999999999982</v>
      </c>
      <c r="AI240" s="328"/>
    </row>
    <row r="241" spans="4:35" s="132" customFormat="1" ht="20" customHeight="1" x14ac:dyDescent="0.2">
      <c r="D241" s="165"/>
      <c r="E241" s="128"/>
      <c r="F241" s="129"/>
      <c r="G241" s="126"/>
      <c r="H241" s="126" t="s">
        <v>61</v>
      </c>
      <c r="I241" s="126"/>
      <c r="J241" s="130"/>
      <c r="K241" s="130"/>
      <c r="L241" s="130"/>
      <c r="M241" s="130"/>
      <c r="N241" s="126"/>
      <c r="O241" s="131"/>
      <c r="P241" s="145" t="s">
        <v>1302</v>
      </c>
      <c r="Q241" s="105" t="s">
        <v>184</v>
      </c>
      <c r="R241" s="236">
        <f t="shared" si="557"/>
        <v>114.66000000000001</v>
      </c>
      <c r="S241" s="236">
        <f t="shared" si="558"/>
        <v>27500.000000000004</v>
      </c>
      <c r="T241" s="236">
        <f t="shared" si="559"/>
        <v>16500</v>
      </c>
      <c r="U241" s="237">
        <f t="shared" si="560"/>
        <v>44000</v>
      </c>
      <c r="V241" s="238">
        <f t="shared" si="561"/>
        <v>5045040.0000000009</v>
      </c>
      <c r="W241" s="1"/>
      <c r="X241" s="1"/>
      <c r="Y241" s="247">
        <f>Y225</f>
        <v>114.66000000000001</v>
      </c>
      <c r="Z241" s="247">
        <f t="shared" si="562"/>
        <v>1.1000000000000001</v>
      </c>
      <c r="AA241" s="247">
        <f t="shared" si="563"/>
        <v>1</v>
      </c>
      <c r="AB241" s="247">
        <f>$AB$208</f>
        <v>25000</v>
      </c>
      <c r="AC241" s="247">
        <f>$AC$208</f>
        <v>15000</v>
      </c>
      <c r="AD241" s="247">
        <f t="shared" si="564"/>
        <v>40000</v>
      </c>
      <c r="AE241" s="247">
        <f t="shared" si="565"/>
        <v>2866500.0000000005</v>
      </c>
      <c r="AF241" s="247">
        <f t="shared" si="566"/>
        <v>1719900.0000000002</v>
      </c>
      <c r="AG241" s="247">
        <f t="shared" si="567"/>
        <v>4586400.0000000009</v>
      </c>
      <c r="AH241" s="247">
        <f t="shared" si="568"/>
        <v>9.9999999999999982</v>
      </c>
      <c r="AI241" s="328"/>
    </row>
    <row r="242" spans="4:35" s="132" customFormat="1" ht="20" customHeight="1" x14ac:dyDescent="0.2">
      <c r="D242" s="165"/>
      <c r="E242" s="128"/>
      <c r="F242" s="129"/>
      <c r="G242" s="126"/>
      <c r="H242" s="127" t="s">
        <v>1303</v>
      </c>
      <c r="I242" s="126"/>
      <c r="J242" s="130"/>
      <c r="K242" s="130"/>
      <c r="L242" s="130"/>
      <c r="M242" s="130"/>
      <c r="N242" s="126"/>
      <c r="O242" s="131"/>
      <c r="P242" s="145" t="s">
        <v>843</v>
      </c>
      <c r="Q242" s="105" t="s">
        <v>184</v>
      </c>
      <c r="R242" s="236">
        <f t="shared" si="557"/>
        <v>9</v>
      </c>
      <c r="S242" s="236">
        <f t="shared" si="558"/>
        <v>38500</v>
      </c>
      <c r="T242" s="236">
        <f t="shared" si="559"/>
        <v>13200.000000000002</v>
      </c>
      <c r="U242" s="237">
        <f t="shared" si="560"/>
        <v>51700</v>
      </c>
      <c r="V242" s="238">
        <f t="shared" si="561"/>
        <v>465300</v>
      </c>
      <c r="W242" s="1"/>
      <c r="X242" s="1"/>
      <c r="Y242" s="247">
        <f>Y238</f>
        <v>9</v>
      </c>
      <c r="Z242" s="247">
        <f t="shared" si="562"/>
        <v>1.1000000000000001</v>
      </c>
      <c r="AA242" s="247">
        <f t="shared" si="563"/>
        <v>1</v>
      </c>
      <c r="AB242" s="247">
        <v>35000</v>
      </c>
      <c r="AC242" s="247">
        <v>12000</v>
      </c>
      <c r="AD242" s="247">
        <f t="shared" si="564"/>
        <v>47000</v>
      </c>
      <c r="AE242" s="247">
        <f t="shared" si="565"/>
        <v>315000</v>
      </c>
      <c r="AF242" s="247">
        <f t="shared" si="566"/>
        <v>108000</v>
      </c>
      <c r="AG242" s="247">
        <f t="shared" si="567"/>
        <v>423000</v>
      </c>
      <c r="AH242" s="247">
        <f t="shared" si="568"/>
        <v>10</v>
      </c>
      <c r="AI242" s="328"/>
    </row>
    <row r="243" spans="4:35" ht="20" customHeight="1" x14ac:dyDescent="0.2">
      <c r="D243" s="158"/>
      <c r="E243" s="25"/>
      <c r="F243" s="37"/>
      <c r="G243" s="22"/>
      <c r="H243" s="22"/>
      <c r="I243" s="22"/>
      <c r="J243" s="11"/>
      <c r="K243" s="11"/>
      <c r="L243" s="11"/>
      <c r="M243" s="12"/>
      <c r="N243" s="23"/>
      <c r="O243" s="24"/>
      <c r="P243" s="138"/>
      <c r="Q243" s="93"/>
      <c r="R243" s="320"/>
      <c r="S243" s="320"/>
      <c r="T243" s="320"/>
      <c r="U243" s="279"/>
      <c r="V243" s="280"/>
      <c r="Y243" s="403"/>
      <c r="Z243" s="403"/>
      <c r="AA243" s="403"/>
      <c r="AB243" s="403"/>
      <c r="AC243" s="403"/>
      <c r="AD243" s="403"/>
      <c r="AE243" s="403"/>
      <c r="AF243" s="403"/>
      <c r="AG243" s="403"/>
      <c r="AH243" s="403"/>
    </row>
    <row r="244" spans="4:35" ht="20" customHeight="1" x14ac:dyDescent="0.2">
      <c r="D244" s="160"/>
      <c r="E244" s="100"/>
      <c r="F244" s="96"/>
      <c r="G244" s="95"/>
      <c r="H244" s="94"/>
      <c r="I244" s="96"/>
      <c r="J244" s="97"/>
      <c r="K244" s="97"/>
      <c r="L244" s="97"/>
      <c r="M244" s="98"/>
      <c r="N244" s="99"/>
      <c r="O244" s="94"/>
      <c r="P244" s="101"/>
      <c r="Q244" s="103"/>
      <c r="R244" s="268"/>
      <c r="S244" s="268"/>
      <c r="T244" s="268"/>
      <c r="U244" s="269" t="s">
        <v>182</v>
      </c>
      <c r="V244" s="270">
        <f>SUM(V221:V243)</f>
        <v>124241788.82500002</v>
      </c>
      <c r="Y244" s="247"/>
      <c r="Z244" s="247"/>
      <c r="AA244" s="247"/>
      <c r="AB244" s="247"/>
      <c r="AC244" s="247"/>
      <c r="AD244" s="247"/>
      <c r="AE244" s="247"/>
      <c r="AF244" s="247"/>
      <c r="AG244" s="247"/>
      <c r="AH244" s="247"/>
    </row>
    <row r="245" spans="4:35" s="40" customFormat="1" ht="20" customHeight="1" x14ac:dyDescent="0.2">
      <c r="D245" s="163"/>
      <c r="E245" s="45" t="s">
        <v>1158</v>
      </c>
      <c r="F245" s="73"/>
      <c r="G245" s="42"/>
      <c r="H245" s="42"/>
      <c r="I245" s="42"/>
      <c r="J245" s="43"/>
      <c r="K245" s="43"/>
      <c r="L245" s="43"/>
      <c r="M245" s="43"/>
      <c r="N245" s="42"/>
      <c r="O245" s="44"/>
      <c r="P245" s="145"/>
      <c r="Q245" s="105"/>
      <c r="R245" s="271"/>
      <c r="S245" s="271"/>
      <c r="T245" s="271"/>
      <c r="U245" s="272"/>
      <c r="V245" s="273"/>
      <c r="Y245" s="248"/>
      <c r="Z245" s="248"/>
      <c r="AA245" s="248"/>
      <c r="AB245" s="248"/>
      <c r="AC245" s="248"/>
      <c r="AD245" s="248"/>
      <c r="AE245" s="248"/>
      <c r="AF245" s="248"/>
      <c r="AG245" s="248"/>
      <c r="AH245" s="248"/>
      <c r="AI245" s="326"/>
    </row>
    <row r="246" spans="4:35" s="47" customFormat="1" ht="20" customHeight="1" x14ac:dyDescent="0.2">
      <c r="D246" s="164"/>
      <c r="E246" s="45"/>
      <c r="F246" s="134" t="s">
        <v>302</v>
      </c>
      <c r="G246" s="46"/>
      <c r="H246" s="46"/>
      <c r="I246" s="46"/>
      <c r="J246" s="48"/>
      <c r="K246" s="48"/>
      <c r="L246" s="48"/>
      <c r="M246" s="48"/>
      <c r="N246" s="46"/>
      <c r="O246" s="125"/>
      <c r="P246" s="145"/>
      <c r="Q246" s="105"/>
      <c r="R246" s="242"/>
      <c r="S246" s="242"/>
      <c r="T246" s="242"/>
      <c r="U246" s="274"/>
      <c r="V246" s="275"/>
      <c r="Y246" s="241"/>
      <c r="Z246" s="241"/>
      <c r="AA246" s="241"/>
      <c r="AB246" s="241"/>
      <c r="AC246" s="241"/>
      <c r="AD246" s="241"/>
      <c r="AE246" s="241"/>
      <c r="AF246" s="241"/>
      <c r="AG246" s="241"/>
      <c r="AH246" s="241"/>
      <c r="AI246" s="327"/>
    </row>
    <row r="247" spans="4:35" s="47" customFormat="1" ht="20" customHeight="1" x14ac:dyDescent="0.2">
      <c r="D247" s="164"/>
      <c r="E247" s="45"/>
      <c r="F247" s="65"/>
      <c r="G247" s="46" t="s">
        <v>22</v>
      </c>
      <c r="H247" s="46" t="s">
        <v>226</v>
      </c>
      <c r="I247" s="46"/>
      <c r="J247" s="48"/>
      <c r="K247" s="48"/>
      <c r="L247" s="48"/>
      <c r="M247" s="48"/>
      <c r="N247" s="46"/>
      <c r="O247" s="125"/>
      <c r="P247" s="145"/>
      <c r="Q247" s="105"/>
      <c r="R247" s="242"/>
      <c r="S247" s="242"/>
      <c r="T247" s="242"/>
      <c r="U247" s="274"/>
      <c r="V247" s="275"/>
      <c r="Y247" s="241"/>
      <c r="Z247" s="241"/>
      <c r="AA247" s="241"/>
      <c r="AB247" s="241"/>
      <c r="AC247" s="241"/>
      <c r="AD247" s="241"/>
      <c r="AE247" s="241"/>
      <c r="AF247" s="241"/>
      <c r="AG247" s="241"/>
      <c r="AH247" s="241"/>
      <c r="AI247" s="327"/>
    </row>
    <row r="248" spans="4:35" s="47" customFormat="1" ht="20" customHeight="1" x14ac:dyDescent="0.2">
      <c r="D248" s="164"/>
      <c r="E248" s="45"/>
      <c r="F248" s="65"/>
      <c r="G248" s="46"/>
      <c r="H248" s="46" t="s">
        <v>618</v>
      </c>
      <c r="I248" s="46"/>
      <c r="J248" s="48"/>
      <c r="K248" s="48"/>
      <c r="L248" s="48"/>
      <c r="M248" s="48"/>
      <c r="N248" s="46"/>
      <c r="O248" s="125"/>
      <c r="P248" s="145"/>
      <c r="Q248" s="105"/>
      <c r="R248" s="242"/>
      <c r="S248" s="242"/>
      <c r="T248" s="242"/>
      <c r="U248" s="274"/>
      <c r="V248" s="275"/>
      <c r="Y248" s="241"/>
      <c r="Z248" s="241"/>
      <c r="AA248" s="241"/>
      <c r="AB248" s="241"/>
      <c r="AC248" s="241"/>
      <c r="AD248" s="241"/>
      <c r="AE248" s="241"/>
      <c r="AF248" s="241"/>
      <c r="AG248" s="241"/>
      <c r="AH248" s="241"/>
      <c r="AI248" s="327"/>
    </row>
    <row r="249" spans="4:35" s="50" customFormat="1" ht="20" customHeight="1" x14ac:dyDescent="0.2">
      <c r="D249" s="166"/>
      <c r="E249" s="51"/>
      <c r="F249" s="61"/>
      <c r="G249" s="52"/>
      <c r="H249" s="52"/>
      <c r="I249" s="52" t="s">
        <v>233</v>
      </c>
      <c r="J249" s="54"/>
      <c r="K249" s="54"/>
      <c r="L249" s="54"/>
      <c r="M249" s="54"/>
      <c r="N249" s="55"/>
      <c r="O249" s="59"/>
      <c r="P249" s="145" t="s">
        <v>235</v>
      </c>
      <c r="Q249" s="105" t="s">
        <v>184</v>
      </c>
      <c r="R249" s="236">
        <f t="shared" ref="R249:R252" si="569">Y249*AA249</f>
        <v>32.75</v>
      </c>
      <c r="S249" s="236">
        <f t="shared" ref="S249:S252" si="570">Z249*AB249</f>
        <v>82500</v>
      </c>
      <c r="T249" s="236">
        <f t="shared" ref="T249:T252" si="571">Z249*AC249</f>
        <v>38500</v>
      </c>
      <c r="U249" s="237">
        <f t="shared" ref="U249:U252" si="572">S249+T249</f>
        <v>121000</v>
      </c>
      <c r="V249" s="238">
        <f t="shared" ref="V249:V252" si="573">R249*U249</f>
        <v>3962750</v>
      </c>
      <c r="W249" s="1"/>
      <c r="X249" s="1"/>
      <c r="Y249" s="247">
        <f>((2*2.5)+(6*5))-((1.5*1.5))</f>
        <v>32.75</v>
      </c>
      <c r="Z249" s="247">
        <f t="shared" ref="Z249:Z257" si="574">$Z$26</f>
        <v>1.1000000000000001</v>
      </c>
      <c r="AA249" s="247">
        <f t="shared" ref="AA249:AA257" si="575">$AA$26</f>
        <v>1</v>
      </c>
      <c r="AB249" s="247">
        <v>75000</v>
      </c>
      <c r="AC249" s="247">
        <v>35000</v>
      </c>
      <c r="AD249" s="247">
        <f t="shared" ref="AD249:AD252" si="576">AB249+AC249</f>
        <v>110000</v>
      </c>
      <c r="AE249" s="247">
        <f t="shared" ref="AE249:AE252" si="577">Y249*AB249</f>
        <v>2456250</v>
      </c>
      <c r="AF249" s="247">
        <f t="shared" ref="AF249:AF252" si="578">Y249*AC249</f>
        <v>1146250</v>
      </c>
      <c r="AG249" s="247">
        <f t="shared" ref="AG249:AG252" si="579">AE249+AF249</f>
        <v>3602500</v>
      </c>
      <c r="AH249" s="247">
        <f t="shared" ref="AH249:AH252" si="580">(V249-AG249)/AG249*100</f>
        <v>10</v>
      </c>
      <c r="AI249" s="329"/>
    </row>
    <row r="250" spans="4:35" s="50" customFormat="1" ht="20" customHeight="1" x14ac:dyDescent="0.2">
      <c r="D250" s="166"/>
      <c r="E250" s="51"/>
      <c r="F250" s="61"/>
      <c r="G250" s="52"/>
      <c r="H250" s="52"/>
      <c r="I250" s="52" t="s">
        <v>234</v>
      </c>
      <c r="J250" s="54"/>
      <c r="K250" s="54"/>
      <c r="L250" s="54"/>
      <c r="M250" s="54"/>
      <c r="N250" s="55"/>
      <c r="O250" s="59"/>
      <c r="P250" s="145" t="s">
        <v>236</v>
      </c>
      <c r="Q250" s="105" t="s">
        <v>184</v>
      </c>
      <c r="R250" s="236">
        <f t="shared" si="569"/>
        <v>32.75</v>
      </c>
      <c r="S250" s="236">
        <f t="shared" si="570"/>
        <v>49500.000000000007</v>
      </c>
      <c r="T250" s="236">
        <f t="shared" si="571"/>
        <v>55000.000000000007</v>
      </c>
      <c r="U250" s="237">
        <f t="shared" si="572"/>
        <v>104500.00000000001</v>
      </c>
      <c r="V250" s="238">
        <f t="shared" si="573"/>
        <v>3422375.0000000005</v>
      </c>
      <c r="W250" s="1"/>
      <c r="X250" s="1"/>
      <c r="Y250" s="247">
        <f>Y249</f>
        <v>32.75</v>
      </c>
      <c r="Z250" s="247">
        <f t="shared" si="574"/>
        <v>1.1000000000000001</v>
      </c>
      <c r="AA250" s="247">
        <f t="shared" si="575"/>
        <v>1</v>
      </c>
      <c r="AB250" s="247">
        <v>45000</v>
      </c>
      <c r="AC250" s="247">
        <v>50000</v>
      </c>
      <c r="AD250" s="247">
        <f t="shared" si="576"/>
        <v>95000</v>
      </c>
      <c r="AE250" s="247">
        <f t="shared" si="577"/>
        <v>1473750</v>
      </c>
      <c r="AF250" s="247">
        <f t="shared" si="578"/>
        <v>1637500</v>
      </c>
      <c r="AG250" s="247">
        <f t="shared" si="579"/>
        <v>3111250</v>
      </c>
      <c r="AH250" s="247">
        <f t="shared" si="580"/>
        <v>10.000000000000014</v>
      </c>
      <c r="AI250" s="329"/>
    </row>
    <row r="251" spans="4:35" s="50" customFormat="1" ht="20" customHeight="1" x14ac:dyDescent="0.2">
      <c r="D251" s="166"/>
      <c r="E251" s="51"/>
      <c r="F251" s="61"/>
      <c r="G251" s="52"/>
      <c r="H251" s="52"/>
      <c r="I251" s="52" t="s">
        <v>227</v>
      </c>
      <c r="J251" s="54"/>
      <c r="K251" s="54"/>
      <c r="L251" s="54"/>
      <c r="M251" s="54"/>
      <c r="N251" s="55"/>
      <c r="O251" s="59"/>
      <c r="P251" s="145" t="s">
        <v>62</v>
      </c>
      <c r="Q251" s="105" t="s">
        <v>237</v>
      </c>
      <c r="R251" s="236">
        <f t="shared" si="569"/>
        <v>40</v>
      </c>
      <c r="S251" s="236">
        <f t="shared" si="570"/>
        <v>19910</v>
      </c>
      <c r="T251" s="236">
        <f t="shared" si="571"/>
        <v>16500</v>
      </c>
      <c r="U251" s="237">
        <f t="shared" si="572"/>
        <v>36410</v>
      </c>
      <c r="V251" s="238">
        <f t="shared" si="573"/>
        <v>1456400</v>
      </c>
      <c r="W251" s="1"/>
      <c r="X251" s="1"/>
      <c r="Y251" s="247">
        <v>40</v>
      </c>
      <c r="Z251" s="247">
        <f t="shared" si="574"/>
        <v>1.1000000000000001</v>
      </c>
      <c r="AA251" s="247">
        <f t="shared" si="575"/>
        <v>1</v>
      </c>
      <c r="AB251" s="247">
        <v>18100</v>
      </c>
      <c r="AC251" s="247">
        <v>15000</v>
      </c>
      <c r="AD251" s="247">
        <f t="shared" si="576"/>
        <v>33100</v>
      </c>
      <c r="AE251" s="247">
        <f t="shared" si="577"/>
        <v>724000</v>
      </c>
      <c r="AF251" s="247">
        <f t="shared" si="578"/>
        <v>600000</v>
      </c>
      <c r="AG251" s="247">
        <f t="shared" si="579"/>
        <v>1324000</v>
      </c>
      <c r="AH251" s="247">
        <f t="shared" si="580"/>
        <v>10</v>
      </c>
      <c r="AI251" s="329"/>
    </row>
    <row r="252" spans="4:35" s="50" customFormat="1" ht="20" customHeight="1" x14ac:dyDescent="0.2">
      <c r="D252" s="166"/>
      <c r="E252" s="51"/>
      <c r="F252" s="61"/>
      <c r="G252" s="52"/>
      <c r="H252" s="52"/>
      <c r="I252" s="52" t="s">
        <v>228</v>
      </c>
      <c r="J252" s="54"/>
      <c r="K252" s="54"/>
      <c r="L252" s="54"/>
      <c r="M252" s="54"/>
      <c r="N252" s="55"/>
      <c r="O252" s="59"/>
      <c r="P252" s="145" t="s">
        <v>229</v>
      </c>
      <c r="Q252" s="105" t="s">
        <v>237</v>
      </c>
      <c r="R252" s="236">
        <f t="shared" si="569"/>
        <v>40</v>
      </c>
      <c r="S252" s="236">
        <f t="shared" si="570"/>
        <v>16500</v>
      </c>
      <c r="T252" s="236">
        <f t="shared" si="571"/>
        <v>5500</v>
      </c>
      <c r="U252" s="237">
        <f t="shared" si="572"/>
        <v>22000</v>
      </c>
      <c r="V252" s="238">
        <f t="shared" si="573"/>
        <v>880000</v>
      </c>
      <c r="W252" s="1"/>
      <c r="X252" s="1"/>
      <c r="Y252" s="247">
        <f>Y251</f>
        <v>40</v>
      </c>
      <c r="Z252" s="247">
        <f t="shared" si="574"/>
        <v>1.1000000000000001</v>
      </c>
      <c r="AA252" s="247">
        <f t="shared" si="575"/>
        <v>1</v>
      </c>
      <c r="AB252" s="247">
        <v>15000</v>
      </c>
      <c r="AC252" s="247">
        <v>5000</v>
      </c>
      <c r="AD252" s="247">
        <f t="shared" si="576"/>
        <v>20000</v>
      </c>
      <c r="AE252" s="247">
        <f t="shared" si="577"/>
        <v>600000</v>
      </c>
      <c r="AF252" s="247">
        <f t="shared" si="578"/>
        <v>200000</v>
      </c>
      <c r="AG252" s="247">
        <f t="shared" si="579"/>
        <v>800000</v>
      </c>
      <c r="AH252" s="247">
        <f t="shared" si="580"/>
        <v>10</v>
      </c>
      <c r="AI252" s="329"/>
    </row>
    <row r="253" spans="4:35" s="47" customFormat="1" ht="20" customHeight="1" x14ac:dyDescent="0.2">
      <c r="D253" s="164"/>
      <c r="E253" s="45"/>
      <c r="F253" s="65"/>
      <c r="G253" s="46"/>
      <c r="H253" s="46" t="s">
        <v>844</v>
      </c>
      <c r="I253" s="46"/>
      <c r="J253" s="48"/>
      <c r="K253" s="48"/>
      <c r="L253" s="48"/>
      <c r="M253" s="48"/>
      <c r="N253" s="46"/>
      <c r="O253" s="125"/>
      <c r="P253" s="145"/>
      <c r="Q253" s="105"/>
      <c r="R253" s="242"/>
      <c r="S253" s="242"/>
      <c r="T253" s="242"/>
      <c r="U253" s="274"/>
      <c r="V253" s="275"/>
      <c r="Y253" s="241"/>
      <c r="Z253" s="241"/>
      <c r="AA253" s="241"/>
      <c r="AB253" s="241"/>
      <c r="AC253" s="241"/>
      <c r="AD253" s="241"/>
      <c r="AE253" s="241"/>
      <c r="AF253" s="241"/>
      <c r="AG253" s="241"/>
      <c r="AH253" s="241"/>
      <c r="AI253" s="327"/>
    </row>
    <row r="254" spans="4:35" s="50" customFormat="1" ht="20" customHeight="1" x14ac:dyDescent="0.2">
      <c r="D254" s="166"/>
      <c r="E254" s="51"/>
      <c r="F254" s="61"/>
      <c r="G254" s="52"/>
      <c r="H254" s="52"/>
      <c r="I254" s="52" t="s">
        <v>233</v>
      </c>
      <c r="J254" s="54"/>
      <c r="K254" s="54"/>
      <c r="L254" s="54"/>
      <c r="M254" s="54"/>
      <c r="N254" s="55"/>
      <c r="O254" s="59"/>
      <c r="P254" s="145" t="s">
        <v>235</v>
      </c>
      <c r="Q254" s="105" t="s">
        <v>184</v>
      </c>
      <c r="R254" s="236">
        <f t="shared" ref="R254:R257" si="581">Y254*AA254</f>
        <v>2.25</v>
      </c>
      <c r="S254" s="236">
        <f t="shared" ref="S254:S257" si="582">Z254*AB254</f>
        <v>82500</v>
      </c>
      <c r="T254" s="236">
        <f t="shared" ref="T254:T257" si="583">Z254*AC254</f>
        <v>38500</v>
      </c>
      <c r="U254" s="237">
        <f t="shared" ref="U254:U257" si="584">S254+T254</f>
        <v>121000</v>
      </c>
      <c r="V254" s="238">
        <f t="shared" ref="V254:V257" si="585">R254*U254</f>
        <v>272250</v>
      </c>
      <c r="W254" s="1"/>
      <c r="X254" s="1"/>
      <c r="Y254" s="247">
        <f>1.5*1.5</f>
        <v>2.25</v>
      </c>
      <c r="Z254" s="247">
        <f t="shared" si="574"/>
        <v>1.1000000000000001</v>
      </c>
      <c r="AA254" s="247">
        <f t="shared" si="575"/>
        <v>1</v>
      </c>
      <c r="AB254" s="247">
        <f>AB249</f>
        <v>75000</v>
      </c>
      <c r="AC254" s="247">
        <f>AC249</f>
        <v>35000</v>
      </c>
      <c r="AD254" s="247">
        <f t="shared" ref="AD254:AD257" si="586">AB254+AC254</f>
        <v>110000</v>
      </c>
      <c r="AE254" s="247">
        <f t="shared" ref="AE254:AE257" si="587">Y254*AB254</f>
        <v>168750</v>
      </c>
      <c r="AF254" s="247">
        <f t="shared" ref="AF254:AF257" si="588">Y254*AC254</f>
        <v>78750</v>
      </c>
      <c r="AG254" s="247">
        <f t="shared" ref="AG254:AG257" si="589">AE254+AF254</f>
        <v>247500</v>
      </c>
      <c r="AH254" s="247">
        <f t="shared" ref="AH254:AH257" si="590">(V254-AG254)/AG254*100</f>
        <v>10</v>
      </c>
      <c r="AI254" s="329"/>
    </row>
    <row r="255" spans="4:35" s="50" customFormat="1" ht="20" customHeight="1" x14ac:dyDescent="0.2">
      <c r="D255" s="166"/>
      <c r="E255" s="51"/>
      <c r="F255" s="61"/>
      <c r="G255" s="52"/>
      <c r="H255" s="52"/>
      <c r="I255" s="52" t="s">
        <v>234</v>
      </c>
      <c r="J255" s="54"/>
      <c r="K255" s="54"/>
      <c r="L255" s="54"/>
      <c r="M255" s="54"/>
      <c r="N255" s="55"/>
      <c r="O255" s="59"/>
      <c r="P255" s="145" t="s">
        <v>236</v>
      </c>
      <c r="Q255" s="105" t="s">
        <v>184</v>
      </c>
      <c r="R255" s="236">
        <f t="shared" si="581"/>
        <v>2.25</v>
      </c>
      <c r="S255" s="236">
        <f t="shared" si="582"/>
        <v>49500.000000000007</v>
      </c>
      <c r="T255" s="236">
        <f t="shared" si="583"/>
        <v>55000.000000000007</v>
      </c>
      <c r="U255" s="237">
        <f t="shared" si="584"/>
        <v>104500.00000000001</v>
      </c>
      <c r="V255" s="238">
        <f t="shared" si="585"/>
        <v>235125.00000000003</v>
      </c>
      <c r="W255" s="1"/>
      <c r="X255" s="1"/>
      <c r="Y255" s="247">
        <f>Y254</f>
        <v>2.25</v>
      </c>
      <c r="Z255" s="247">
        <f t="shared" si="574"/>
        <v>1.1000000000000001</v>
      </c>
      <c r="AA255" s="247">
        <f t="shared" si="575"/>
        <v>1</v>
      </c>
      <c r="AB255" s="247">
        <f t="shared" ref="AB255:AC257" si="591">AB250</f>
        <v>45000</v>
      </c>
      <c r="AC255" s="247">
        <f t="shared" si="591"/>
        <v>50000</v>
      </c>
      <c r="AD255" s="247">
        <f t="shared" si="586"/>
        <v>95000</v>
      </c>
      <c r="AE255" s="247">
        <f t="shared" si="587"/>
        <v>101250</v>
      </c>
      <c r="AF255" s="247">
        <f t="shared" si="588"/>
        <v>112500</v>
      </c>
      <c r="AG255" s="247">
        <f t="shared" si="589"/>
        <v>213750</v>
      </c>
      <c r="AH255" s="247">
        <f t="shared" si="590"/>
        <v>10.000000000000012</v>
      </c>
      <c r="AI255" s="329"/>
    </row>
    <row r="256" spans="4:35" s="50" customFormat="1" ht="20" customHeight="1" x14ac:dyDescent="0.2">
      <c r="D256" s="166"/>
      <c r="E256" s="51"/>
      <c r="F256" s="61"/>
      <c r="G256" s="52"/>
      <c r="H256" s="52"/>
      <c r="I256" s="52" t="s">
        <v>227</v>
      </c>
      <c r="J256" s="54"/>
      <c r="K256" s="54"/>
      <c r="L256" s="54"/>
      <c r="M256" s="54"/>
      <c r="N256" s="55"/>
      <c r="O256" s="59"/>
      <c r="P256" s="145" t="s">
        <v>62</v>
      </c>
      <c r="Q256" s="105" t="s">
        <v>237</v>
      </c>
      <c r="R256" s="236">
        <f t="shared" si="581"/>
        <v>6</v>
      </c>
      <c r="S256" s="236">
        <f t="shared" si="582"/>
        <v>19910</v>
      </c>
      <c r="T256" s="236">
        <f t="shared" si="583"/>
        <v>16500</v>
      </c>
      <c r="U256" s="237">
        <f t="shared" si="584"/>
        <v>36410</v>
      </c>
      <c r="V256" s="238">
        <f t="shared" si="585"/>
        <v>218460</v>
      </c>
      <c r="W256" s="1"/>
      <c r="X256" s="1"/>
      <c r="Y256" s="247">
        <f>1.5*4</f>
        <v>6</v>
      </c>
      <c r="Z256" s="247">
        <f t="shared" si="574"/>
        <v>1.1000000000000001</v>
      </c>
      <c r="AA256" s="247">
        <f t="shared" si="575"/>
        <v>1</v>
      </c>
      <c r="AB256" s="247">
        <f t="shared" si="591"/>
        <v>18100</v>
      </c>
      <c r="AC256" s="247">
        <f t="shared" si="591"/>
        <v>15000</v>
      </c>
      <c r="AD256" s="247">
        <f t="shared" si="586"/>
        <v>33100</v>
      </c>
      <c r="AE256" s="247">
        <f t="shared" si="587"/>
        <v>108600</v>
      </c>
      <c r="AF256" s="247">
        <f t="shared" si="588"/>
        <v>90000</v>
      </c>
      <c r="AG256" s="247">
        <f t="shared" si="589"/>
        <v>198600</v>
      </c>
      <c r="AH256" s="247">
        <f t="shared" si="590"/>
        <v>10</v>
      </c>
      <c r="AI256" s="329"/>
    </row>
    <row r="257" spans="4:35" s="50" customFormat="1" ht="20" customHeight="1" x14ac:dyDescent="0.2">
      <c r="D257" s="166"/>
      <c r="E257" s="51"/>
      <c r="F257" s="61"/>
      <c r="G257" s="52"/>
      <c r="H257" s="52"/>
      <c r="I257" s="52" t="s">
        <v>228</v>
      </c>
      <c r="J257" s="54"/>
      <c r="K257" s="54"/>
      <c r="L257" s="54"/>
      <c r="M257" s="54"/>
      <c r="N257" s="55"/>
      <c r="O257" s="59"/>
      <c r="P257" s="145" t="s">
        <v>229</v>
      </c>
      <c r="Q257" s="105" t="s">
        <v>237</v>
      </c>
      <c r="R257" s="236">
        <f t="shared" si="581"/>
        <v>6</v>
      </c>
      <c r="S257" s="236">
        <f t="shared" si="582"/>
        <v>16500</v>
      </c>
      <c r="T257" s="236">
        <f t="shared" si="583"/>
        <v>5500</v>
      </c>
      <c r="U257" s="237">
        <f t="shared" si="584"/>
        <v>22000</v>
      </c>
      <c r="V257" s="238">
        <f t="shared" si="585"/>
        <v>132000</v>
      </c>
      <c r="W257" s="1"/>
      <c r="X257" s="1"/>
      <c r="Y257" s="247">
        <f>Y256</f>
        <v>6</v>
      </c>
      <c r="Z257" s="247">
        <f t="shared" si="574"/>
        <v>1.1000000000000001</v>
      </c>
      <c r="AA257" s="247">
        <f t="shared" si="575"/>
        <v>1</v>
      </c>
      <c r="AB257" s="247">
        <f t="shared" si="591"/>
        <v>15000</v>
      </c>
      <c r="AC257" s="247">
        <f t="shared" si="591"/>
        <v>5000</v>
      </c>
      <c r="AD257" s="247">
        <f t="shared" si="586"/>
        <v>20000</v>
      </c>
      <c r="AE257" s="247">
        <f t="shared" si="587"/>
        <v>90000</v>
      </c>
      <c r="AF257" s="247">
        <f t="shared" si="588"/>
        <v>30000</v>
      </c>
      <c r="AG257" s="247">
        <f t="shared" si="589"/>
        <v>120000</v>
      </c>
      <c r="AH257" s="247">
        <f t="shared" si="590"/>
        <v>10</v>
      </c>
      <c r="AI257" s="329"/>
    </row>
    <row r="258" spans="4:35" s="47" customFormat="1" ht="20" customHeight="1" x14ac:dyDescent="0.2">
      <c r="D258" s="164"/>
      <c r="E258" s="45"/>
      <c r="F258" s="65"/>
      <c r="G258" s="46" t="s">
        <v>27</v>
      </c>
      <c r="H258" s="46" t="s">
        <v>238</v>
      </c>
      <c r="I258" s="46"/>
      <c r="J258" s="48"/>
      <c r="K258" s="48"/>
      <c r="L258" s="48"/>
      <c r="M258" s="48"/>
      <c r="N258" s="46"/>
      <c r="O258" s="125"/>
      <c r="P258" s="145"/>
      <c r="Q258" s="105"/>
      <c r="R258" s="242"/>
      <c r="S258" s="242"/>
      <c r="T258" s="242"/>
      <c r="U258" s="274"/>
      <c r="V258" s="275"/>
      <c r="Y258" s="241"/>
      <c r="Z258" s="241"/>
      <c r="AA258" s="241"/>
      <c r="AB258" s="241"/>
      <c r="AC258" s="241"/>
      <c r="AD258" s="241"/>
      <c r="AE258" s="241"/>
      <c r="AF258" s="241"/>
      <c r="AG258" s="241"/>
      <c r="AH258" s="241"/>
      <c r="AI258" s="327"/>
    </row>
    <row r="259" spans="4:35" s="47" customFormat="1" ht="20" customHeight="1" x14ac:dyDescent="0.2">
      <c r="D259" s="164"/>
      <c r="E259" s="45"/>
      <c r="F259" s="65"/>
      <c r="G259" s="46"/>
      <c r="H259" s="46" t="s">
        <v>683</v>
      </c>
      <c r="I259" s="46"/>
      <c r="J259" s="48"/>
      <c r="K259" s="48"/>
      <c r="L259" s="48"/>
      <c r="M259" s="48"/>
      <c r="N259" s="46"/>
      <c r="O259" s="125"/>
      <c r="P259" s="145"/>
      <c r="Q259" s="105"/>
      <c r="R259" s="242"/>
      <c r="S259" s="242"/>
      <c r="T259" s="242"/>
      <c r="U259" s="274"/>
      <c r="V259" s="275"/>
      <c r="Y259" s="241"/>
      <c r="Z259" s="241"/>
      <c r="AA259" s="241"/>
      <c r="AB259" s="241"/>
      <c r="AC259" s="241"/>
      <c r="AD259" s="241"/>
      <c r="AE259" s="241"/>
      <c r="AF259" s="241"/>
      <c r="AG259" s="241"/>
      <c r="AH259" s="241"/>
      <c r="AI259" s="327"/>
    </row>
    <row r="260" spans="4:35" s="50" customFormat="1" ht="20" customHeight="1" x14ac:dyDescent="0.2">
      <c r="D260" s="166"/>
      <c r="E260" s="51"/>
      <c r="F260" s="61"/>
      <c r="G260" s="52"/>
      <c r="H260" s="52"/>
      <c r="I260" s="52" t="s">
        <v>233</v>
      </c>
      <c r="J260" s="54"/>
      <c r="K260" s="54"/>
      <c r="L260" s="54"/>
      <c r="M260" s="54"/>
      <c r="N260" s="55"/>
      <c r="O260" s="59"/>
      <c r="P260" s="145" t="s">
        <v>235</v>
      </c>
      <c r="Q260" s="105" t="s">
        <v>184</v>
      </c>
      <c r="R260" s="236">
        <f t="shared" ref="R260" si="592">Y260*AA260</f>
        <v>9</v>
      </c>
      <c r="S260" s="236">
        <f t="shared" ref="S260" si="593">Z260*AB260</f>
        <v>82500</v>
      </c>
      <c r="T260" s="236">
        <f t="shared" ref="T260" si="594">Z260*AC260</f>
        <v>38500</v>
      </c>
      <c r="U260" s="237">
        <f t="shared" ref="U260" si="595">S260+T260</f>
        <v>121000</v>
      </c>
      <c r="V260" s="238">
        <f t="shared" ref="V260" si="596">R260*U260</f>
        <v>1089000</v>
      </c>
      <c r="W260" s="1"/>
      <c r="X260" s="1"/>
      <c r="Y260" s="247">
        <v>9</v>
      </c>
      <c r="Z260" s="247">
        <f t="shared" ref="Z260" si="597">$Z$26</f>
        <v>1.1000000000000001</v>
      </c>
      <c r="AA260" s="247">
        <f t="shared" ref="AA260" si="598">$AA$26</f>
        <v>1</v>
      </c>
      <c r="AB260" s="247">
        <f>AB249</f>
        <v>75000</v>
      </c>
      <c r="AC260" s="247">
        <f>AC249</f>
        <v>35000</v>
      </c>
      <c r="AD260" s="247">
        <f t="shared" ref="AD260" si="599">AB260+AC260</f>
        <v>110000</v>
      </c>
      <c r="AE260" s="247">
        <f t="shared" ref="AE260" si="600">Y260*AB260</f>
        <v>675000</v>
      </c>
      <c r="AF260" s="247">
        <f t="shared" ref="AF260" si="601">Y260*AC260</f>
        <v>315000</v>
      </c>
      <c r="AG260" s="247">
        <f t="shared" ref="AG260" si="602">AE260+AF260</f>
        <v>990000</v>
      </c>
      <c r="AH260" s="247">
        <f t="shared" ref="AH260" si="603">(V260-AG260)/AG260*100</f>
        <v>10</v>
      </c>
      <c r="AI260" s="329"/>
    </row>
    <row r="261" spans="4:35" s="50" customFormat="1" ht="20" customHeight="1" x14ac:dyDescent="0.2">
      <c r="D261" s="166"/>
      <c r="E261" s="51"/>
      <c r="F261" s="61"/>
      <c r="G261" s="52"/>
      <c r="H261" s="52"/>
      <c r="I261" s="52" t="s">
        <v>230</v>
      </c>
      <c r="J261" s="54"/>
      <c r="K261" s="54"/>
      <c r="L261" s="54"/>
      <c r="M261" s="54"/>
      <c r="N261" s="55"/>
      <c r="O261" s="59"/>
      <c r="P261" s="145"/>
      <c r="Q261" s="105" t="s">
        <v>184</v>
      </c>
      <c r="R261" s="236">
        <f t="shared" ref="R261:R262" si="604">Y261*AA261</f>
        <v>9</v>
      </c>
      <c r="S261" s="236">
        <f t="shared" ref="S261:S262" si="605">Z261*AB261</f>
        <v>137500</v>
      </c>
      <c r="T261" s="236">
        <f t="shared" ref="T261:T262" si="606">Z261*AC261</f>
        <v>49500.000000000007</v>
      </c>
      <c r="U261" s="237">
        <f t="shared" ref="U261:U262" si="607">S261+T261</f>
        <v>187000</v>
      </c>
      <c r="V261" s="238">
        <f t="shared" ref="V261:V262" si="608">R261*U261</f>
        <v>1683000</v>
      </c>
      <c r="W261" s="1"/>
      <c r="X261" s="1"/>
      <c r="Y261" s="247">
        <f>Y260</f>
        <v>9</v>
      </c>
      <c r="Z261" s="247">
        <f t="shared" ref="Z261:Z262" si="609">$Z$26</f>
        <v>1.1000000000000001</v>
      </c>
      <c r="AA261" s="247">
        <f t="shared" ref="AA261:AA262" si="610">$AA$26</f>
        <v>1</v>
      </c>
      <c r="AB261" s="247">
        <v>125000</v>
      </c>
      <c r="AC261" s="247">
        <v>45000</v>
      </c>
      <c r="AD261" s="247">
        <f t="shared" ref="AD261:AD262" si="611">AB261+AC261</f>
        <v>170000</v>
      </c>
      <c r="AE261" s="247">
        <f t="shared" ref="AE261:AE262" si="612">Y261*AB261</f>
        <v>1125000</v>
      </c>
      <c r="AF261" s="247">
        <f t="shared" ref="AF261:AF262" si="613">Y261*AC261</f>
        <v>405000</v>
      </c>
      <c r="AG261" s="247">
        <f t="shared" ref="AG261:AG262" si="614">AE261+AF261</f>
        <v>1530000</v>
      </c>
      <c r="AH261" s="247">
        <f t="shared" ref="AH261:AH262" si="615">(V261-AG261)/AG261*100</f>
        <v>10</v>
      </c>
      <c r="AI261" s="329"/>
    </row>
    <row r="262" spans="4:35" s="50" customFormat="1" ht="20" customHeight="1" x14ac:dyDescent="0.2">
      <c r="D262" s="166"/>
      <c r="E262" s="51"/>
      <c r="F262" s="61"/>
      <c r="G262" s="52"/>
      <c r="H262" s="52"/>
      <c r="I262" s="52" t="s">
        <v>231</v>
      </c>
      <c r="J262" s="54"/>
      <c r="K262" s="54"/>
      <c r="L262" s="54"/>
      <c r="M262" s="54"/>
      <c r="N262" s="55"/>
      <c r="O262" s="59"/>
      <c r="P262" s="145" t="s">
        <v>232</v>
      </c>
      <c r="Q262" s="105" t="s">
        <v>237</v>
      </c>
      <c r="R262" s="236">
        <f t="shared" si="604"/>
        <v>12.2</v>
      </c>
      <c r="S262" s="236">
        <f t="shared" si="605"/>
        <v>26950.000000000004</v>
      </c>
      <c r="T262" s="236">
        <f t="shared" si="606"/>
        <v>5500</v>
      </c>
      <c r="U262" s="237">
        <f t="shared" si="607"/>
        <v>32450.000000000004</v>
      </c>
      <c r="V262" s="238">
        <f t="shared" si="608"/>
        <v>395890</v>
      </c>
      <c r="W262" s="1"/>
      <c r="X262" s="1"/>
      <c r="Y262" s="247">
        <v>12.2</v>
      </c>
      <c r="Z262" s="247">
        <f t="shared" si="609"/>
        <v>1.1000000000000001</v>
      </c>
      <c r="AA262" s="247">
        <f t="shared" si="610"/>
        <v>1</v>
      </c>
      <c r="AB262" s="247">
        <v>24500</v>
      </c>
      <c r="AC262" s="247">
        <v>5000</v>
      </c>
      <c r="AD262" s="247">
        <f t="shared" si="611"/>
        <v>29500</v>
      </c>
      <c r="AE262" s="247">
        <f t="shared" si="612"/>
        <v>298900</v>
      </c>
      <c r="AF262" s="247">
        <f t="shared" si="613"/>
        <v>61000</v>
      </c>
      <c r="AG262" s="247">
        <f t="shared" si="614"/>
        <v>359900</v>
      </c>
      <c r="AH262" s="247">
        <f t="shared" si="615"/>
        <v>10</v>
      </c>
      <c r="AI262" s="329"/>
    </row>
    <row r="263" spans="4:35" s="47" customFormat="1" ht="20" customHeight="1" x14ac:dyDescent="0.2">
      <c r="D263" s="167"/>
      <c r="E263" s="56"/>
      <c r="F263" s="133"/>
      <c r="G263" s="133" t="s">
        <v>28</v>
      </c>
      <c r="H263" s="66" t="s">
        <v>239</v>
      </c>
      <c r="I263" s="46"/>
      <c r="J263" s="48"/>
      <c r="K263" s="48"/>
      <c r="L263" s="48"/>
      <c r="M263" s="48"/>
      <c r="N263" s="49"/>
      <c r="O263" s="67"/>
      <c r="P263" s="145"/>
      <c r="Q263" s="105"/>
      <c r="R263" s="242"/>
      <c r="S263" s="242"/>
      <c r="T263" s="242"/>
      <c r="U263" s="274"/>
      <c r="V263" s="275"/>
      <c r="Y263" s="241"/>
      <c r="Z263" s="241"/>
      <c r="AA263" s="241"/>
      <c r="AB263" s="241"/>
      <c r="AC263" s="241"/>
      <c r="AD263" s="241"/>
      <c r="AE263" s="241"/>
      <c r="AF263" s="241"/>
      <c r="AG263" s="241"/>
      <c r="AH263" s="241"/>
      <c r="AI263" s="327"/>
    </row>
    <row r="264" spans="4:35" s="50" customFormat="1" ht="20" customHeight="1" x14ac:dyDescent="0.2">
      <c r="D264" s="166"/>
      <c r="E264" s="51"/>
      <c r="F264" s="61"/>
      <c r="G264" s="61"/>
      <c r="H264" s="52" t="s">
        <v>63</v>
      </c>
      <c r="I264" s="53"/>
      <c r="J264" s="54"/>
      <c r="K264" s="54"/>
      <c r="L264" s="54"/>
      <c r="M264" s="54"/>
      <c r="N264" s="55"/>
      <c r="O264" s="59"/>
      <c r="P264" s="145" t="s">
        <v>1209</v>
      </c>
      <c r="Q264" s="105"/>
      <c r="R264" s="236">
        <f t="shared" ref="R264" si="616">Y264*AA264</f>
        <v>35</v>
      </c>
      <c r="S264" s="236">
        <f t="shared" ref="S264" si="617">Z264*AB264</f>
        <v>46200.000000000007</v>
      </c>
      <c r="T264" s="236">
        <f t="shared" ref="T264" si="618">Z264*AC264</f>
        <v>27500.000000000004</v>
      </c>
      <c r="U264" s="237">
        <f t="shared" ref="U264" si="619">S264+T264</f>
        <v>73700.000000000015</v>
      </c>
      <c r="V264" s="238">
        <f t="shared" ref="V264" si="620">R264*U264</f>
        <v>2579500.0000000005</v>
      </c>
      <c r="W264" s="1"/>
      <c r="X264" s="1"/>
      <c r="Y264" s="247">
        <f>Y249+Y254</f>
        <v>35</v>
      </c>
      <c r="Z264" s="247">
        <f t="shared" ref="Z264" si="621">$Z$26</f>
        <v>1.1000000000000001</v>
      </c>
      <c r="AA264" s="247">
        <f t="shared" ref="AA264" si="622">$AA$26</f>
        <v>1</v>
      </c>
      <c r="AB264" s="247">
        <v>42000</v>
      </c>
      <c r="AC264" s="247">
        <v>25000</v>
      </c>
      <c r="AD264" s="247">
        <f t="shared" ref="AD264" si="623">AB264+AC264</f>
        <v>67000</v>
      </c>
      <c r="AE264" s="247">
        <f t="shared" ref="AE264" si="624">Y264*AB264</f>
        <v>1470000</v>
      </c>
      <c r="AF264" s="247">
        <f t="shared" ref="AF264" si="625">Y264*AC264</f>
        <v>875000</v>
      </c>
      <c r="AG264" s="247">
        <f t="shared" ref="AG264" si="626">AE264+AF264</f>
        <v>2345000</v>
      </c>
      <c r="AH264" s="247">
        <f t="shared" ref="AH264" si="627">(V264-AG264)/AG264*100</f>
        <v>10.00000000000002</v>
      </c>
      <c r="AI264" s="329"/>
    </row>
    <row r="265" spans="4:35" s="50" customFormat="1" ht="20" customHeight="1" x14ac:dyDescent="0.2">
      <c r="D265" s="166"/>
      <c r="E265" s="51"/>
      <c r="F265" s="61"/>
      <c r="G265" s="52"/>
      <c r="H265" s="53"/>
      <c r="I265" s="53"/>
      <c r="J265" s="54"/>
      <c r="K265" s="54"/>
      <c r="L265" s="54"/>
      <c r="M265" s="54"/>
      <c r="N265" s="55"/>
      <c r="O265" s="59"/>
      <c r="P265" s="145"/>
      <c r="Q265" s="105"/>
      <c r="R265" s="236"/>
      <c r="S265" s="236"/>
      <c r="T265" s="236"/>
      <c r="U265" s="237"/>
      <c r="V265" s="238"/>
      <c r="Y265" s="247"/>
      <c r="Z265" s="247"/>
      <c r="AA265" s="247"/>
      <c r="AB265" s="247"/>
      <c r="AC265" s="247"/>
      <c r="AD265" s="247"/>
      <c r="AE265" s="247"/>
      <c r="AF265" s="247"/>
      <c r="AG265" s="247"/>
      <c r="AH265" s="247"/>
      <c r="AI265" s="329"/>
    </row>
    <row r="266" spans="4:35" ht="20" customHeight="1" x14ac:dyDescent="0.2">
      <c r="D266" s="160"/>
      <c r="E266" s="100"/>
      <c r="F266" s="96"/>
      <c r="G266" s="95"/>
      <c r="H266" s="94"/>
      <c r="I266" s="96"/>
      <c r="J266" s="97"/>
      <c r="K266" s="97"/>
      <c r="L266" s="97"/>
      <c r="M266" s="98"/>
      <c r="N266" s="99"/>
      <c r="O266" s="94"/>
      <c r="P266" s="101"/>
      <c r="Q266" s="103"/>
      <c r="R266" s="268"/>
      <c r="S266" s="268"/>
      <c r="T266" s="268"/>
      <c r="U266" s="269" t="s">
        <v>182</v>
      </c>
      <c r="V266" s="270">
        <f>SUM(V247:V265)</f>
        <v>16326750</v>
      </c>
      <c r="Y266" s="247"/>
      <c r="Z266" s="247"/>
      <c r="AA266" s="247"/>
      <c r="AB266" s="247"/>
      <c r="AC266" s="247"/>
      <c r="AD266" s="247"/>
      <c r="AE266" s="247"/>
      <c r="AF266" s="247"/>
      <c r="AG266" s="247"/>
      <c r="AH266" s="247"/>
    </row>
    <row r="267" spans="4:35" s="50" customFormat="1" ht="20" customHeight="1" x14ac:dyDescent="0.2">
      <c r="D267" s="166"/>
      <c r="E267" s="51"/>
      <c r="F267" s="134" t="s">
        <v>240</v>
      </c>
      <c r="G267" s="57"/>
      <c r="H267" s="53"/>
      <c r="I267" s="53"/>
      <c r="J267" s="54"/>
      <c r="K267" s="54"/>
      <c r="L267" s="54"/>
      <c r="M267" s="54"/>
      <c r="N267" s="55"/>
      <c r="O267" s="59"/>
      <c r="P267" s="145"/>
      <c r="Q267" s="105"/>
      <c r="R267" s="236"/>
      <c r="S267" s="236"/>
      <c r="T267" s="236"/>
      <c r="U267" s="237"/>
      <c r="V267" s="238"/>
      <c r="Y267" s="247"/>
      <c r="Z267" s="247"/>
      <c r="AA267" s="247"/>
      <c r="AB267" s="247"/>
      <c r="AC267" s="247"/>
      <c r="AD267" s="247"/>
      <c r="AE267" s="247"/>
      <c r="AF267" s="247"/>
      <c r="AG267" s="247"/>
      <c r="AH267" s="247"/>
      <c r="AI267" s="329"/>
    </row>
    <row r="268" spans="4:35" s="47" customFormat="1" ht="20" customHeight="1" x14ac:dyDescent="0.2">
      <c r="D268" s="164"/>
      <c r="E268" s="45"/>
      <c r="F268" s="65"/>
      <c r="G268" s="46" t="s">
        <v>22</v>
      </c>
      <c r="H268" s="46" t="s">
        <v>226</v>
      </c>
      <c r="I268" s="46"/>
      <c r="J268" s="48"/>
      <c r="K268" s="48"/>
      <c r="L268" s="48"/>
      <c r="M268" s="48"/>
      <c r="N268" s="46"/>
      <c r="O268" s="125"/>
      <c r="P268" s="145"/>
      <c r="Q268" s="105"/>
      <c r="R268" s="242"/>
      <c r="S268" s="242"/>
      <c r="T268" s="242"/>
      <c r="U268" s="274"/>
      <c r="V268" s="275"/>
      <c r="Y268" s="241"/>
      <c r="Z268" s="241"/>
      <c r="AA268" s="241"/>
      <c r="AB268" s="241"/>
      <c r="AC268" s="241"/>
      <c r="AD268" s="241"/>
      <c r="AE268" s="241"/>
      <c r="AF268" s="241"/>
      <c r="AG268" s="241"/>
      <c r="AH268" s="241"/>
      <c r="AI268" s="327"/>
    </row>
    <row r="269" spans="4:35" s="47" customFormat="1" ht="20" customHeight="1" x14ac:dyDescent="0.2">
      <c r="D269" s="164"/>
      <c r="E269" s="45"/>
      <c r="F269" s="65"/>
      <c r="G269" s="46"/>
      <c r="H269" s="46" t="s">
        <v>618</v>
      </c>
      <c r="I269" s="46"/>
      <c r="J269" s="48"/>
      <c r="K269" s="48"/>
      <c r="L269" s="48"/>
      <c r="M269" s="48"/>
      <c r="N269" s="46"/>
      <c r="O269" s="125"/>
      <c r="P269" s="145"/>
      <c r="Q269" s="105"/>
      <c r="R269" s="242"/>
      <c r="S269" s="242"/>
      <c r="T269" s="242"/>
      <c r="U269" s="274"/>
      <c r="V269" s="275"/>
      <c r="Y269" s="241"/>
      <c r="Z269" s="241"/>
      <c r="AA269" s="241"/>
      <c r="AB269" s="241"/>
      <c r="AC269" s="241"/>
      <c r="AD269" s="241"/>
      <c r="AE269" s="241"/>
      <c r="AF269" s="241"/>
      <c r="AG269" s="241"/>
      <c r="AH269" s="241"/>
      <c r="AI269" s="327"/>
    </row>
    <row r="270" spans="4:35" s="50" customFormat="1" ht="20" customHeight="1" x14ac:dyDescent="0.2">
      <c r="D270" s="166"/>
      <c r="E270" s="51"/>
      <c r="F270" s="61"/>
      <c r="G270" s="52"/>
      <c r="H270" s="52" t="s">
        <v>233</v>
      </c>
      <c r="I270" s="53"/>
      <c r="J270" s="54"/>
      <c r="K270" s="54"/>
      <c r="L270" s="54"/>
      <c r="M270" s="54"/>
      <c r="N270" s="55"/>
      <c r="O270" s="59"/>
      <c r="P270" s="145" t="s">
        <v>235</v>
      </c>
      <c r="Q270" s="105" t="s">
        <v>184</v>
      </c>
      <c r="R270" s="236">
        <f t="shared" ref="R270:R273" si="628">Y270*AA270</f>
        <v>30</v>
      </c>
      <c r="S270" s="236">
        <f t="shared" ref="S270:S273" si="629">Z270*AB270</f>
        <v>82500</v>
      </c>
      <c r="T270" s="236">
        <f t="shared" ref="T270:T273" si="630">Z270*AC270</f>
        <v>38500</v>
      </c>
      <c r="U270" s="237">
        <f t="shared" ref="U270:U273" si="631">S270+T270</f>
        <v>121000</v>
      </c>
      <c r="V270" s="238">
        <f t="shared" ref="V270:V273" si="632">R270*U270</f>
        <v>3630000</v>
      </c>
      <c r="W270" s="1"/>
      <c r="X270" s="1"/>
      <c r="Y270" s="247">
        <v>30</v>
      </c>
      <c r="Z270" s="247">
        <f t="shared" ref="Z270:Z273" si="633">$Z$26</f>
        <v>1.1000000000000001</v>
      </c>
      <c r="AA270" s="247">
        <f t="shared" ref="AA270:AA273" si="634">$AA$26</f>
        <v>1</v>
      </c>
      <c r="AB270" s="247">
        <f>AB249</f>
        <v>75000</v>
      </c>
      <c r="AC270" s="247">
        <f>AC249</f>
        <v>35000</v>
      </c>
      <c r="AD270" s="247">
        <f t="shared" ref="AD270:AD272" si="635">AB270+AC270</f>
        <v>110000</v>
      </c>
      <c r="AE270" s="247">
        <f t="shared" ref="AE270:AE272" si="636">Y270*AB270</f>
        <v>2250000</v>
      </c>
      <c r="AF270" s="247">
        <f t="shared" ref="AF270:AF272" si="637">Y270*AC270</f>
        <v>1050000</v>
      </c>
      <c r="AG270" s="247">
        <f t="shared" ref="AG270:AG272" si="638">AE270+AF270</f>
        <v>3300000</v>
      </c>
      <c r="AH270" s="247">
        <f t="shared" ref="AH270:AH272" si="639">(V270-AG270)/AG270*100</f>
        <v>10</v>
      </c>
      <c r="AI270" s="329"/>
    </row>
    <row r="271" spans="4:35" s="50" customFormat="1" ht="20" customHeight="1" x14ac:dyDescent="0.2">
      <c r="D271" s="166"/>
      <c r="E271" s="51"/>
      <c r="F271" s="61"/>
      <c r="G271" s="52"/>
      <c r="H271" s="52" t="s">
        <v>689</v>
      </c>
      <c r="I271" s="53"/>
      <c r="J271" s="54"/>
      <c r="K271" s="54"/>
      <c r="L271" s="54"/>
      <c r="M271" s="54"/>
      <c r="N271" s="55"/>
      <c r="O271" s="59"/>
      <c r="P271" s="145" t="s">
        <v>236</v>
      </c>
      <c r="Q271" s="105" t="s">
        <v>184</v>
      </c>
      <c r="R271" s="236">
        <f t="shared" si="628"/>
        <v>30</v>
      </c>
      <c r="S271" s="236">
        <f t="shared" si="629"/>
        <v>49500.000000000007</v>
      </c>
      <c r="T271" s="236">
        <f t="shared" si="630"/>
        <v>55000.000000000007</v>
      </c>
      <c r="U271" s="237">
        <f t="shared" si="631"/>
        <v>104500.00000000001</v>
      </c>
      <c r="V271" s="238">
        <f t="shared" si="632"/>
        <v>3135000.0000000005</v>
      </c>
      <c r="W271" s="1"/>
      <c r="X271" s="1"/>
      <c r="Y271" s="247">
        <f>Y270</f>
        <v>30</v>
      </c>
      <c r="Z271" s="247">
        <f t="shared" si="633"/>
        <v>1.1000000000000001</v>
      </c>
      <c r="AA271" s="247">
        <f t="shared" si="634"/>
        <v>1</v>
      </c>
      <c r="AB271" s="247">
        <f>AB250</f>
        <v>45000</v>
      </c>
      <c r="AC271" s="247">
        <f>AC250</f>
        <v>50000</v>
      </c>
      <c r="AD271" s="247">
        <f t="shared" si="635"/>
        <v>95000</v>
      </c>
      <c r="AE271" s="247">
        <f t="shared" si="636"/>
        <v>1350000</v>
      </c>
      <c r="AF271" s="247">
        <f t="shared" si="637"/>
        <v>1500000</v>
      </c>
      <c r="AG271" s="247">
        <f t="shared" si="638"/>
        <v>2850000</v>
      </c>
      <c r="AH271" s="247">
        <f t="shared" si="639"/>
        <v>10.000000000000016</v>
      </c>
      <c r="AI271" s="329"/>
    </row>
    <row r="272" spans="4:35" s="50" customFormat="1" ht="20" customHeight="1" x14ac:dyDescent="0.2">
      <c r="D272" s="166"/>
      <c r="E272" s="51"/>
      <c r="F272" s="61"/>
      <c r="G272" s="52"/>
      <c r="H272" s="52" t="s">
        <v>227</v>
      </c>
      <c r="I272" s="53"/>
      <c r="J272" s="54"/>
      <c r="K272" s="54"/>
      <c r="L272" s="54"/>
      <c r="M272" s="54"/>
      <c r="N272" s="55"/>
      <c r="O272" s="59"/>
      <c r="P272" s="145" t="s">
        <v>62</v>
      </c>
      <c r="Q272" s="105" t="s">
        <v>237</v>
      </c>
      <c r="R272" s="236">
        <f t="shared" si="628"/>
        <v>34</v>
      </c>
      <c r="S272" s="236">
        <f t="shared" si="629"/>
        <v>19910</v>
      </c>
      <c r="T272" s="236">
        <f t="shared" si="630"/>
        <v>16500</v>
      </c>
      <c r="U272" s="237">
        <f t="shared" si="631"/>
        <v>36410</v>
      </c>
      <c r="V272" s="238">
        <f t="shared" si="632"/>
        <v>1237940</v>
      </c>
      <c r="W272" s="1"/>
      <c r="X272" s="1"/>
      <c r="Y272" s="247">
        <v>34</v>
      </c>
      <c r="Z272" s="247">
        <f t="shared" si="633"/>
        <v>1.1000000000000001</v>
      </c>
      <c r="AA272" s="247">
        <f t="shared" si="634"/>
        <v>1</v>
      </c>
      <c r="AB272" s="247">
        <v>18100</v>
      </c>
      <c r="AC272" s="247">
        <v>15000</v>
      </c>
      <c r="AD272" s="247">
        <f t="shared" si="635"/>
        <v>33100</v>
      </c>
      <c r="AE272" s="247">
        <f t="shared" si="636"/>
        <v>615400</v>
      </c>
      <c r="AF272" s="247">
        <f t="shared" si="637"/>
        <v>510000</v>
      </c>
      <c r="AG272" s="247">
        <f t="shared" si="638"/>
        <v>1125400</v>
      </c>
      <c r="AH272" s="247">
        <f t="shared" si="639"/>
        <v>10</v>
      </c>
      <c r="AI272" s="329"/>
    </row>
    <row r="273" spans="4:35" s="50" customFormat="1" ht="20" customHeight="1" x14ac:dyDescent="0.2">
      <c r="D273" s="166"/>
      <c r="E273" s="51"/>
      <c r="F273" s="61"/>
      <c r="G273" s="52"/>
      <c r="H273" s="52" t="s">
        <v>228</v>
      </c>
      <c r="I273" s="53"/>
      <c r="J273" s="54"/>
      <c r="K273" s="54"/>
      <c r="L273" s="54"/>
      <c r="M273" s="54"/>
      <c r="N273" s="55"/>
      <c r="O273" s="59"/>
      <c r="P273" s="145" t="s">
        <v>229</v>
      </c>
      <c r="Q273" s="105" t="s">
        <v>237</v>
      </c>
      <c r="R273" s="236">
        <f t="shared" si="628"/>
        <v>34</v>
      </c>
      <c r="S273" s="236">
        <f t="shared" si="629"/>
        <v>13860.000000000002</v>
      </c>
      <c r="T273" s="236">
        <f t="shared" si="630"/>
        <v>5500</v>
      </c>
      <c r="U273" s="237">
        <f t="shared" si="631"/>
        <v>19360</v>
      </c>
      <c r="V273" s="238">
        <f t="shared" si="632"/>
        <v>658240</v>
      </c>
      <c r="W273" s="1"/>
      <c r="X273" s="1"/>
      <c r="Y273" s="247">
        <f>Y272</f>
        <v>34</v>
      </c>
      <c r="Z273" s="247">
        <f t="shared" si="633"/>
        <v>1.1000000000000001</v>
      </c>
      <c r="AA273" s="247">
        <f t="shared" si="634"/>
        <v>1</v>
      </c>
      <c r="AB273" s="247">
        <v>12600</v>
      </c>
      <c r="AC273" s="247">
        <v>5000</v>
      </c>
      <c r="AD273" s="247">
        <f t="shared" ref="AD273" si="640">AB273+AC273</f>
        <v>17600</v>
      </c>
      <c r="AE273" s="247">
        <f t="shared" ref="AE273" si="641">Y273*AB273</f>
        <v>428400</v>
      </c>
      <c r="AF273" s="247">
        <f t="shared" ref="AF273" si="642">Y273*AC273</f>
        <v>170000</v>
      </c>
      <c r="AG273" s="247">
        <f t="shared" ref="AG273" si="643">AE273+AF273</f>
        <v>598400</v>
      </c>
      <c r="AH273" s="247">
        <f t="shared" ref="AH273" si="644">(V273-AG273)/AG273*100</f>
        <v>10</v>
      </c>
      <c r="AI273" s="329"/>
    </row>
    <row r="274" spans="4:35" s="47" customFormat="1" ht="20" customHeight="1" x14ac:dyDescent="0.2">
      <c r="D274" s="164"/>
      <c r="E274" s="45"/>
      <c r="F274" s="65"/>
      <c r="G274" s="46"/>
      <c r="H274" s="46" t="s">
        <v>844</v>
      </c>
      <c r="I274" s="46"/>
      <c r="J274" s="48"/>
      <c r="K274" s="48"/>
      <c r="L274" s="48"/>
      <c r="M274" s="48"/>
      <c r="N274" s="46"/>
      <c r="O274" s="125"/>
      <c r="P274" s="145"/>
      <c r="Q274" s="105"/>
      <c r="R274" s="242"/>
      <c r="S274" s="242"/>
      <c r="T274" s="242"/>
      <c r="U274" s="274"/>
      <c r="V274" s="275"/>
      <c r="Y274" s="241"/>
      <c r="Z274" s="241"/>
      <c r="AA274" s="241"/>
      <c r="AB274" s="241"/>
      <c r="AC274" s="241"/>
      <c r="AD274" s="241"/>
      <c r="AE274" s="241"/>
      <c r="AF274" s="241"/>
      <c r="AG274" s="241"/>
      <c r="AH274" s="241"/>
      <c r="AI274" s="327"/>
    </row>
    <row r="275" spans="4:35" s="50" customFormat="1" ht="20" customHeight="1" x14ac:dyDescent="0.2">
      <c r="D275" s="166"/>
      <c r="E275" s="51"/>
      <c r="F275" s="61"/>
      <c r="G275" s="52"/>
      <c r="H275" s="52" t="s">
        <v>690</v>
      </c>
      <c r="I275" s="53"/>
      <c r="J275" s="54"/>
      <c r="K275" s="54"/>
      <c r="L275" s="54"/>
      <c r="M275" s="54"/>
      <c r="N275" s="55"/>
      <c r="O275" s="59"/>
      <c r="P275" s="145" t="s">
        <v>687</v>
      </c>
      <c r="Q275" s="105" t="s">
        <v>184</v>
      </c>
      <c r="R275" s="236">
        <f t="shared" ref="R275" si="645">Y275*AA275</f>
        <v>5.6</v>
      </c>
      <c r="S275" s="236">
        <f t="shared" ref="S275" si="646">Z275*AB275</f>
        <v>74800</v>
      </c>
      <c r="T275" s="236">
        <f t="shared" ref="T275" si="647">Z275*AC275</f>
        <v>49500.000000000007</v>
      </c>
      <c r="U275" s="237">
        <f t="shared" ref="U275" si="648">S275+T275</f>
        <v>124300</v>
      </c>
      <c r="V275" s="238">
        <f t="shared" ref="V275" si="649">R275*U275</f>
        <v>696080</v>
      </c>
      <c r="W275" s="1"/>
      <c r="X275" s="1"/>
      <c r="Y275" s="247">
        <v>5.6</v>
      </c>
      <c r="Z275" s="247">
        <f t="shared" ref="Z275:Z278" si="650">$Z$26</f>
        <v>1.1000000000000001</v>
      </c>
      <c r="AA275" s="247">
        <f t="shared" ref="AA275:AA278" si="651">$AA$26</f>
        <v>1</v>
      </c>
      <c r="AB275" s="247">
        <v>68000</v>
      </c>
      <c r="AC275" s="247">
        <v>45000</v>
      </c>
      <c r="AD275" s="247">
        <f t="shared" ref="AD275" si="652">AB275+AC275</f>
        <v>113000</v>
      </c>
      <c r="AE275" s="247">
        <f t="shared" ref="AE275" si="653">Y275*AB275</f>
        <v>380800</v>
      </c>
      <c r="AF275" s="247">
        <f t="shared" ref="AF275" si="654">Y275*AC275</f>
        <v>251999.99999999997</v>
      </c>
      <c r="AG275" s="247">
        <f t="shared" ref="AG275" si="655">AE275+AF275</f>
        <v>632800</v>
      </c>
      <c r="AH275" s="247">
        <f t="shared" ref="AH275" si="656">(V275-AG275)/AG275*100</f>
        <v>10</v>
      </c>
      <c r="AI275" s="329"/>
    </row>
    <row r="276" spans="4:35" s="50" customFormat="1" ht="20" customHeight="1" x14ac:dyDescent="0.2">
      <c r="D276" s="166"/>
      <c r="E276" s="51"/>
      <c r="F276" s="61"/>
      <c r="G276" s="52"/>
      <c r="H276" s="52" t="s">
        <v>684</v>
      </c>
      <c r="I276" s="53"/>
      <c r="J276" s="54"/>
      <c r="K276" s="54"/>
      <c r="L276" s="54"/>
      <c r="M276" s="54"/>
      <c r="N276" s="55"/>
      <c r="O276" s="59"/>
      <c r="P276" s="145" t="s">
        <v>235</v>
      </c>
      <c r="Q276" s="105" t="s">
        <v>184</v>
      </c>
      <c r="R276" s="236">
        <f t="shared" ref="R276" si="657">Y276*AA276</f>
        <v>5.6</v>
      </c>
      <c r="S276" s="236">
        <f t="shared" ref="S276" si="658">Z276*AB276</f>
        <v>82500</v>
      </c>
      <c r="T276" s="236">
        <f t="shared" ref="T276" si="659">Z276*AC276</f>
        <v>38500</v>
      </c>
      <c r="U276" s="237">
        <f t="shared" ref="U276" si="660">S276+T276</f>
        <v>121000</v>
      </c>
      <c r="V276" s="238">
        <f t="shared" ref="V276" si="661">R276*U276</f>
        <v>677600</v>
      </c>
      <c r="W276" s="1"/>
      <c r="X276" s="1"/>
      <c r="Y276" s="247">
        <f>Y275</f>
        <v>5.6</v>
      </c>
      <c r="Z276" s="247">
        <f t="shared" si="650"/>
        <v>1.1000000000000001</v>
      </c>
      <c r="AA276" s="247">
        <f t="shared" si="651"/>
        <v>1</v>
      </c>
      <c r="AB276" s="247">
        <f>AB270</f>
        <v>75000</v>
      </c>
      <c r="AC276" s="247">
        <f>AC270</f>
        <v>35000</v>
      </c>
      <c r="AD276" s="247">
        <f t="shared" ref="AD276:AD277" si="662">AB276+AC276</f>
        <v>110000</v>
      </c>
      <c r="AE276" s="247">
        <f t="shared" ref="AE276:AE277" si="663">Y276*AB276</f>
        <v>420000</v>
      </c>
      <c r="AF276" s="247">
        <f t="shared" ref="AF276:AF277" si="664">Y276*AC276</f>
        <v>196000</v>
      </c>
      <c r="AG276" s="247">
        <f t="shared" ref="AG276:AG277" si="665">AE276+AF276</f>
        <v>616000</v>
      </c>
      <c r="AH276" s="247">
        <f t="shared" ref="AH276:AH277" si="666">(V276-AG276)/AG276*100</f>
        <v>10</v>
      </c>
      <c r="AI276" s="329"/>
    </row>
    <row r="277" spans="4:35" s="50" customFormat="1" ht="20" customHeight="1" x14ac:dyDescent="0.2">
      <c r="D277" s="166"/>
      <c r="E277" s="51"/>
      <c r="F277" s="61"/>
      <c r="G277" s="52"/>
      <c r="H277" s="52" t="s">
        <v>685</v>
      </c>
      <c r="I277" s="53"/>
      <c r="J277" s="54"/>
      <c r="K277" s="54"/>
      <c r="L277" s="54"/>
      <c r="M277" s="54"/>
      <c r="N277" s="55"/>
      <c r="O277" s="59"/>
      <c r="P277" s="145" t="s">
        <v>686</v>
      </c>
      <c r="Q277" s="105" t="s">
        <v>237</v>
      </c>
      <c r="R277" s="236">
        <f t="shared" ref="R277:R278" si="667">Y277*AA277</f>
        <v>13.5</v>
      </c>
      <c r="S277" s="236">
        <f t="shared" ref="S277:S278" si="668">Z277*AB277</f>
        <v>31020.000000000004</v>
      </c>
      <c r="T277" s="236">
        <f t="shared" ref="T277:T278" si="669">Z277*AC277</f>
        <v>16500</v>
      </c>
      <c r="U277" s="237">
        <f t="shared" ref="U277:U278" si="670">S277+T277</f>
        <v>47520</v>
      </c>
      <c r="V277" s="238">
        <f t="shared" ref="V277:V278" si="671">R277*U277</f>
        <v>641520</v>
      </c>
      <c r="W277" s="1"/>
      <c r="X277" s="1"/>
      <c r="Y277" s="247">
        <v>13.5</v>
      </c>
      <c r="Z277" s="247">
        <f t="shared" si="650"/>
        <v>1.1000000000000001</v>
      </c>
      <c r="AA277" s="247">
        <f t="shared" si="651"/>
        <v>1</v>
      </c>
      <c r="AB277" s="247">
        <v>28200</v>
      </c>
      <c r="AC277" s="247">
        <v>15000</v>
      </c>
      <c r="AD277" s="247">
        <f t="shared" si="662"/>
        <v>43200</v>
      </c>
      <c r="AE277" s="247">
        <f t="shared" si="663"/>
        <v>380700</v>
      </c>
      <c r="AF277" s="247">
        <f t="shared" si="664"/>
        <v>202500</v>
      </c>
      <c r="AG277" s="247">
        <f t="shared" si="665"/>
        <v>583200</v>
      </c>
      <c r="AH277" s="247">
        <f t="shared" si="666"/>
        <v>10</v>
      </c>
      <c r="AI277" s="329"/>
    </row>
    <row r="278" spans="4:35" s="50" customFormat="1" ht="20" customHeight="1" x14ac:dyDescent="0.2">
      <c r="D278" s="166"/>
      <c r="E278" s="51"/>
      <c r="F278" s="61"/>
      <c r="G278" s="52"/>
      <c r="H278" s="52" t="s">
        <v>228</v>
      </c>
      <c r="I278" s="53"/>
      <c r="J278" s="54"/>
      <c r="K278" s="54"/>
      <c r="L278" s="54"/>
      <c r="M278" s="54"/>
      <c r="N278" s="55"/>
      <c r="O278" s="59"/>
      <c r="P278" s="145" t="s">
        <v>229</v>
      </c>
      <c r="Q278" s="105" t="s">
        <v>237</v>
      </c>
      <c r="R278" s="236">
        <f t="shared" si="667"/>
        <v>13.5</v>
      </c>
      <c r="S278" s="236">
        <f t="shared" si="668"/>
        <v>13860.000000000002</v>
      </c>
      <c r="T278" s="236">
        <f t="shared" si="669"/>
        <v>5500</v>
      </c>
      <c r="U278" s="237">
        <f t="shared" si="670"/>
        <v>19360</v>
      </c>
      <c r="V278" s="238">
        <f t="shared" si="671"/>
        <v>261360</v>
      </c>
      <c r="W278" s="1"/>
      <c r="X278" s="1"/>
      <c r="Y278" s="247">
        <f>Y277</f>
        <v>13.5</v>
      </c>
      <c r="Z278" s="247">
        <f t="shared" si="650"/>
        <v>1.1000000000000001</v>
      </c>
      <c r="AA278" s="247">
        <f t="shared" si="651"/>
        <v>1</v>
      </c>
      <c r="AB278" s="247">
        <v>12600</v>
      </c>
      <c r="AC278" s="247">
        <v>5000</v>
      </c>
      <c r="AD278" s="247">
        <f t="shared" ref="AD278" si="672">AB278+AC278</f>
        <v>17600</v>
      </c>
      <c r="AE278" s="247">
        <f t="shared" ref="AE278" si="673">Y278*AB278</f>
        <v>170100</v>
      </c>
      <c r="AF278" s="247">
        <f t="shared" ref="AF278" si="674">Y278*AC278</f>
        <v>67500</v>
      </c>
      <c r="AG278" s="247">
        <f t="shared" ref="AG278" si="675">AE278+AF278</f>
        <v>237600</v>
      </c>
      <c r="AH278" s="247">
        <f t="shared" ref="AH278" si="676">(V278-AG278)/AG278*100</f>
        <v>10</v>
      </c>
      <c r="AI278" s="329"/>
    </row>
    <row r="279" spans="4:35" s="50" customFormat="1" ht="20" customHeight="1" x14ac:dyDescent="0.2">
      <c r="D279" s="166"/>
      <c r="E279" s="51"/>
      <c r="F279" s="61"/>
      <c r="G279" s="52"/>
      <c r="H279" s="52"/>
      <c r="I279" s="53"/>
      <c r="J279" s="54"/>
      <c r="K279" s="54"/>
      <c r="L279" s="54"/>
      <c r="M279" s="54"/>
      <c r="N279" s="55"/>
      <c r="O279" s="59"/>
      <c r="P279" s="145"/>
      <c r="Q279" s="105"/>
      <c r="R279" s="236"/>
      <c r="S279" s="236"/>
      <c r="T279" s="236"/>
      <c r="U279" s="237"/>
      <c r="V279" s="238"/>
      <c r="W279" s="1"/>
      <c r="X279" s="1"/>
      <c r="Y279" s="247"/>
      <c r="Z279" s="247"/>
      <c r="AA279" s="247"/>
      <c r="AB279" s="247"/>
      <c r="AC279" s="247"/>
      <c r="AD279" s="247"/>
      <c r="AE279" s="247"/>
      <c r="AF279" s="247"/>
      <c r="AG279" s="247"/>
      <c r="AH279" s="247"/>
      <c r="AI279" s="329"/>
    </row>
    <row r="280" spans="4:35" s="47" customFormat="1" ht="20" customHeight="1" x14ac:dyDescent="0.2">
      <c r="D280" s="164"/>
      <c r="E280" s="45"/>
      <c r="F280" s="65"/>
      <c r="G280" s="46" t="s">
        <v>27</v>
      </c>
      <c r="H280" s="46" t="s">
        <v>238</v>
      </c>
      <c r="I280" s="46"/>
      <c r="J280" s="48"/>
      <c r="K280" s="48"/>
      <c r="L280" s="48"/>
      <c r="M280" s="48"/>
      <c r="N280" s="46"/>
      <c r="O280" s="125"/>
      <c r="P280" s="145"/>
      <c r="Q280" s="105"/>
      <c r="R280" s="242"/>
      <c r="S280" s="242"/>
      <c r="T280" s="242"/>
      <c r="U280" s="274"/>
      <c r="V280" s="275"/>
      <c r="Y280" s="241"/>
      <c r="Z280" s="241"/>
      <c r="AA280" s="241"/>
      <c r="AB280" s="241"/>
      <c r="AC280" s="241"/>
      <c r="AD280" s="241"/>
      <c r="AE280" s="241"/>
      <c r="AF280" s="241"/>
      <c r="AG280" s="241"/>
      <c r="AH280" s="241"/>
      <c r="AI280" s="327"/>
    </row>
    <row r="281" spans="4:35" s="50" customFormat="1" ht="20" customHeight="1" x14ac:dyDescent="0.2">
      <c r="D281" s="166"/>
      <c r="E281" s="51"/>
      <c r="F281" s="61"/>
      <c r="G281" s="52"/>
      <c r="H281" s="52" t="s">
        <v>233</v>
      </c>
      <c r="I281" s="53"/>
      <c r="J281" s="54"/>
      <c r="K281" s="54"/>
      <c r="L281" s="54"/>
      <c r="M281" s="54"/>
      <c r="N281" s="55"/>
      <c r="O281" s="59"/>
      <c r="P281" s="145" t="s">
        <v>235</v>
      </c>
      <c r="Q281" s="105" t="s">
        <v>184</v>
      </c>
      <c r="R281" s="236">
        <f t="shared" ref="R281:R283" si="677">Y281*AA281</f>
        <v>5</v>
      </c>
      <c r="S281" s="236">
        <f t="shared" ref="S281:S283" si="678">Z281*AB281</f>
        <v>66000</v>
      </c>
      <c r="T281" s="236">
        <f t="shared" ref="T281:T283" si="679">Z281*AC281</f>
        <v>49500.000000000007</v>
      </c>
      <c r="U281" s="237">
        <f t="shared" ref="U281:U283" si="680">S281+T281</f>
        <v>115500</v>
      </c>
      <c r="V281" s="238">
        <f t="shared" ref="V281:V283" si="681">R281*U281</f>
        <v>577500</v>
      </c>
      <c r="W281" s="1"/>
      <c r="X281" s="1"/>
      <c r="Y281" s="247">
        <f>0.8+4.2</f>
        <v>5</v>
      </c>
      <c r="Z281" s="247">
        <f t="shared" ref="Z281:Z283" si="682">$Z$26</f>
        <v>1.1000000000000001</v>
      </c>
      <c r="AA281" s="247">
        <f t="shared" ref="AA281:AA283" si="683">$AA$26</f>
        <v>1</v>
      </c>
      <c r="AB281" s="247">
        <v>60000</v>
      </c>
      <c r="AC281" s="247">
        <v>45000</v>
      </c>
      <c r="AD281" s="247">
        <f t="shared" ref="AD281" si="684">AB281+AC281</f>
        <v>105000</v>
      </c>
      <c r="AE281" s="247">
        <f t="shared" ref="AE281" si="685">Y281*AB281</f>
        <v>300000</v>
      </c>
      <c r="AF281" s="247">
        <f t="shared" ref="AF281" si="686">Y281*AC281</f>
        <v>225000</v>
      </c>
      <c r="AG281" s="247">
        <f t="shared" ref="AG281" si="687">AE281+AF281</f>
        <v>525000</v>
      </c>
      <c r="AH281" s="247">
        <f t="shared" ref="AH281" si="688">(V281-AG281)/AG281*100</f>
        <v>10</v>
      </c>
      <c r="AI281" s="329"/>
    </row>
    <row r="282" spans="4:35" s="50" customFormat="1" ht="20" customHeight="1" x14ac:dyDescent="0.2">
      <c r="D282" s="166"/>
      <c r="E282" s="51"/>
      <c r="F282" s="61"/>
      <c r="G282" s="52"/>
      <c r="H282" s="52" t="s">
        <v>230</v>
      </c>
      <c r="I282" s="53"/>
      <c r="J282" s="54"/>
      <c r="K282" s="54"/>
      <c r="L282" s="54"/>
      <c r="M282" s="54"/>
      <c r="N282" s="55"/>
      <c r="O282" s="59"/>
      <c r="P282" s="145" t="s">
        <v>688</v>
      </c>
      <c r="Q282" s="105" t="s">
        <v>184</v>
      </c>
      <c r="R282" s="236">
        <f t="shared" si="677"/>
        <v>5</v>
      </c>
      <c r="S282" s="236">
        <f t="shared" si="678"/>
        <v>137500</v>
      </c>
      <c r="T282" s="236">
        <f t="shared" si="679"/>
        <v>49500.000000000007</v>
      </c>
      <c r="U282" s="237">
        <f t="shared" si="680"/>
        <v>187000</v>
      </c>
      <c r="V282" s="238">
        <f t="shared" si="681"/>
        <v>935000</v>
      </c>
      <c r="W282" s="1"/>
      <c r="X282" s="1"/>
      <c r="Y282" s="247">
        <f>Y281</f>
        <v>5</v>
      </c>
      <c r="Z282" s="247">
        <f t="shared" ref="Z282:Z284" si="689">$Z$26</f>
        <v>1.1000000000000001</v>
      </c>
      <c r="AA282" s="247">
        <f t="shared" ref="AA282:AA284" si="690">$AA$26</f>
        <v>1</v>
      </c>
      <c r="AB282" s="247">
        <v>125000</v>
      </c>
      <c r="AC282" s="247">
        <v>45000</v>
      </c>
      <c r="AD282" s="247">
        <f t="shared" ref="AD282" si="691">AB282+AC282</f>
        <v>170000</v>
      </c>
      <c r="AE282" s="247">
        <f t="shared" ref="AE282" si="692">Y282*AB282</f>
        <v>625000</v>
      </c>
      <c r="AF282" s="247">
        <f t="shared" ref="AF282" si="693">Y282*AC282</f>
        <v>225000</v>
      </c>
      <c r="AG282" s="247">
        <f t="shared" ref="AG282" si="694">AE282+AF282</f>
        <v>850000</v>
      </c>
      <c r="AH282" s="247">
        <f t="shared" ref="AH282" si="695">(V282-AG282)/AG282*100</f>
        <v>10</v>
      </c>
      <c r="AI282" s="329"/>
    </row>
    <row r="283" spans="4:35" s="50" customFormat="1" ht="20" customHeight="1" x14ac:dyDescent="0.2">
      <c r="D283" s="166"/>
      <c r="E283" s="51"/>
      <c r="F283" s="61"/>
      <c r="G283" s="52"/>
      <c r="H283" s="52" t="s">
        <v>228</v>
      </c>
      <c r="I283" s="53"/>
      <c r="J283" s="54"/>
      <c r="K283" s="54"/>
      <c r="L283" s="54"/>
      <c r="M283" s="54"/>
      <c r="N283" s="55"/>
      <c r="O283" s="59"/>
      <c r="P283" s="145" t="s">
        <v>229</v>
      </c>
      <c r="Q283" s="105" t="s">
        <v>237</v>
      </c>
      <c r="R283" s="236">
        <f t="shared" si="677"/>
        <v>27.5</v>
      </c>
      <c r="S283" s="236">
        <f t="shared" si="678"/>
        <v>13860.000000000002</v>
      </c>
      <c r="T283" s="236">
        <f t="shared" si="679"/>
        <v>5500</v>
      </c>
      <c r="U283" s="237">
        <f t="shared" si="680"/>
        <v>19360</v>
      </c>
      <c r="V283" s="238">
        <f t="shared" si="681"/>
        <v>532400</v>
      </c>
      <c r="W283" s="1"/>
      <c r="X283" s="1"/>
      <c r="Y283" s="247">
        <f>4+23.5</f>
        <v>27.5</v>
      </c>
      <c r="Z283" s="247">
        <f t="shared" si="682"/>
        <v>1.1000000000000001</v>
      </c>
      <c r="AA283" s="247">
        <f t="shared" si="683"/>
        <v>1</v>
      </c>
      <c r="AB283" s="247">
        <v>12600</v>
      </c>
      <c r="AC283" s="247">
        <v>5000</v>
      </c>
      <c r="AD283" s="247">
        <f t="shared" ref="AD283:AD284" si="696">AB283+AC283</f>
        <v>17600</v>
      </c>
      <c r="AE283" s="247">
        <f t="shared" ref="AE283:AE284" si="697">Y283*AB283</f>
        <v>346500</v>
      </c>
      <c r="AF283" s="247">
        <f t="shared" ref="AF283:AF284" si="698">Y283*AC283</f>
        <v>137500</v>
      </c>
      <c r="AG283" s="247">
        <f t="shared" ref="AG283:AG284" si="699">AE283+AF283</f>
        <v>484000</v>
      </c>
      <c r="AH283" s="247">
        <f t="shared" ref="AH283:AH284" si="700">(V283-AG283)/AG283*100</f>
        <v>10</v>
      </c>
      <c r="AI283" s="329"/>
    </row>
    <row r="284" spans="4:35" s="50" customFormat="1" ht="20" customHeight="1" x14ac:dyDescent="0.2">
      <c r="D284" s="166"/>
      <c r="E284" s="51"/>
      <c r="F284" s="61"/>
      <c r="G284" s="52"/>
      <c r="H284" s="52" t="s">
        <v>231</v>
      </c>
      <c r="I284" s="53"/>
      <c r="J284" s="54"/>
      <c r="K284" s="54"/>
      <c r="L284" s="54"/>
      <c r="M284" s="54"/>
      <c r="N284" s="55"/>
      <c r="O284" s="59"/>
      <c r="P284" s="145" t="s">
        <v>232</v>
      </c>
      <c r="Q284" s="105" t="s">
        <v>237</v>
      </c>
      <c r="R284" s="236">
        <f t="shared" ref="R284" si="701">Y284*AA284</f>
        <v>27.5</v>
      </c>
      <c r="S284" s="236">
        <f t="shared" ref="S284" si="702">Z284*AB284</f>
        <v>39050</v>
      </c>
      <c r="T284" s="236">
        <f t="shared" ref="T284" si="703">Z284*AC284</f>
        <v>16500</v>
      </c>
      <c r="U284" s="237">
        <f t="shared" ref="U284" si="704">S284+T284</f>
        <v>55550</v>
      </c>
      <c r="V284" s="238">
        <f t="shared" ref="V284" si="705">R284*U284</f>
        <v>1527625</v>
      </c>
      <c r="W284" s="1"/>
      <c r="X284" s="1"/>
      <c r="Y284" s="247">
        <f>Y283</f>
        <v>27.5</v>
      </c>
      <c r="Z284" s="247">
        <f t="shared" si="689"/>
        <v>1.1000000000000001</v>
      </c>
      <c r="AA284" s="247">
        <f t="shared" si="690"/>
        <v>1</v>
      </c>
      <c r="AB284" s="247">
        <v>35500</v>
      </c>
      <c r="AC284" s="247">
        <v>15000</v>
      </c>
      <c r="AD284" s="247">
        <f t="shared" si="696"/>
        <v>50500</v>
      </c>
      <c r="AE284" s="247">
        <f t="shared" si="697"/>
        <v>976250</v>
      </c>
      <c r="AF284" s="247">
        <f t="shared" si="698"/>
        <v>412500</v>
      </c>
      <c r="AG284" s="247">
        <f t="shared" si="699"/>
        <v>1388750</v>
      </c>
      <c r="AH284" s="247">
        <f t="shared" si="700"/>
        <v>10</v>
      </c>
      <c r="AI284" s="329"/>
    </row>
    <row r="285" spans="4:35" s="47" customFormat="1" ht="20" customHeight="1" x14ac:dyDescent="0.2">
      <c r="D285" s="167"/>
      <c r="E285" s="56"/>
      <c r="F285" s="133"/>
      <c r="G285" s="133" t="s">
        <v>28</v>
      </c>
      <c r="H285" s="66" t="s">
        <v>239</v>
      </c>
      <c r="I285" s="46"/>
      <c r="J285" s="48"/>
      <c r="K285" s="48"/>
      <c r="L285" s="48"/>
      <c r="M285" s="48"/>
      <c r="N285" s="49"/>
      <c r="O285" s="67"/>
      <c r="P285" s="145"/>
      <c r="Q285" s="105"/>
      <c r="R285" s="242"/>
      <c r="S285" s="242"/>
      <c r="T285" s="242"/>
      <c r="U285" s="274"/>
      <c r="V285" s="275"/>
      <c r="Y285" s="241"/>
      <c r="Z285" s="241"/>
      <c r="AA285" s="241"/>
      <c r="AB285" s="241"/>
      <c r="AC285" s="241"/>
      <c r="AD285" s="241"/>
      <c r="AE285" s="241"/>
      <c r="AF285" s="241"/>
      <c r="AG285" s="241"/>
      <c r="AH285" s="241"/>
      <c r="AI285" s="327"/>
    </row>
    <row r="286" spans="4:35" s="50" customFormat="1" ht="20" customHeight="1" x14ac:dyDescent="0.2">
      <c r="D286" s="166"/>
      <c r="E286" s="51"/>
      <c r="F286" s="61"/>
      <c r="G286" s="61"/>
      <c r="H286" s="52" t="s">
        <v>63</v>
      </c>
      <c r="I286" s="53"/>
      <c r="J286" s="54"/>
      <c r="K286" s="54"/>
      <c r="L286" s="54"/>
      <c r="M286" s="54"/>
      <c r="N286" s="55"/>
      <c r="O286" s="59"/>
      <c r="P286" s="145" t="s">
        <v>1209</v>
      </c>
      <c r="Q286" s="105" t="s">
        <v>184</v>
      </c>
      <c r="R286" s="236">
        <f t="shared" ref="R286" si="706">Y286*AA286</f>
        <v>35.6</v>
      </c>
      <c r="S286" s="236">
        <f t="shared" ref="S286" si="707">Z286*AB286</f>
        <v>46200.000000000007</v>
      </c>
      <c r="T286" s="236">
        <f t="shared" ref="T286" si="708">Z286*AC286</f>
        <v>27500.000000000004</v>
      </c>
      <c r="U286" s="237">
        <f t="shared" ref="U286" si="709">S286+T286</f>
        <v>73700.000000000015</v>
      </c>
      <c r="V286" s="238">
        <f t="shared" ref="V286" si="710">R286*U286</f>
        <v>2623720.0000000005</v>
      </c>
      <c r="W286" s="1"/>
      <c r="X286" s="1"/>
      <c r="Y286" s="247">
        <f>Y270+Y275</f>
        <v>35.6</v>
      </c>
      <c r="Z286" s="247">
        <f t="shared" ref="Z286" si="711">$Z$26</f>
        <v>1.1000000000000001</v>
      </c>
      <c r="AA286" s="247">
        <f t="shared" ref="AA286" si="712">$AA$26</f>
        <v>1</v>
      </c>
      <c r="AB286" s="247">
        <f>AB264</f>
        <v>42000</v>
      </c>
      <c r="AC286" s="247">
        <v>25000</v>
      </c>
      <c r="AD286" s="247">
        <f t="shared" ref="AD286" si="713">AB286+AC286</f>
        <v>67000</v>
      </c>
      <c r="AE286" s="247">
        <f t="shared" ref="AE286" si="714">Y286*AB286</f>
        <v>1495200</v>
      </c>
      <c r="AF286" s="247">
        <f t="shared" ref="AF286" si="715">Y286*AC286</f>
        <v>890000</v>
      </c>
      <c r="AG286" s="247">
        <f t="shared" ref="AG286" si="716">AE286+AF286</f>
        <v>2385200</v>
      </c>
      <c r="AH286" s="247">
        <f t="shared" ref="AH286" si="717">(V286-AG286)/AG286*100</f>
        <v>10.00000000000002</v>
      </c>
      <c r="AI286" s="329"/>
    </row>
    <row r="287" spans="4:35" s="50" customFormat="1" ht="20" customHeight="1" x14ac:dyDescent="0.2">
      <c r="D287" s="166"/>
      <c r="E287" s="51"/>
      <c r="F287" s="61"/>
      <c r="G287" s="52"/>
      <c r="H287" s="53"/>
      <c r="I287" s="53"/>
      <c r="J287" s="54"/>
      <c r="K287" s="54"/>
      <c r="L287" s="54"/>
      <c r="M287" s="54"/>
      <c r="N287" s="55"/>
      <c r="O287" s="59"/>
      <c r="P287" s="145"/>
      <c r="Q287" s="105"/>
      <c r="R287" s="236"/>
      <c r="S287" s="236"/>
      <c r="T287" s="236"/>
      <c r="U287" s="237"/>
      <c r="V287" s="238"/>
      <c r="Y287" s="247"/>
      <c r="Z287" s="247"/>
      <c r="AA287" s="247"/>
      <c r="AB287" s="247"/>
      <c r="AC287" s="247"/>
      <c r="AD287" s="247"/>
      <c r="AE287" s="247"/>
      <c r="AF287" s="247"/>
      <c r="AG287" s="247"/>
      <c r="AH287" s="247"/>
      <c r="AI287" s="329"/>
    </row>
    <row r="288" spans="4:35" ht="20" customHeight="1" x14ac:dyDescent="0.2">
      <c r="D288" s="160"/>
      <c r="E288" s="100"/>
      <c r="F288" s="96"/>
      <c r="G288" s="95"/>
      <c r="H288" s="94"/>
      <c r="I288" s="96"/>
      <c r="J288" s="97"/>
      <c r="K288" s="97"/>
      <c r="L288" s="97"/>
      <c r="M288" s="98"/>
      <c r="N288" s="99"/>
      <c r="O288" s="94"/>
      <c r="P288" s="101"/>
      <c r="Q288" s="103"/>
      <c r="R288" s="268"/>
      <c r="S288" s="268"/>
      <c r="T288" s="268"/>
      <c r="U288" s="269" t="s">
        <v>182</v>
      </c>
      <c r="V288" s="270">
        <f>SUM(V268:V287)</f>
        <v>17133985</v>
      </c>
      <c r="Y288" s="247"/>
      <c r="Z288" s="247"/>
      <c r="AA288" s="247"/>
      <c r="AB288" s="247"/>
      <c r="AC288" s="247"/>
      <c r="AD288" s="247"/>
      <c r="AE288" s="247"/>
      <c r="AF288" s="247"/>
      <c r="AG288" s="247"/>
      <c r="AH288" s="247"/>
    </row>
    <row r="289" spans="4:35" s="40" customFormat="1" ht="20" customHeight="1" x14ac:dyDescent="0.2">
      <c r="D289" s="163"/>
      <c r="E289" s="45" t="s">
        <v>1159</v>
      </c>
      <c r="F289" s="73"/>
      <c r="G289" s="42"/>
      <c r="H289" s="42"/>
      <c r="I289" s="42"/>
      <c r="J289" s="43"/>
      <c r="K289" s="43"/>
      <c r="L289" s="43"/>
      <c r="M289" s="43"/>
      <c r="N289" s="42"/>
      <c r="O289" s="44"/>
      <c r="P289" s="145"/>
      <c r="Q289" s="105"/>
      <c r="R289" s="479"/>
      <c r="S289" s="479"/>
      <c r="T289" s="479"/>
      <c r="U289" s="480"/>
      <c r="V289" s="481"/>
      <c r="Y289" s="482"/>
      <c r="Z289" s="482"/>
      <c r="AA289" s="482"/>
      <c r="AB289" s="482"/>
      <c r="AC289" s="482"/>
      <c r="AD289" s="482"/>
      <c r="AE289" s="482"/>
      <c r="AF289" s="482"/>
      <c r="AG289" s="482"/>
      <c r="AH289" s="482"/>
      <c r="AI289" s="326"/>
    </row>
    <row r="290" spans="4:35" s="50" customFormat="1" ht="20" customHeight="1" x14ac:dyDescent="0.2">
      <c r="D290" s="166"/>
      <c r="E290" s="51"/>
      <c r="F290" s="134" t="s">
        <v>303</v>
      </c>
      <c r="G290" s="57"/>
      <c r="H290" s="53"/>
      <c r="I290" s="53"/>
      <c r="J290" s="54"/>
      <c r="K290" s="54"/>
      <c r="L290" s="54"/>
      <c r="M290" s="54"/>
      <c r="N290" s="55"/>
      <c r="O290" s="59"/>
      <c r="P290" s="145"/>
      <c r="Q290" s="105"/>
      <c r="R290" s="236"/>
      <c r="S290" s="236"/>
      <c r="T290" s="236"/>
      <c r="U290" s="237"/>
      <c r="V290" s="238"/>
      <c r="Y290" s="247"/>
      <c r="Z290" s="247"/>
      <c r="AA290" s="247"/>
      <c r="AB290" s="247"/>
      <c r="AC290" s="247"/>
      <c r="AD290" s="247"/>
      <c r="AE290" s="247"/>
      <c r="AF290" s="247"/>
      <c r="AG290" s="247"/>
      <c r="AH290" s="247"/>
      <c r="AI290" s="329"/>
    </row>
    <row r="291" spans="4:35" s="47" customFormat="1" ht="20" customHeight="1" x14ac:dyDescent="0.2">
      <c r="D291" s="164"/>
      <c r="E291" s="45"/>
      <c r="F291" s="65"/>
      <c r="G291" s="46" t="s">
        <v>22</v>
      </c>
      <c r="H291" s="46" t="s">
        <v>243</v>
      </c>
      <c r="I291" s="46"/>
      <c r="J291" s="48"/>
      <c r="K291" s="48"/>
      <c r="L291" s="48"/>
      <c r="M291" s="48"/>
      <c r="N291" s="46"/>
      <c r="O291" s="125"/>
      <c r="P291" s="145"/>
      <c r="Q291" s="105"/>
      <c r="R291" s="242"/>
      <c r="S291" s="242"/>
      <c r="T291" s="242"/>
      <c r="U291" s="274"/>
      <c r="V291" s="275"/>
      <c r="Y291" s="241"/>
      <c r="Z291" s="241"/>
      <c r="AA291" s="241"/>
      <c r="AB291" s="241"/>
      <c r="AC291" s="241"/>
      <c r="AD291" s="241"/>
      <c r="AE291" s="241"/>
      <c r="AF291" s="241"/>
      <c r="AG291" s="241"/>
      <c r="AH291" s="241"/>
      <c r="AI291" s="327"/>
    </row>
    <row r="292" spans="4:35" s="50" customFormat="1" ht="20" customHeight="1" x14ac:dyDescent="0.2">
      <c r="D292" s="166"/>
      <c r="E292" s="51"/>
      <c r="F292" s="61"/>
      <c r="G292" s="52"/>
      <c r="H292" s="60" t="s">
        <v>241</v>
      </c>
      <c r="I292" s="53" t="s">
        <v>1295</v>
      </c>
      <c r="J292" s="54"/>
      <c r="K292" s="54"/>
      <c r="L292" s="54"/>
      <c r="M292" s="54"/>
      <c r="N292" s="55"/>
      <c r="O292" s="59"/>
      <c r="P292" s="135" t="s">
        <v>1296</v>
      </c>
      <c r="Q292" s="105" t="s">
        <v>184</v>
      </c>
      <c r="R292" s="236">
        <f t="shared" ref="R292" si="718">Y292*AA292</f>
        <v>66.275000000000006</v>
      </c>
      <c r="S292" s="236">
        <f t="shared" ref="S292" si="719">Z292*AB292</f>
        <v>77000</v>
      </c>
      <c r="T292" s="236">
        <f t="shared" ref="T292" si="720">Z292*AC292</f>
        <v>74800</v>
      </c>
      <c r="U292" s="237">
        <f t="shared" ref="U292" si="721">S292+T292</f>
        <v>151800</v>
      </c>
      <c r="V292" s="238">
        <f t="shared" ref="V292" si="722">R292*U292</f>
        <v>10060545</v>
      </c>
      <c r="W292" s="1"/>
      <c r="X292" s="1"/>
      <c r="Y292" s="247">
        <f>Y294+Y295+Y296+Y297+Y298+Y300+Y301+Y302</f>
        <v>60.25</v>
      </c>
      <c r="Z292" s="247">
        <f t="shared" ref="Z292:Z298" si="723">$Z$26</f>
        <v>1.1000000000000001</v>
      </c>
      <c r="AA292" s="247">
        <v>1.1000000000000001</v>
      </c>
      <c r="AB292" s="247">
        <v>70000</v>
      </c>
      <c r="AC292" s="247">
        <v>68000</v>
      </c>
      <c r="AD292" s="247">
        <f t="shared" ref="AD292" si="724">AB292+AC292</f>
        <v>138000</v>
      </c>
      <c r="AE292" s="247">
        <f t="shared" ref="AE292" si="725">Y292*AB292</f>
        <v>4217500</v>
      </c>
      <c r="AF292" s="247">
        <f t="shared" ref="AF292" si="726">Y292*AC292</f>
        <v>4097000</v>
      </c>
      <c r="AG292" s="247">
        <f t="shared" ref="AG292" si="727">AE292+AF292</f>
        <v>8314500</v>
      </c>
      <c r="AH292" s="247">
        <f>(V292-AG292)/AG292*100</f>
        <v>21</v>
      </c>
      <c r="AI292" s="329"/>
    </row>
    <row r="293" spans="4:35" s="47" customFormat="1" ht="20" customHeight="1" x14ac:dyDescent="0.2">
      <c r="D293" s="164"/>
      <c r="E293" s="45"/>
      <c r="F293" s="65"/>
      <c r="G293" s="46" t="s">
        <v>27</v>
      </c>
      <c r="H293" s="46" t="s">
        <v>243</v>
      </c>
      <c r="I293" s="46"/>
      <c r="J293" s="48"/>
      <c r="K293" s="48"/>
      <c r="L293" s="48"/>
      <c r="M293" s="48"/>
      <c r="N293" s="46"/>
      <c r="O293" s="125"/>
      <c r="P293" s="145"/>
      <c r="Q293" s="105"/>
      <c r="R293" s="242"/>
      <c r="S293" s="242"/>
      <c r="T293" s="242"/>
      <c r="U293" s="274"/>
      <c r="V293" s="275"/>
      <c r="Y293" s="241"/>
      <c r="Z293" s="241"/>
      <c r="AA293" s="241"/>
      <c r="AB293" s="241"/>
      <c r="AC293" s="241"/>
      <c r="AD293" s="241"/>
      <c r="AE293" s="241"/>
      <c r="AF293" s="241"/>
      <c r="AG293" s="241"/>
      <c r="AH293" s="241"/>
      <c r="AI293" s="327"/>
    </row>
    <row r="294" spans="4:35" s="50" customFormat="1" ht="20" customHeight="1" x14ac:dyDescent="0.2">
      <c r="D294" s="166"/>
      <c r="E294" s="51"/>
      <c r="F294" s="61"/>
      <c r="G294" s="52"/>
      <c r="H294" s="60" t="s">
        <v>241</v>
      </c>
      <c r="I294" s="53" t="s">
        <v>1292</v>
      </c>
      <c r="J294" s="54"/>
      <c r="K294" s="54"/>
      <c r="L294" s="54"/>
      <c r="M294" s="54"/>
      <c r="N294" s="55"/>
      <c r="O294" s="59"/>
      <c r="P294" s="135" t="s">
        <v>1155</v>
      </c>
      <c r="Q294" s="105" t="s">
        <v>184</v>
      </c>
      <c r="R294" s="236">
        <f t="shared" ref="R294:R295" si="728">Y294*AA294</f>
        <v>36.025000000000006</v>
      </c>
      <c r="S294" s="236">
        <f t="shared" ref="S294:S295" si="729">Z294*AB294</f>
        <v>225500.00000000003</v>
      </c>
      <c r="T294" s="236">
        <f t="shared" ref="T294:T295" si="730">Z294*AC294</f>
        <v>77000</v>
      </c>
      <c r="U294" s="237">
        <f t="shared" ref="U294:U295" si="731">S294+T294</f>
        <v>302500</v>
      </c>
      <c r="V294" s="238">
        <f t="shared" ref="V294:V295" si="732">R294*U294</f>
        <v>10897562.500000002</v>
      </c>
      <c r="W294" s="1"/>
      <c r="X294" s="1"/>
      <c r="Y294" s="247">
        <f>(3*2.5)+(4.5*2.5)+(1*1.5)+(2.5*2)+(2.5*3)</f>
        <v>32.75</v>
      </c>
      <c r="Z294" s="247">
        <f t="shared" si="723"/>
        <v>1.1000000000000001</v>
      </c>
      <c r="AA294" s="247">
        <v>1.1000000000000001</v>
      </c>
      <c r="AB294" s="247">
        <v>205000</v>
      </c>
      <c r="AC294" s="247">
        <v>70000</v>
      </c>
      <c r="AD294" s="247">
        <f t="shared" ref="AD294:AD295" si="733">AB294+AC294</f>
        <v>275000</v>
      </c>
      <c r="AE294" s="247">
        <f t="shared" ref="AE294:AE295" si="734">Y294*AB294</f>
        <v>6713750</v>
      </c>
      <c r="AF294" s="247">
        <f t="shared" ref="AF294:AF295" si="735">Y294*AC294</f>
        <v>2292500</v>
      </c>
      <c r="AG294" s="247">
        <f t="shared" ref="AG294:AG295" si="736">AE294+AF294</f>
        <v>9006250</v>
      </c>
      <c r="AH294" s="247">
        <f>(V294-AG294)/AG294*100</f>
        <v>21.000000000000021</v>
      </c>
      <c r="AI294" s="329"/>
    </row>
    <row r="295" spans="4:35" s="50" customFormat="1" ht="20" customHeight="1" x14ac:dyDescent="0.2">
      <c r="D295" s="166"/>
      <c r="E295" s="51"/>
      <c r="F295" s="61"/>
      <c r="G295" s="52"/>
      <c r="H295" s="60" t="s">
        <v>241</v>
      </c>
      <c r="I295" s="53" t="s">
        <v>245</v>
      </c>
      <c r="J295" s="54"/>
      <c r="K295" s="54"/>
      <c r="L295" s="54"/>
      <c r="M295" s="54"/>
      <c r="N295" s="55"/>
      <c r="O295" s="59"/>
      <c r="P295" s="135" t="s">
        <v>1290</v>
      </c>
      <c r="Q295" s="105" t="s">
        <v>184</v>
      </c>
      <c r="R295" s="236">
        <f t="shared" si="728"/>
        <v>3</v>
      </c>
      <c r="S295" s="236">
        <f t="shared" si="729"/>
        <v>88000</v>
      </c>
      <c r="T295" s="236">
        <f t="shared" si="730"/>
        <v>60500.000000000007</v>
      </c>
      <c r="U295" s="237">
        <f t="shared" si="731"/>
        <v>148500</v>
      </c>
      <c r="V295" s="238">
        <f t="shared" si="732"/>
        <v>445500</v>
      </c>
      <c r="W295" s="1"/>
      <c r="X295" s="1"/>
      <c r="Y295" s="247">
        <v>3</v>
      </c>
      <c r="Z295" s="247">
        <f t="shared" si="723"/>
        <v>1.1000000000000001</v>
      </c>
      <c r="AA295" s="247">
        <f t="shared" ref="AA295:AA298" si="737">$AA$26</f>
        <v>1</v>
      </c>
      <c r="AB295" s="247">
        <v>80000</v>
      </c>
      <c r="AC295" s="247">
        <v>55000</v>
      </c>
      <c r="AD295" s="247">
        <f t="shared" si="733"/>
        <v>135000</v>
      </c>
      <c r="AE295" s="247">
        <f t="shared" si="734"/>
        <v>240000</v>
      </c>
      <c r="AF295" s="247">
        <f t="shared" si="735"/>
        <v>165000</v>
      </c>
      <c r="AG295" s="247">
        <f t="shared" si="736"/>
        <v>405000</v>
      </c>
      <c r="AH295" s="247">
        <f t="shared" ref="AH295" si="738">(V295-AG295)/AG295*100</f>
        <v>10</v>
      </c>
      <c r="AI295" s="329"/>
    </row>
    <row r="296" spans="4:35" s="50" customFormat="1" ht="20" customHeight="1" x14ac:dyDescent="0.2">
      <c r="D296" s="166"/>
      <c r="E296" s="51"/>
      <c r="F296" s="61"/>
      <c r="G296" s="52"/>
      <c r="H296" s="60" t="s">
        <v>241</v>
      </c>
      <c r="I296" s="53" t="s">
        <v>693</v>
      </c>
      <c r="J296" s="54"/>
      <c r="K296" s="54"/>
      <c r="L296" s="54"/>
      <c r="M296" s="54"/>
      <c r="N296" s="55"/>
      <c r="O296" s="59"/>
      <c r="P296" s="135" t="s">
        <v>1290</v>
      </c>
      <c r="Q296" s="105" t="s">
        <v>184</v>
      </c>
      <c r="R296" s="236">
        <f t="shared" ref="R296" si="739">Y296*AA296</f>
        <v>2.5</v>
      </c>
      <c r="S296" s="236">
        <f t="shared" ref="S296" si="740">Z296*AB296</f>
        <v>88000</v>
      </c>
      <c r="T296" s="236">
        <f t="shared" ref="T296" si="741">Z296*AC296</f>
        <v>60500.000000000007</v>
      </c>
      <c r="U296" s="237">
        <f t="shared" ref="U296" si="742">S296+T296</f>
        <v>148500</v>
      </c>
      <c r="V296" s="238">
        <f t="shared" ref="V296" si="743">R296*U296</f>
        <v>371250</v>
      </c>
      <c r="W296" s="1"/>
      <c r="X296" s="1"/>
      <c r="Y296" s="247">
        <f>1*2.5</f>
        <v>2.5</v>
      </c>
      <c r="Z296" s="247">
        <f t="shared" si="723"/>
        <v>1.1000000000000001</v>
      </c>
      <c r="AA296" s="247">
        <f t="shared" si="737"/>
        <v>1</v>
      </c>
      <c r="AB296" s="247">
        <f>AB295</f>
        <v>80000</v>
      </c>
      <c r="AC296" s="247">
        <f>AC295</f>
        <v>55000</v>
      </c>
      <c r="AD296" s="247">
        <f t="shared" ref="AD296" si="744">AB296+AC296</f>
        <v>135000</v>
      </c>
      <c r="AE296" s="247">
        <f t="shared" ref="AE296" si="745">Y296*AB296</f>
        <v>200000</v>
      </c>
      <c r="AF296" s="247">
        <f t="shared" ref="AF296" si="746">Y296*AC296</f>
        <v>137500</v>
      </c>
      <c r="AG296" s="247">
        <f t="shared" ref="AG296" si="747">AE296+AF296</f>
        <v>337500</v>
      </c>
      <c r="AH296" s="247">
        <f t="shared" ref="AH296" si="748">(V296-AG296)/AG296*100</f>
        <v>10</v>
      </c>
      <c r="AI296" s="329"/>
    </row>
    <row r="297" spans="4:35" s="50" customFormat="1" ht="20" customHeight="1" x14ac:dyDescent="0.2">
      <c r="D297" s="166"/>
      <c r="E297" s="51"/>
      <c r="F297" s="61"/>
      <c r="G297" s="52"/>
      <c r="H297" s="60" t="s">
        <v>241</v>
      </c>
      <c r="I297" s="53" t="s">
        <v>246</v>
      </c>
      <c r="J297" s="54"/>
      <c r="K297" s="54"/>
      <c r="L297" s="54"/>
      <c r="M297" s="54"/>
      <c r="N297" s="55"/>
      <c r="O297" s="59"/>
      <c r="P297" s="135" t="s">
        <v>1293</v>
      </c>
      <c r="Q297" s="105" t="s">
        <v>184</v>
      </c>
      <c r="R297" s="236">
        <f t="shared" ref="R297" si="749">Y297*AA297</f>
        <v>12</v>
      </c>
      <c r="S297" s="236">
        <f t="shared" ref="S297" si="750">Z297*AB297</f>
        <v>99000.000000000015</v>
      </c>
      <c r="T297" s="236">
        <f t="shared" ref="T297" si="751">Z297*AC297</f>
        <v>55000.000000000007</v>
      </c>
      <c r="U297" s="237">
        <f t="shared" ref="U297" si="752">S297+T297</f>
        <v>154000.00000000003</v>
      </c>
      <c r="V297" s="238">
        <f t="shared" ref="V297" si="753">R297*U297</f>
        <v>1848000.0000000005</v>
      </c>
      <c r="W297" s="1"/>
      <c r="X297" s="1"/>
      <c r="Y297" s="247">
        <f>4*3</f>
        <v>12</v>
      </c>
      <c r="Z297" s="247">
        <f t="shared" si="723"/>
        <v>1.1000000000000001</v>
      </c>
      <c r="AA297" s="247">
        <f t="shared" si="737"/>
        <v>1</v>
      </c>
      <c r="AB297" s="247">
        <v>90000</v>
      </c>
      <c r="AC297" s="247">
        <v>50000</v>
      </c>
      <c r="AD297" s="247">
        <f t="shared" ref="AD297" si="754">AB297+AC297</f>
        <v>140000</v>
      </c>
      <c r="AE297" s="247">
        <f t="shared" ref="AE297" si="755">Y297*AB297</f>
        <v>1080000</v>
      </c>
      <c r="AF297" s="247">
        <f t="shared" ref="AF297" si="756">Y297*AC297</f>
        <v>600000</v>
      </c>
      <c r="AG297" s="247">
        <f t="shared" ref="AG297" si="757">AE297+AF297</f>
        <v>1680000</v>
      </c>
      <c r="AH297" s="247">
        <f t="shared" ref="AH297" si="758">(V297-AG297)/AG297*100</f>
        <v>10.000000000000028</v>
      </c>
      <c r="AI297" s="329"/>
    </row>
    <row r="298" spans="4:35" s="50" customFormat="1" ht="20" customHeight="1" x14ac:dyDescent="0.2">
      <c r="D298" s="166"/>
      <c r="E298" s="51"/>
      <c r="F298" s="61"/>
      <c r="G298" s="52"/>
      <c r="H298" s="60" t="s">
        <v>241</v>
      </c>
      <c r="I298" s="53" t="s">
        <v>1291</v>
      </c>
      <c r="J298" s="54"/>
      <c r="K298" s="54"/>
      <c r="L298" s="54"/>
      <c r="M298" s="54"/>
      <c r="N298" s="55"/>
      <c r="O298" s="59"/>
      <c r="P298" s="135" t="s">
        <v>1294</v>
      </c>
      <c r="Q298" s="105" t="s">
        <v>184</v>
      </c>
      <c r="R298" s="236">
        <f t="shared" ref="R298" si="759">Y298*AA298</f>
        <v>2</v>
      </c>
      <c r="S298" s="236">
        <f t="shared" ref="S298" si="760">Z298*AB298</f>
        <v>126500.00000000001</v>
      </c>
      <c r="T298" s="236">
        <f t="shared" ref="T298" si="761">Z298*AC298</f>
        <v>55000.000000000007</v>
      </c>
      <c r="U298" s="237">
        <f t="shared" ref="U298" si="762">S298+T298</f>
        <v>181500.00000000003</v>
      </c>
      <c r="V298" s="238">
        <f t="shared" ref="V298" si="763">R298*U298</f>
        <v>363000.00000000006</v>
      </c>
      <c r="W298" s="1"/>
      <c r="X298" s="1"/>
      <c r="Y298" s="247">
        <f>2*1</f>
        <v>2</v>
      </c>
      <c r="Z298" s="247">
        <f t="shared" si="723"/>
        <v>1.1000000000000001</v>
      </c>
      <c r="AA298" s="247">
        <f t="shared" si="737"/>
        <v>1</v>
      </c>
      <c r="AB298" s="247">
        <v>115000</v>
      </c>
      <c r="AC298" s="247">
        <v>50000</v>
      </c>
      <c r="AD298" s="247">
        <f t="shared" ref="AD298" si="764">AB298+AC298</f>
        <v>165000</v>
      </c>
      <c r="AE298" s="247">
        <f t="shared" ref="AE298" si="765">Y298*AB298</f>
        <v>230000</v>
      </c>
      <c r="AF298" s="247">
        <f t="shared" ref="AF298" si="766">Y298*AC298</f>
        <v>100000</v>
      </c>
      <c r="AG298" s="247">
        <f t="shared" ref="AG298" si="767">AE298+AF298</f>
        <v>330000</v>
      </c>
      <c r="AH298" s="247">
        <f t="shared" ref="AH298" si="768">(V298-AG298)/AG298*100</f>
        <v>10.000000000000018</v>
      </c>
      <c r="AI298" s="329"/>
    </row>
    <row r="299" spans="4:35" s="50" customFormat="1" ht="20" customHeight="1" x14ac:dyDescent="0.2">
      <c r="D299" s="166"/>
      <c r="E299" s="51"/>
      <c r="F299" s="61"/>
      <c r="G299" s="52"/>
      <c r="H299" s="60" t="s">
        <v>241</v>
      </c>
      <c r="I299" s="53" t="s">
        <v>254</v>
      </c>
      <c r="J299" s="54"/>
      <c r="K299" s="54"/>
      <c r="L299" s="54"/>
      <c r="M299" s="54"/>
      <c r="N299" s="55"/>
      <c r="O299" s="59"/>
      <c r="P299" s="135"/>
      <c r="Q299" s="105"/>
      <c r="R299" s="236"/>
      <c r="S299" s="236"/>
      <c r="T299" s="236"/>
      <c r="U299" s="279"/>
      <c r="V299" s="280"/>
      <c r="W299" s="62"/>
      <c r="X299" s="62"/>
      <c r="Y299" s="247"/>
      <c r="Z299" s="247"/>
      <c r="AA299" s="247"/>
      <c r="AB299" s="247"/>
      <c r="AC299" s="247"/>
      <c r="AD299" s="247"/>
      <c r="AE299" s="247"/>
      <c r="AF299" s="247"/>
      <c r="AG299" s="247"/>
      <c r="AH299" s="247"/>
      <c r="AI299" s="329"/>
    </row>
    <row r="300" spans="4:35" s="50" customFormat="1" ht="20" customHeight="1" x14ac:dyDescent="0.2">
      <c r="D300" s="166"/>
      <c r="E300" s="51"/>
      <c r="F300" s="61"/>
      <c r="G300" s="52"/>
      <c r="H300" s="52"/>
      <c r="I300" s="146" t="s">
        <v>241</v>
      </c>
      <c r="J300" s="54" t="s">
        <v>248</v>
      </c>
      <c r="K300" s="54"/>
      <c r="L300" s="54"/>
      <c r="M300" s="54"/>
      <c r="N300" s="55"/>
      <c r="O300" s="59"/>
      <c r="P300" s="135" t="s">
        <v>1294</v>
      </c>
      <c r="Q300" s="105" t="s">
        <v>184</v>
      </c>
      <c r="R300" s="236">
        <f t="shared" ref="R300:R302" si="769">Y300*AA300</f>
        <v>3</v>
      </c>
      <c r="S300" s="236">
        <f t="shared" ref="S300:S302" si="770">Z300*AB300</f>
        <v>126500.00000000001</v>
      </c>
      <c r="T300" s="236">
        <f t="shared" ref="T300:T302" si="771">Z300*AC300</f>
        <v>71500</v>
      </c>
      <c r="U300" s="237">
        <f t="shared" ref="U300:U302" si="772">S300+T300</f>
        <v>198000</v>
      </c>
      <c r="V300" s="238">
        <f t="shared" ref="V300:V302" si="773">R300*U300</f>
        <v>594000</v>
      </c>
      <c r="W300" s="1"/>
      <c r="X300" s="1"/>
      <c r="Y300" s="247">
        <f>0.2*15</f>
        <v>3</v>
      </c>
      <c r="Z300" s="247">
        <f t="shared" ref="Z300:Z302" si="774">$Z$26</f>
        <v>1.1000000000000001</v>
      </c>
      <c r="AA300" s="247">
        <f t="shared" ref="AA300:AA302" si="775">$AA$26</f>
        <v>1</v>
      </c>
      <c r="AB300" s="247">
        <f>AB298</f>
        <v>115000</v>
      </c>
      <c r="AC300" s="247">
        <v>65000</v>
      </c>
      <c r="AD300" s="247">
        <f t="shared" ref="AD300:AD302" si="776">AB300+AC300</f>
        <v>180000</v>
      </c>
      <c r="AE300" s="247">
        <f t="shared" ref="AE300:AE302" si="777">Y300*AB300</f>
        <v>345000</v>
      </c>
      <c r="AF300" s="247">
        <f t="shared" ref="AF300:AF302" si="778">Y300*AC300</f>
        <v>195000</v>
      </c>
      <c r="AG300" s="247">
        <f t="shared" ref="AG300:AG302" si="779">AE300+AF300</f>
        <v>540000</v>
      </c>
      <c r="AH300" s="247">
        <f t="shared" ref="AH300:AH302" si="780">(V300-AG300)/AG300*100</f>
        <v>10</v>
      </c>
      <c r="AI300" s="329"/>
    </row>
    <row r="301" spans="4:35" s="50" customFormat="1" ht="20" customHeight="1" x14ac:dyDescent="0.2">
      <c r="D301" s="166"/>
      <c r="E301" s="51"/>
      <c r="F301" s="61"/>
      <c r="G301" s="52"/>
      <c r="H301" s="52"/>
      <c r="I301" s="146" t="s">
        <v>241</v>
      </c>
      <c r="J301" s="54" t="s">
        <v>249</v>
      </c>
      <c r="K301" s="54"/>
      <c r="L301" s="54"/>
      <c r="M301" s="54"/>
      <c r="N301" s="55"/>
      <c r="O301" s="59"/>
      <c r="P301" s="135" t="str">
        <f>P300</f>
        <v>Keramik 60 x 60, Putih Ex. Platinum</v>
      </c>
      <c r="Q301" s="105" t="s">
        <v>184</v>
      </c>
      <c r="R301" s="236">
        <f t="shared" si="769"/>
        <v>2.5</v>
      </c>
      <c r="S301" s="236">
        <f t="shared" si="770"/>
        <v>126500.00000000001</v>
      </c>
      <c r="T301" s="236">
        <f t="shared" si="771"/>
        <v>71500</v>
      </c>
      <c r="U301" s="237">
        <f t="shared" si="772"/>
        <v>198000</v>
      </c>
      <c r="V301" s="238">
        <f t="shared" si="773"/>
        <v>495000</v>
      </c>
      <c r="W301" s="1"/>
      <c r="X301" s="1"/>
      <c r="Y301" s="247">
        <v>2.5</v>
      </c>
      <c r="Z301" s="247">
        <f t="shared" si="774"/>
        <v>1.1000000000000001</v>
      </c>
      <c r="AA301" s="247">
        <f t="shared" si="775"/>
        <v>1</v>
      </c>
      <c r="AB301" s="247">
        <f>AB300</f>
        <v>115000</v>
      </c>
      <c r="AC301" s="247">
        <v>65000</v>
      </c>
      <c r="AD301" s="247">
        <f t="shared" si="776"/>
        <v>180000</v>
      </c>
      <c r="AE301" s="247">
        <f t="shared" si="777"/>
        <v>287500</v>
      </c>
      <c r="AF301" s="247">
        <f t="shared" si="778"/>
        <v>162500</v>
      </c>
      <c r="AG301" s="247">
        <f t="shared" si="779"/>
        <v>450000</v>
      </c>
      <c r="AH301" s="247">
        <f t="shared" si="780"/>
        <v>10</v>
      </c>
      <c r="AI301" s="329"/>
    </row>
    <row r="302" spans="4:35" s="50" customFormat="1" ht="20" customHeight="1" x14ac:dyDescent="0.2">
      <c r="D302" s="166"/>
      <c r="E302" s="51"/>
      <c r="F302" s="61"/>
      <c r="G302" s="52"/>
      <c r="H302" s="52"/>
      <c r="I302" s="146" t="s">
        <v>241</v>
      </c>
      <c r="J302" s="54" t="s">
        <v>250</v>
      </c>
      <c r="K302" s="54"/>
      <c r="L302" s="54"/>
      <c r="M302" s="54"/>
      <c r="N302" s="55"/>
      <c r="O302" s="59"/>
      <c r="P302" s="135" t="str">
        <f>P300</f>
        <v>Keramik 60 x 60, Putih Ex. Platinum</v>
      </c>
      <c r="Q302" s="105" t="s">
        <v>184</v>
      </c>
      <c r="R302" s="236">
        <f t="shared" si="769"/>
        <v>2.5</v>
      </c>
      <c r="S302" s="236">
        <f t="shared" si="770"/>
        <v>126500.00000000001</v>
      </c>
      <c r="T302" s="236">
        <f t="shared" si="771"/>
        <v>71500</v>
      </c>
      <c r="U302" s="237">
        <f t="shared" si="772"/>
        <v>198000</v>
      </c>
      <c r="V302" s="238">
        <f t="shared" si="773"/>
        <v>495000</v>
      </c>
      <c r="W302" s="1"/>
      <c r="X302" s="1"/>
      <c r="Y302" s="247">
        <v>2.5</v>
      </c>
      <c r="Z302" s="247">
        <f t="shared" si="774"/>
        <v>1.1000000000000001</v>
      </c>
      <c r="AA302" s="247">
        <f t="shared" si="775"/>
        <v>1</v>
      </c>
      <c r="AB302" s="247">
        <f>AB301</f>
        <v>115000</v>
      </c>
      <c r="AC302" s="247">
        <v>65000</v>
      </c>
      <c r="AD302" s="247">
        <f t="shared" si="776"/>
        <v>180000</v>
      </c>
      <c r="AE302" s="247">
        <f t="shared" si="777"/>
        <v>287500</v>
      </c>
      <c r="AF302" s="247">
        <f t="shared" si="778"/>
        <v>162500</v>
      </c>
      <c r="AG302" s="247">
        <f t="shared" si="779"/>
        <v>450000</v>
      </c>
      <c r="AH302" s="247">
        <f t="shared" si="780"/>
        <v>10</v>
      </c>
      <c r="AI302" s="329"/>
    </row>
    <row r="303" spans="4:35" s="47" customFormat="1" ht="20" customHeight="1" x14ac:dyDescent="0.2">
      <c r="D303" s="164"/>
      <c r="E303" s="45"/>
      <c r="F303" s="65"/>
      <c r="G303" s="46" t="s">
        <v>28</v>
      </c>
      <c r="H303" s="46" t="s">
        <v>251</v>
      </c>
      <c r="I303" s="46"/>
      <c r="J303" s="48"/>
      <c r="K303" s="48"/>
      <c r="L303" s="48"/>
      <c r="M303" s="48"/>
      <c r="N303" s="46"/>
      <c r="O303" s="125"/>
      <c r="P303" s="145"/>
      <c r="Q303" s="105"/>
      <c r="R303" s="242"/>
      <c r="S303" s="242"/>
      <c r="T303" s="242"/>
      <c r="U303" s="274"/>
      <c r="V303" s="275"/>
      <c r="Y303" s="241"/>
      <c r="Z303" s="241"/>
      <c r="AA303" s="241"/>
      <c r="AB303" s="241"/>
      <c r="AC303" s="241"/>
      <c r="AD303" s="241"/>
      <c r="AE303" s="241"/>
      <c r="AF303" s="241"/>
      <c r="AG303" s="241"/>
      <c r="AH303" s="241"/>
      <c r="AI303" s="327"/>
    </row>
    <row r="304" spans="4:35" s="50" customFormat="1" ht="20" customHeight="1" x14ac:dyDescent="0.2">
      <c r="D304" s="166"/>
      <c r="E304" s="51"/>
      <c r="F304" s="61"/>
      <c r="G304" s="57"/>
      <c r="H304" s="60" t="s">
        <v>241</v>
      </c>
      <c r="I304" s="57" t="s">
        <v>251</v>
      </c>
      <c r="J304" s="54"/>
      <c r="K304" s="54"/>
      <c r="L304" s="54"/>
      <c r="M304" s="54"/>
      <c r="N304" s="55"/>
      <c r="O304" s="59"/>
      <c r="P304" s="135" t="s">
        <v>64</v>
      </c>
      <c r="Q304" s="105" t="s">
        <v>237</v>
      </c>
      <c r="R304" s="236">
        <f t="shared" ref="R304:R305" si="781">Y304*AA304</f>
        <v>52.2</v>
      </c>
      <c r="S304" s="236">
        <f t="shared" ref="S304:S305" si="782">Z304*AB304</f>
        <v>16500</v>
      </c>
      <c r="T304" s="236">
        <f t="shared" ref="T304:T305" si="783">Z304*AC304</f>
        <v>11000</v>
      </c>
      <c r="U304" s="237">
        <f t="shared" ref="U304:U305" si="784">S304+T304</f>
        <v>27500</v>
      </c>
      <c r="V304" s="238">
        <f t="shared" ref="V304:V305" si="785">R304*U304</f>
        <v>1435500</v>
      </c>
      <c r="W304" s="1"/>
      <c r="X304" s="1"/>
      <c r="Y304" s="247">
        <f>Y251+Y262</f>
        <v>52.2</v>
      </c>
      <c r="Z304" s="247">
        <f t="shared" ref="Z304:Z305" si="786">$Z$26</f>
        <v>1.1000000000000001</v>
      </c>
      <c r="AA304" s="247">
        <f t="shared" ref="AA304:AA305" si="787">$AA$26</f>
        <v>1</v>
      </c>
      <c r="AB304" s="247">
        <v>15000</v>
      </c>
      <c r="AC304" s="247">
        <v>10000</v>
      </c>
      <c r="AD304" s="247">
        <f t="shared" ref="AD304:AD305" si="788">AB304+AC304</f>
        <v>25000</v>
      </c>
      <c r="AE304" s="247">
        <f t="shared" ref="AE304:AE305" si="789">Y304*AB304</f>
        <v>783000</v>
      </c>
      <c r="AF304" s="247">
        <f t="shared" ref="AF304:AF305" si="790">Y304*AC304</f>
        <v>522000</v>
      </c>
      <c r="AG304" s="247">
        <f t="shared" ref="AG304:AG305" si="791">AE304+AF304</f>
        <v>1305000</v>
      </c>
      <c r="AH304" s="247">
        <f t="shared" ref="AH304:AH305" si="792">(V304-AG304)/AG304*100</f>
        <v>10</v>
      </c>
      <c r="AI304" s="329"/>
    </row>
    <row r="305" spans="4:35" s="50" customFormat="1" ht="20" customHeight="1" x14ac:dyDescent="0.2">
      <c r="D305" s="166"/>
      <c r="E305" s="51"/>
      <c r="F305" s="61"/>
      <c r="G305" s="57"/>
      <c r="H305" s="60" t="s">
        <v>241</v>
      </c>
      <c r="I305" s="57" t="s">
        <v>252</v>
      </c>
      <c r="J305" s="54"/>
      <c r="K305" s="54"/>
      <c r="L305" s="54"/>
      <c r="M305" s="54"/>
      <c r="N305" s="55"/>
      <c r="O305" s="59"/>
      <c r="P305" s="135" t="s">
        <v>64</v>
      </c>
      <c r="Q305" s="105" t="s">
        <v>237</v>
      </c>
      <c r="R305" s="236">
        <f t="shared" si="781"/>
        <v>13.5</v>
      </c>
      <c r="S305" s="236">
        <f t="shared" si="782"/>
        <v>16500</v>
      </c>
      <c r="T305" s="236">
        <f t="shared" si="783"/>
        <v>11000</v>
      </c>
      <c r="U305" s="237">
        <f t="shared" si="784"/>
        <v>27500</v>
      </c>
      <c r="V305" s="238">
        <f t="shared" si="785"/>
        <v>371250</v>
      </c>
      <c r="W305" s="1"/>
      <c r="X305" s="1"/>
      <c r="Y305" s="247">
        <f>(0.6*15)+4.5</f>
        <v>13.5</v>
      </c>
      <c r="Z305" s="247">
        <f t="shared" si="786"/>
        <v>1.1000000000000001</v>
      </c>
      <c r="AA305" s="247">
        <f t="shared" si="787"/>
        <v>1</v>
      </c>
      <c r="AB305" s="247">
        <f>AB304</f>
        <v>15000</v>
      </c>
      <c r="AC305" s="247">
        <f>AC304</f>
        <v>10000</v>
      </c>
      <c r="AD305" s="247">
        <f t="shared" si="788"/>
        <v>25000</v>
      </c>
      <c r="AE305" s="247">
        <f t="shared" si="789"/>
        <v>202500</v>
      </c>
      <c r="AF305" s="247">
        <f t="shared" si="790"/>
        <v>135000</v>
      </c>
      <c r="AG305" s="247">
        <f t="shared" si="791"/>
        <v>337500</v>
      </c>
      <c r="AH305" s="247">
        <f t="shared" si="792"/>
        <v>10</v>
      </c>
      <c r="AI305" s="329"/>
    </row>
    <row r="306" spans="4:35" s="50" customFormat="1" ht="20" customHeight="1" x14ac:dyDescent="0.2">
      <c r="D306" s="166"/>
      <c r="E306" s="51"/>
      <c r="F306" s="134"/>
      <c r="G306" s="46" t="s">
        <v>29</v>
      </c>
      <c r="H306" s="46" t="s">
        <v>253</v>
      </c>
      <c r="I306" s="53"/>
      <c r="J306" s="54"/>
      <c r="K306" s="54"/>
      <c r="L306" s="54"/>
      <c r="M306" s="54"/>
      <c r="N306" s="55"/>
      <c r="O306" s="59"/>
      <c r="P306" s="145"/>
      <c r="Q306" s="105"/>
      <c r="R306" s="236"/>
      <c r="S306" s="236"/>
      <c r="T306" s="236"/>
      <c r="U306" s="237"/>
      <c r="V306" s="238"/>
      <c r="Y306" s="247"/>
      <c r="Z306" s="247"/>
      <c r="AA306" s="247"/>
      <c r="AB306" s="247"/>
      <c r="AC306" s="247"/>
      <c r="AD306" s="247"/>
      <c r="AE306" s="247"/>
      <c r="AF306" s="247"/>
      <c r="AG306" s="247"/>
      <c r="AH306" s="247"/>
      <c r="AI306" s="329"/>
    </row>
    <row r="307" spans="4:35" s="50" customFormat="1" ht="20" customHeight="1" x14ac:dyDescent="0.2">
      <c r="D307" s="166"/>
      <c r="E307" s="64"/>
      <c r="F307" s="73"/>
      <c r="G307" s="57"/>
      <c r="H307" s="60" t="s">
        <v>241</v>
      </c>
      <c r="I307" s="57" t="s">
        <v>65</v>
      </c>
      <c r="J307" s="54"/>
      <c r="K307" s="54"/>
      <c r="L307" s="54"/>
      <c r="M307" s="54"/>
      <c r="N307" s="55"/>
      <c r="O307" s="59"/>
      <c r="P307" s="135" t="s">
        <v>845</v>
      </c>
      <c r="Q307" s="105" t="s">
        <v>184</v>
      </c>
      <c r="R307" s="236">
        <f t="shared" ref="R307:R308" si="793">Y307*AA307</f>
        <v>10</v>
      </c>
      <c r="S307" s="236">
        <f t="shared" ref="S307:S308" si="794">Z307*AB307</f>
        <v>88000</v>
      </c>
      <c r="T307" s="236">
        <f t="shared" ref="T307:T308" si="795">Z307*AC307</f>
        <v>71500</v>
      </c>
      <c r="U307" s="237">
        <f t="shared" ref="U307:U308" si="796">S307+T307</f>
        <v>159500</v>
      </c>
      <c r="V307" s="238">
        <f t="shared" ref="V307:V308" si="797">R307*U307</f>
        <v>1595000</v>
      </c>
      <c r="W307" s="1"/>
      <c r="X307" s="1"/>
      <c r="Y307" s="247">
        <v>10</v>
      </c>
      <c r="Z307" s="247">
        <f t="shared" ref="Z307:Z308" si="798">$Z$26</f>
        <v>1.1000000000000001</v>
      </c>
      <c r="AA307" s="247">
        <f t="shared" ref="AA307:AA308" si="799">$AA$26</f>
        <v>1</v>
      </c>
      <c r="AB307" s="247">
        <f>AB295</f>
        <v>80000</v>
      </c>
      <c r="AC307" s="247">
        <v>65000</v>
      </c>
      <c r="AD307" s="247">
        <f t="shared" ref="AD307:AD308" si="800">AB307+AC307</f>
        <v>145000</v>
      </c>
      <c r="AE307" s="247">
        <f t="shared" ref="AE307:AE308" si="801">Y307*AB307</f>
        <v>800000</v>
      </c>
      <c r="AF307" s="247">
        <f t="shared" ref="AF307:AF308" si="802">Y307*AC307</f>
        <v>650000</v>
      </c>
      <c r="AG307" s="247">
        <f t="shared" ref="AG307:AG308" si="803">AE307+AF307</f>
        <v>1450000</v>
      </c>
      <c r="AH307" s="247">
        <f t="shared" ref="AH307:AH308" si="804">(V307-AG307)/AG307*100</f>
        <v>10</v>
      </c>
      <c r="AI307" s="329"/>
    </row>
    <row r="308" spans="4:35" s="50" customFormat="1" ht="20" customHeight="1" x14ac:dyDescent="0.2">
      <c r="D308" s="166"/>
      <c r="E308" s="64"/>
      <c r="F308" s="73"/>
      <c r="G308" s="57"/>
      <c r="H308" s="60" t="s">
        <v>241</v>
      </c>
      <c r="I308" s="57" t="s">
        <v>66</v>
      </c>
      <c r="J308" s="54"/>
      <c r="K308" s="54"/>
      <c r="L308" s="54"/>
      <c r="M308" s="54"/>
      <c r="N308" s="55"/>
      <c r="O308" s="59"/>
      <c r="P308" s="135" t="s">
        <v>712</v>
      </c>
      <c r="Q308" s="105" t="s">
        <v>184</v>
      </c>
      <c r="R308" s="236">
        <f t="shared" si="793"/>
        <v>2</v>
      </c>
      <c r="S308" s="236">
        <f t="shared" si="794"/>
        <v>88000</v>
      </c>
      <c r="T308" s="236">
        <f t="shared" si="795"/>
        <v>71500</v>
      </c>
      <c r="U308" s="237">
        <f t="shared" si="796"/>
        <v>159500</v>
      </c>
      <c r="V308" s="238">
        <f t="shared" si="797"/>
        <v>319000</v>
      </c>
      <c r="W308" s="1"/>
      <c r="X308" s="1"/>
      <c r="Y308" s="247">
        <v>2</v>
      </c>
      <c r="Z308" s="247">
        <f t="shared" si="798"/>
        <v>1.1000000000000001</v>
      </c>
      <c r="AA308" s="247">
        <f t="shared" si="799"/>
        <v>1</v>
      </c>
      <c r="AB308" s="247">
        <f>AB307</f>
        <v>80000</v>
      </c>
      <c r="AC308" s="247">
        <f>AC307</f>
        <v>65000</v>
      </c>
      <c r="AD308" s="247">
        <f t="shared" si="800"/>
        <v>145000</v>
      </c>
      <c r="AE308" s="247">
        <f t="shared" si="801"/>
        <v>160000</v>
      </c>
      <c r="AF308" s="247">
        <f t="shared" si="802"/>
        <v>130000</v>
      </c>
      <c r="AG308" s="247">
        <f t="shared" si="803"/>
        <v>290000</v>
      </c>
      <c r="AH308" s="247">
        <f t="shared" si="804"/>
        <v>10</v>
      </c>
      <c r="AI308" s="329"/>
    </row>
    <row r="309" spans="4:35" s="50" customFormat="1" ht="20" customHeight="1" x14ac:dyDescent="0.2">
      <c r="D309" s="166"/>
      <c r="E309" s="64"/>
      <c r="F309" s="73"/>
      <c r="G309" s="57"/>
      <c r="H309" s="60"/>
      <c r="I309" s="57"/>
      <c r="J309" s="54"/>
      <c r="K309" s="54"/>
      <c r="L309" s="54"/>
      <c r="M309" s="54"/>
      <c r="N309" s="55"/>
      <c r="O309" s="59"/>
      <c r="P309" s="135"/>
      <c r="Q309" s="105"/>
      <c r="R309" s="236"/>
      <c r="S309" s="236"/>
      <c r="T309" s="236"/>
      <c r="U309" s="279"/>
      <c r="V309" s="280"/>
      <c r="W309" s="62"/>
      <c r="X309" s="62"/>
      <c r="Y309" s="247"/>
      <c r="Z309" s="247"/>
      <c r="AA309" s="247"/>
      <c r="AB309" s="247"/>
      <c r="AC309" s="247"/>
      <c r="AD309" s="247"/>
      <c r="AE309" s="247"/>
      <c r="AF309" s="247"/>
      <c r="AG309" s="247"/>
      <c r="AH309" s="247"/>
      <c r="AI309" s="329"/>
    </row>
    <row r="310" spans="4:35" ht="20" customHeight="1" x14ac:dyDescent="0.2">
      <c r="D310" s="160"/>
      <c r="E310" s="100"/>
      <c r="F310" s="96"/>
      <c r="G310" s="95"/>
      <c r="H310" s="94"/>
      <c r="I310" s="96"/>
      <c r="J310" s="97"/>
      <c r="K310" s="97"/>
      <c r="L310" s="97"/>
      <c r="M310" s="98"/>
      <c r="N310" s="99"/>
      <c r="O310" s="94"/>
      <c r="P310" s="101"/>
      <c r="Q310" s="103"/>
      <c r="R310" s="268"/>
      <c r="S310" s="268"/>
      <c r="T310" s="268"/>
      <c r="U310" s="269" t="s">
        <v>182</v>
      </c>
      <c r="V310" s="270">
        <f>SUM(V292:V309)</f>
        <v>29290607.5</v>
      </c>
      <c r="Y310" s="247"/>
      <c r="Z310" s="247"/>
      <c r="AA310" s="247"/>
      <c r="AB310" s="247"/>
      <c r="AC310" s="247"/>
      <c r="AD310" s="247"/>
      <c r="AE310" s="247"/>
      <c r="AF310" s="247"/>
      <c r="AG310" s="247"/>
      <c r="AH310" s="247"/>
    </row>
    <row r="311" spans="4:35" s="50" customFormat="1" ht="20" customHeight="1" x14ac:dyDescent="0.2">
      <c r="D311" s="166"/>
      <c r="E311" s="51"/>
      <c r="F311" s="134" t="s">
        <v>304</v>
      </c>
      <c r="G311" s="57"/>
      <c r="H311" s="53"/>
      <c r="I311" s="53"/>
      <c r="J311" s="54"/>
      <c r="K311" s="54"/>
      <c r="L311" s="54"/>
      <c r="M311" s="54"/>
      <c r="N311" s="55"/>
      <c r="O311" s="59"/>
      <c r="P311" s="145"/>
      <c r="Q311" s="105"/>
      <c r="R311" s="236"/>
      <c r="S311" s="236"/>
      <c r="T311" s="236">
        <v>5</v>
      </c>
      <c r="U311" s="237"/>
      <c r="V311" s="238"/>
      <c r="Y311" s="247"/>
      <c r="Z311" s="247"/>
      <c r="AA311" s="247"/>
      <c r="AB311" s="247"/>
      <c r="AC311" s="247"/>
      <c r="AD311" s="247"/>
      <c r="AE311" s="247"/>
      <c r="AF311" s="247"/>
      <c r="AG311" s="247"/>
      <c r="AH311" s="247"/>
      <c r="AI311" s="329"/>
    </row>
    <row r="312" spans="4:35" s="47" customFormat="1" ht="20" customHeight="1" x14ac:dyDescent="0.2">
      <c r="D312" s="164"/>
      <c r="E312" s="45"/>
      <c r="F312" s="65"/>
      <c r="G312" s="46" t="s">
        <v>22</v>
      </c>
      <c r="H312" s="46" t="s">
        <v>243</v>
      </c>
      <c r="I312" s="46"/>
      <c r="J312" s="48"/>
      <c r="K312" s="48"/>
      <c r="L312" s="48"/>
      <c r="M312" s="48"/>
      <c r="N312" s="46"/>
      <c r="O312" s="125"/>
      <c r="P312" s="145"/>
      <c r="Q312" s="105"/>
      <c r="R312" s="242"/>
      <c r="S312" s="242"/>
      <c r="T312" s="242"/>
      <c r="U312" s="274"/>
      <c r="V312" s="275"/>
      <c r="Y312" s="241"/>
      <c r="Z312" s="241"/>
      <c r="AA312" s="241"/>
      <c r="AB312" s="241"/>
      <c r="AC312" s="241"/>
      <c r="AD312" s="241"/>
      <c r="AE312" s="241"/>
      <c r="AF312" s="241"/>
      <c r="AG312" s="241"/>
      <c r="AH312" s="241"/>
      <c r="AI312" s="327"/>
    </row>
    <row r="313" spans="4:35" s="50" customFormat="1" ht="20" customHeight="1" x14ac:dyDescent="0.2">
      <c r="D313" s="166"/>
      <c r="E313" s="51"/>
      <c r="F313" s="61"/>
      <c r="G313" s="52"/>
      <c r="H313" s="60" t="s">
        <v>241</v>
      </c>
      <c r="I313" s="53" t="s">
        <v>846</v>
      </c>
      <c r="J313" s="54"/>
      <c r="K313" s="54"/>
      <c r="L313" s="54"/>
      <c r="M313" s="54"/>
      <c r="N313" s="55"/>
      <c r="O313" s="59"/>
      <c r="P313" s="135" t="s">
        <v>1155</v>
      </c>
      <c r="Q313" s="105" t="s">
        <v>184</v>
      </c>
      <c r="R313" s="236">
        <f t="shared" ref="R313:R314" si="805">Y313*AA313</f>
        <v>8</v>
      </c>
      <c r="S313" s="236">
        <f t="shared" ref="S313:S314" si="806">Z313*AB313</f>
        <v>225500.00000000003</v>
      </c>
      <c r="T313" s="236">
        <f t="shared" ref="T313:T314" si="807">Z313*AC313</f>
        <v>71500</v>
      </c>
      <c r="U313" s="237">
        <f t="shared" ref="U313:U314" si="808">S313+T313</f>
        <v>297000</v>
      </c>
      <c r="V313" s="238">
        <f t="shared" ref="V313:V314" si="809">R313*U313</f>
        <v>2376000</v>
      </c>
      <c r="W313" s="1"/>
      <c r="X313" s="1"/>
      <c r="Y313" s="247">
        <v>8</v>
      </c>
      <c r="Z313" s="247">
        <f t="shared" ref="Z313:Z318" si="810">$Z$26</f>
        <v>1.1000000000000001</v>
      </c>
      <c r="AA313" s="247">
        <f t="shared" ref="AA313:AA318" si="811">$AA$26</f>
        <v>1</v>
      </c>
      <c r="AB313" s="247">
        <v>205000</v>
      </c>
      <c r="AC313" s="247">
        <f>AC300</f>
        <v>65000</v>
      </c>
      <c r="AD313" s="247">
        <f t="shared" ref="AD313:AD314" si="812">AB313+AC313</f>
        <v>270000</v>
      </c>
      <c r="AE313" s="247">
        <f t="shared" ref="AE313:AE314" si="813">Y313*AB313</f>
        <v>1640000</v>
      </c>
      <c r="AF313" s="247">
        <f t="shared" ref="AF313:AF314" si="814">Y313*AC313</f>
        <v>520000</v>
      </c>
      <c r="AG313" s="247">
        <f t="shared" ref="AG313:AG314" si="815">AE313+AF313</f>
        <v>2160000</v>
      </c>
      <c r="AH313" s="247">
        <f t="shared" ref="AH313:AH314" si="816">(V313-AG313)/AG313*100</f>
        <v>10</v>
      </c>
      <c r="AI313" s="329"/>
    </row>
    <row r="314" spans="4:35" s="50" customFormat="1" ht="20" customHeight="1" x14ac:dyDescent="0.2">
      <c r="D314" s="166"/>
      <c r="E314" s="51"/>
      <c r="F314" s="61"/>
      <c r="G314" s="52"/>
      <c r="H314" s="60" t="s">
        <v>241</v>
      </c>
      <c r="I314" s="53" t="s">
        <v>696</v>
      </c>
      <c r="J314" s="54"/>
      <c r="K314" s="54"/>
      <c r="L314" s="54"/>
      <c r="M314" s="54"/>
      <c r="N314" s="55"/>
      <c r="O314" s="59"/>
      <c r="P314" s="135" t="s">
        <v>1155</v>
      </c>
      <c r="Q314" s="105" t="s">
        <v>184</v>
      </c>
      <c r="R314" s="236">
        <f t="shared" si="805"/>
        <v>10</v>
      </c>
      <c r="S314" s="236">
        <f t="shared" si="806"/>
        <v>225500.00000000003</v>
      </c>
      <c r="T314" s="236">
        <f t="shared" si="807"/>
        <v>71500</v>
      </c>
      <c r="U314" s="237">
        <f t="shared" si="808"/>
        <v>297000</v>
      </c>
      <c r="V314" s="238">
        <f t="shared" si="809"/>
        <v>2970000</v>
      </c>
      <c r="W314" s="1"/>
      <c r="X314" s="1"/>
      <c r="Y314" s="247">
        <v>10</v>
      </c>
      <c r="Z314" s="247">
        <f t="shared" si="810"/>
        <v>1.1000000000000001</v>
      </c>
      <c r="AA314" s="247">
        <f t="shared" si="811"/>
        <v>1</v>
      </c>
      <c r="AB314" s="247">
        <f t="shared" ref="AB314:AC315" si="817">AB313</f>
        <v>205000</v>
      </c>
      <c r="AC314" s="247">
        <f t="shared" si="817"/>
        <v>65000</v>
      </c>
      <c r="AD314" s="247">
        <f t="shared" si="812"/>
        <v>270000</v>
      </c>
      <c r="AE314" s="247">
        <f t="shared" si="813"/>
        <v>2050000</v>
      </c>
      <c r="AF314" s="247">
        <f t="shared" si="814"/>
        <v>650000</v>
      </c>
      <c r="AG314" s="247">
        <f t="shared" si="815"/>
        <v>2700000</v>
      </c>
      <c r="AH314" s="247">
        <f t="shared" si="816"/>
        <v>10</v>
      </c>
      <c r="AI314" s="329"/>
    </row>
    <row r="315" spans="4:35" s="50" customFormat="1" ht="20" customHeight="1" x14ac:dyDescent="0.2">
      <c r="D315" s="166"/>
      <c r="E315" s="51"/>
      <c r="F315" s="61"/>
      <c r="G315" s="52"/>
      <c r="H315" s="60" t="s">
        <v>241</v>
      </c>
      <c r="I315" s="53" t="s">
        <v>697</v>
      </c>
      <c r="J315" s="54"/>
      <c r="K315" s="54"/>
      <c r="L315" s="54"/>
      <c r="M315" s="54"/>
      <c r="N315" s="55"/>
      <c r="O315" s="59"/>
      <c r="P315" s="135" t="s">
        <v>1155</v>
      </c>
      <c r="Q315" s="105" t="s">
        <v>184</v>
      </c>
      <c r="R315" s="236">
        <f t="shared" ref="R315:R316" si="818">Y315*AA315</f>
        <v>6.5</v>
      </c>
      <c r="S315" s="236">
        <f t="shared" ref="S315:S316" si="819">Z315*AB315</f>
        <v>225500.00000000003</v>
      </c>
      <c r="T315" s="236">
        <f t="shared" ref="T315:T316" si="820">Z315*AC315</f>
        <v>71500</v>
      </c>
      <c r="U315" s="237">
        <f t="shared" ref="U315:U316" si="821">S315+T315</f>
        <v>297000</v>
      </c>
      <c r="V315" s="238">
        <f t="shared" ref="V315:V316" si="822">R315*U315</f>
        <v>1930500</v>
      </c>
      <c r="W315" s="1"/>
      <c r="X315" s="1"/>
      <c r="Y315" s="247">
        <v>6.5</v>
      </c>
      <c r="Z315" s="247">
        <f t="shared" si="810"/>
        <v>1.1000000000000001</v>
      </c>
      <c r="AA315" s="247">
        <f t="shared" si="811"/>
        <v>1</v>
      </c>
      <c r="AB315" s="247">
        <f t="shared" si="817"/>
        <v>205000</v>
      </c>
      <c r="AC315" s="247">
        <f t="shared" si="817"/>
        <v>65000</v>
      </c>
      <c r="AD315" s="247">
        <f t="shared" ref="AD315:AD317" si="823">AB315+AC315</f>
        <v>270000</v>
      </c>
      <c r="AE315" s="247">
        <f t="shared" ref="AE315:AE317" si="824">Y315*AB315</f>
        <v>1332500</v>
      </c>
      <c r="AF315" s="247">
        <f t="shared" ref="AF315:AF317" si="825">Y315*AC315</f>
        <v>422500</v>
      </c>
      <c r="AG315" s="247">
        <f t="shared" ref="AG315:AG317" si="826">AE315+AF315</f>
        <v>1755000</v>
      </c>
      <c r="AH315" s="247">
        <f t="shared" ref="AH315:AH317" si="827">(V315-AG315)/AG315*100</f>
        <v>10</v>
      </c>
      <c r="AI315" s="329"/>
    </row>
    <row r="316" spans="4:35" s="50" customFormat="1" ht="20" customHeight="1" x14ac:dyDescent="0.2">
      <c r="D316" s="166"/>
      <c r="E316" s="51"/>
      <c r="F316" s="61"/>
      <c r="G316" s="52"/>
      <c r="H316" s="60" t="s">
        <v>241</v>
      </c>
      <c r="I316" s="53" t="s">
        <v>1299</v>
      </c>
      <c r="J316" s="54"/>
      <c r="K316" s="54"/>
      <c r="L316" s="54"/>
      <c r="M316" s="54"/>
      <c r="N316" s="55"/>
      <c r="O316" s="59"/>
      <c r="P316" s="135" t="s">
        <v>1293</v>
      </c>
      <c r="Q316" s="105" t="s">
        <v>184</v>
      </c>
      <c r="R316" s="236">
        <f t="shared" si="818"/>
        <v>5</v>
      </c>
      <c r="S316" s="236">
        <f t="shared" si="819"/>
        <v>99000.000000000015</v>
      </c>
      <c r="T316" s="236">
        <f t="shared" si="820"/>
        <v>55000.000000000007</v>
      </c>
      <c r="U316" s="237">
        <f t="shared" si="821"/>
        <v>154000.00000000003</v>
      </c>
      <c r="V316" s="238">
        <f t="shared" si="822"/>
        <v>770000.00000000012</v>
      </c>
      <c r="W316" s="1"/>
      <c r="X316" s="1"/>
      <c r="Y316" s="247">
        <v>5</v>
      </c>
      <c r="Z316" s="247">
        <f t="shared" si="810"/>
        <v>1.1000000000000001</v>
      </c>
      <c r="AA316" s="247">
        <f t="shared" si="811"/>
        <v>1</v>
      </c>
      <c r="AB316" s="247">
        <f>AB297</f>
        <v>90000</v>
      </c>
      <c r="AC316" s="247">
        <f>AC297</f>
        <v>50000</v>
      </c>
      <c r="AD316" s="247">
        <f t="shared" si="823"/>
        <v>140000</v>
      </c>
      <c r="AE316" s="247">
        <f t="shared" si="824"/>
        <v>450000</v>
      </c>
      <c r="AF316" s="247">
        <f t="shared" si="825"/>
        <v>250000</v>
      </c>
      <c r="AG316" s="247">
        <f t="shared" si="826"/>
        <v>700000</v>
      </c>
      <c r="AH316" s="247">
        <f t="shared" si="827"/>
        <v>10.000000000000018</v>
      </c>
      <c r="AI316" s="329"/>
    </row>
    <row r="317" spans="4:35" s="50" customFormat="1" ht="20" customHeight="1" x14ac:dyDescent="0.2">
      <c r="D317" s="166"/>
      <c r="E317" s="51"/>
      <c r="F317" s="61"/>
      <c r="G317" s="52"/>
      <c r="H317" s="60" t="s">
        <v>241</v>
      </c>
      <c r="I317" s="53" t="s">
        <v>699</v>
      </c>
      <c r="J317" s="54"/>
      <c r="K317" s="54"/>
      <c r="L317" s="54"/>
      <c r="M317" s="54"/>
      <c r="N317" s="55"/>
      <c r="O317" s="59"/>
      <c r="P317" s="135" t="s">
        <v>1294</v>
      </c>
      <c r="Q317" s="105" t="s">
        <v>184</v>
      </c>
      <c r="R317" s="236">
        <f t="shared" ref="R317" si="828">Y317*AA317</f>
        <v>4</v>
      </c>
      <c r="S317" s="236">
        <f t="shared" ref="S317" si="829">Z317*AB317</f>
        <v>126500.00000000001</v>
      </c>
      <c r="T317" s="236">
        <f t="shared" ref="T317" si="830">Z317*AC317</f>
        <v>55000.000000000007</v>
      </c>
      <c r="U317" s="237">
        <f t="shared" ref="U317" si="831">S317+T317</f>
        <v>181500.00000000003</v>
      </c>
      <c r="V317" s="238">
        <f t="shared" ref="V317" si="832">R317*U317</f>
        <v>726000.00000000012</v>
      </c>
      <c r="W317" s="1"/>
      <c r="X317" s="1"/>
      <c r="Y317" s="247">
        <v>4</v>
      </c>
      <c r="Z317" s="247">
        <f t="shared" si="810"/>
        <v>1.1000000000000001</v>
      </c>
      <c r="AA317" s="247">
        <f t="shared" si="811"/>
        <v>1</v>
      </c>
      <c r="AB317" s="247">
        <f>AB298</f>
        <v>115000</v>
      </c>
      <c r="AC317" s="247">
        <f>AC298</f>
        <v>50000</v>
      </c>
      <c r="AD317" s="247">
        <f t="shared" si="823"/>
        <v>165000</v>
      </c>
      <c r="AE317" s="247">
        <f t="shared" si="824"/>
        <v>460000</v>
      </c>
      <c r="AF317" s="247">
        <f t="shared" si="825"/>
        <v>200000</v>
      </c>
      <c r="AG317" s="247">
        <f t="shared" si="826"/>
        <v>660000</v>
      </c>
      <c r="AH317" s="247">
        <f t="shared" si="827"/>
        <v>10.000000000000018</v>
      </c>
      <c r="AI317" s="329"/>
    </row>
    <row r="318" spans="4:35" s="50" customFormat="1" ht="20" customHeight="1" x14ac:dyDescent="0.2">
      <c r="D318" s="166"/>
      <c r="E318" s="51"/>
      <c r="F318" s="61"/>
      <c r="G318" s="52"/>
      <c r="H318" s="52" t="s">
        <v>701</v>
      </c>
      <c r="I318" s="53" t="s">
        <v>702</v>
      </c>
      <c r="J318" s="54"/>
      <c r="K318" s="54"/>
      <c r="L318" s="54"/>
      <c r="M318" s="54"/>
      <c r="N318" s="55"/>
      <c r="O318" s="59"/>
      <c r="P318" s="135" t="s">
        <v>1290</v>
      </c>
      <c r="Q318" s="105" t="s">
        <v>184</v>
      </c>
      <c r="R318" s="236">
        <f t="shared" ref="R318" si="833">Y318*AA318</f>
        <v>6</v>
      </c>
      <c r="S318" s="236">
        <f t="shared" ref="S318" si="834">Z318*AB318</f>
        <v>88000</v>
      </c>
      <c r="T318" s="236">
        <f t="shared" ref="T318" si="835">Z318*AC318</f>
        <v>60500.000000000007</v>
      </c>
      <c r="U318" s="237">
        <f t="shared" ref="U318" si="836">S318+T318</f>
        <v>148500</v>
      </c>
      <c r="V318" s="238">
        <f t="shared" ref="V318" si="837">R318*U318</f>
        <v>891000</v>
      </c>
      <c r="W318" s="1"/>
      <c r="X318" s="1"/>
      <c r="Y318" s="247">
        <v>6</v>
      </c>
      <c r="Z318" s="247">
        <f t="shared" si="810"/>
        <v>1.1000000000000001</v>
      </c>
      <c r="AA318" s="247">
        <f t="shared" si="811"/>
        <v>1</v>
      </c>
      <c r="AB318" s="247">
        <f>AB295</f>
        <v>80000</v>
      </c>
      <c r="AC318" s="247">
        <f>AC295</f>
        <v>55000</v>
      </c>
      <c r="AD318" s="247">
        <f t="shared" ref="AD318" si="838">AB318+AC318</f>
        <v>135000</v>
      </c>
      <c r="AE318" s="247">
        <f t="shared" ref="AE318" si="839">Y318*AB318</f>
        <v>480000</v>
      </c>
      <c r="AF318" s="247">
        <f t="shared" ref="AF318" si="840">Y318*AC318</f>
        <v>330000</v>
      </c>
      <c r="AG318" s="247">
        <f t="shared" ref="AG318" si="841">AE318+AF318</f>
        <v>810000</v>
      </c>
      <c r="AH318" s="247">
        <f t="shared" ref="AH318" si="842">(V318-AG318)/AG318*100</f>
        <v>10</v>
      </c>
      <c r="AI318" s="329"/>
    </row>
    <row r="319" spans="4:35" s="47" customFormat="1" ht="20" customHeight="1" x14ac:dyDescent="0.2">
      <c r="D319" s="164"/>
      <c r="E319" s="45"/>
      <c r="F319" s="65"/>
      <c r="G319" s="46" t="s">
        <v>27</v>
      </c>
      <c r="H319" s="46" t="s">
        <v>251</v>
      </c>
      <c r="I319" s="46"/>
      <c r="J319" s="48"/>
      <c r="K319" s="48"/>
      <c r="L319" s="48"/>
      <c r="M319" s="48"/>
      <c r="N319" s="46"/>
      <c r="O319" s="125"/>
      <c r="P319" s="145"/>
      <c r="Q319" s="105"/>
      <c r="R319" s="242"/>
      <c r="S319" s="242"/>
      <c r="T319" s="242"/>
      <c r="U319" s="274"/>
      <c r="V319" s="275"/>
      <c r="Y319" s="241"/>
      <c r="Z319" s="241"/>
      <c r="AA319" s="241"/>
      <c r="AB319" s="241"/>
      <c r="AC319" s="241"/>
      <c r="AD319" s="241"/>
      <c r="AE319" s="241"/>
      <c r="AF319" s="241"/>
      <c r="AG319" s="241"/>
      <c r="AH319" s="241"/>
      <c r="AI319" s="327"/>
    </row>
    <row r="320" spans="4:35" s="50" customFormat="1" ht="20" customHeight="1" x14ac:dyDescent="0.2">
      <c r="D320" s="166"/>
      <c r="E320" s="51"/>
      <c r="F320" s="61"/>
      <c r="G320" s="57"/>
      <c r="H320" s="60" t="s">
        <v>241</v>
      </c>
      <c r="I320" s="57" t="s">
        <v>251</v>
      </c>
      <c r="J320" s="54"/>
      <c r="K320" s="54"/>
      <c r="L320" s="54"/>
      <c r="M320" s="54"/>
      <c r="N320" s="55"/>
      <c r="O320" s="59"/>
      <c r="P320" s="135" t="s">
        <v>64</v>
      </c>
      <c r="Q320" s="105" t="s">
        <v>237</v>
      </c>
      <c r="R320" s="236">
        <f t="shared" ref="R320" si="843">Y320*AA320</f>
        <v>54</v>
      </c>
      <c r="S320" s="236">
        <f t="shared" ref="S320" si="844">Z320*AB320</f>
        <v>16500</v>
      </c>
      <c r="T320" s="236">
        <f t="shared" ref="T320" si="845">Z320*AC320</f>
        <v>11000</v>
      </c>
      <c r="U320" s="237">
        <f t="shared" ref="U320" si="846">S320+T320</f>
        <v>27500</v>
      </c>
      <c r="V320" s="238">
        <f t="shared" ref="V320" si="847">R320*U320</f>
        <v>1485000</v>
      </c>
      <c r="W320" s="1"/>
      <c r="X320" s="1"/>
      <c r="Y320" s="247">
        <v>54</v>
      </c>
      <c r="Z320" s="247">
        <f t="shared" ref="Z320" si="848">$Z$26</f>
        <v>1.1000000000000001</v>
      </c>
      <c r="AA320" s="247">
        <f t="shared" ref="AA320" si="849">$AA$26</f>
        <v>1</v>
      </c>
      <c r="AB320" s="247">
        <f>AB304</f>
        <v>15000</v>
      </c>
      <c r="AC320" s="247">
        <f>AC304</f>
        <v>10000</v>
      </c>
      <c r="AD320" s="247">
        <f t="shared" ref="AD320" si="850">AB320+AC320</f>
        <v>25000</v>
      </c>
      <c r="AE320" s="247">
        <f t="shared" ref="AE320" si="851">Y320*AB320</f>
        <v>810000</v>
      </c>
      <c r="AF320" s="247">
        <f t="shared" ref="AF320" si="852">Y320*AC320</f>
        <v>540000</v>
      </c>
      <c r="AG320" s="247">
        <f t="shared" ref="AG320" si="853">AE320+AF320</f>
        <v>1350000</v>
      </c>
      <c r="AH320" s="247">
        <f t="shared" ref="AH320" si="854">(V320-AG320)/AG320*100</f>
        <v>10</v>
      </c>
      <c r="AI320" s="329"/>
    </row>
    <row r="321" spans="4:35" s="50" customFormat="1" ht="20" customHeight="1" x14ac:dyDescent="0.2">
      <c r="D321" s="166"/>
      <c r="E321" s="51"/>
      <c r="F321" s="134"/>
      <c r="G321" s="46" t="s">
        <v>28</v>
      </c>
      <c r="H321" s="46" t="s">
        <v>253</v>
      </c>
      <c r="I321" s="53"/>
      <c r="J321" s="54"/>
      <c r="K321" s="54"/>
      <c r="L321" s="54"/>
      <c r="M321" s="54"/>
      <c r="N321" s="55"/>
      <c r="O321" s="59"/>
      <c r="P321" s="145"/>
      <c r="Q321" s="105"/>
      <c r="R321" s="236"/>
      <c r="S321" s="236"/>
      <c r="T321" s="236"/>
      <c r="U321" s="237"/>
      <c r="V321" s="238"/>
      <c r="Y321" s="247"/>
      <c r="Z321" s="247"/>
      <c r="AA321" s="247"/>
      <c r="AB321" s="247"/>
      <c r="AC321" s="247"/>
      <c r="AD321" s="247"/>
      <c r="AE321" s="247"/>
      <c r="AF321" s="247"/>
      <c r="AG321" s="247"/>
      <c r="AH321" s="247"/>
      <c r="AI321" s="329"/>
    </row>
    <row r="322" spans="4:35" s="50" customFormat="1" ht="20" customHeight="1" x14ac:dyDescent="0.2">
      <c r="D322" s="166"/>
      <c r="E322" s="64"/>
      <c r="F322" s="73"/>
      <c r="G322" s="57"/>
      <c r="H322" s="60" t="s">
        <v>241</v>
      </c>
      <c r="I322" s="57" t="s">
        <v>65</v>
      </c>
      <c r="J322" s="54"/>
      <c r="K322" s="54"/>
      <c r="L322" s="54"/>
      <c r="M322" s="54"/>
      <c r="N322" s="55"/>
      <c r="O322" s="59"/>
      <c r="P322" s="135" t="s">
        <v>845</v>
      </c>
      <c r="Q322" s="105" t="s">
        <v>184</v>
      </c>
      <c r="R322" s="236">
        <f t="shared" ref="R322" si="855">Y322*AA322</f>
        <v>25.5</v>
      </c>
      <c r="S322" s="236">
        <f t="shared" ref="S322" si="856">Z322*AB322</f>
        <v>88000</v>
      </c>
      <c r="T322" s="236">
        <f t="shared" ref="T322" si="857">Z322*AC322</f>
        <v>71500</v>
      </c>
      <c r="U322" s="237">
        <f t="shared" ref="U322" si="858">S322+T322</f>
        <v>159500</v>
      </c>
      <c r="V322" s="238">
        <f t="shared" ref="V322" si="859">R322*U322</f>
        <v>4067250</v>
      </c>
      <c r="W322" s="1"/>
      <c r="X322" s="1"/>
      <c r="Y322" s="247">
        <v>25.5</v>
      </c>
      <c r="Z322" s="247">
        <f t="shared" ref="Z322" si="860">$Z$26</f>
        <v>1.1000000000000001</v>
      </c>
      <c r="AA322" s="247">
        <f t="shared" ref="AA322" si="861">$AA$26</f>
        <v>1</v>
      </c>
      <c r="AB322" s="247">
        <f>AB307</f>
        <v>80000</v>
      </c>
      <c r="AC322" s="247">
        <f>AC307</f>
        <v>65000</v>
      </c>
      <c r="AD322" s="247">
        <f t="shared" ref="AD322" si="862">AB322+AC322</f>
        <v>145000</v>
      </c>
      <c r="AE322" s="247">
        <f t="shared" ref="AE322" si="863">Y322*AB322</f>
        <v>2040000</v>
      </c>
      <c r="AF322" s="247">
        <f t="shared" ref="AF322" si="864">Y322*AC322</f>
        <v>1657500</v>
      </c>
      <c r="AG322" s="247">
        <f t="shared" ref="AG322" si="865">AE322+AF322</f>
        <v>3697500</v>
      </c>
      <c r="AH322" s="247">
        <f t="shared" ref="AH322" si="866">(V322-AG322)/AG322*100</f>
        <v>10</v>
      </c>
      <c r="AI322" s="329"/>
    </row>
    <row r="323" spans="4:35" s="50" customFormat="1" ht="20" customHeight="1" x14ac:dyDescent="0.2">
      <c r="D323" s="166"/>
      <c r="E323" s="51"/>
      <c r="F323" s="134"/>
      <c r="G323" s="46" t="s">
        <v>29</v>
      </c>
      <c r="H323" s="46" t="s">
        <v>1297</v>
      </c>
      <c r="I323" s="53"/>
      <c r="J323" s="54"/>
      <c r="K323" s="54"/>
      <c r="L323" s="54"/>
      <c r="M323" s="54"/>
      <c r="N323" s="55"/>
      <c r="O323" s="59"/>
      <c r="P323" s="145"/>
      <c r="Q323" s="105"/>
      <c r="R323" s="236"/>
      <c r="S323" s="236"/>
      <c r="T323" s="236"/>
      <c r="U323" s="237"/>
      <c r="V323" s="238"/>
      <c r="Y323" s="247"/>
      <c r="Z323" s="247"/>
      <c r="AA323" s="247"/>
      <c r="AB323" s="247"/>
      <c r="AC323" s="247"/>
      <c r="AD323" s="247"/>
      <c r="AE323" s="247"/>
      <c r="AF323" s="247"/>
      <c r="AG323" s="247"/>
      <c r="AH323" s="247"/>
      <c r="AI323" s="329"/>
    </row>
    <row r="324" spans="4:35" s="50" customFormat="1" ht="20" customHeight="1" x14ac:dyDescent="0.2">
      <c r="D324" s="166"/>
      <c r="E324" s="64"/>
      <c r="F324" s="73"/>
      <c r="G324" s="57"/>
      <c r="H324" s="60" t="s">
        <v>241</v>
      </c>
      <c r="I324" s="57" t="s">
        <v>1300</v>
      </c>
      <c r="J324" s="54"/>
      <c r="K324" s="54"/>
      <c r="L324" s="54"/>
      <c r="M324" s="54"/>
      <c r="N324" s="55"/>
      <c r="O324" s="59"/>
      <c r="P324" s="135" t="s">
        <v>257</v>
      </c>
      <c r="Q324" s="105" t="s">
        <v>184</v>
      </c>
      <c r="R324" s="236">
        <f t="shared" ref="R324:R325" si="867">Y324*AA324</f>
        <v>25.5</v>
      </c>
      <c r="S324" s="236">
        <f t="shared" ref="S324:S325" si="868">Z324*AB324</f>
        <v>49500.000000000007</v>
      </c>
      <c r="T324" s="236">
        <f t="shared" ref="T324:T325" si="869">Z324*AC324</f>
        <v>41800</v>
      </c>
      <c r="U324" s="237">
        <f t="shared" ref="U324:U325" si="870">S324+T324</f>
        <v>91300</v>
      </c>
      <c r="V324" s="238">
        <f t="shared" ref="V324:V325" si="871">R324*U324</f>
        <v>2328150</v>
      </c>
      <c r="W324" s="1"/>
      <c r="X324" s="1"/>
      <c r="Y324" s="247">
        <f>Y322</f>
        <v>25.5</v>
      </c>
      <c r="Z324" s="247">
        <f t="shared" ref="Z324:Z325" si="872">$Z$26</f>
        <v>1.1000000000000001</v>
      </c>
      <c r="AA324" s="247">
        <f t="shared" ref="AA324:AA325" si="873">$AA$26</f>
        <v>1</v>
      </c>
      <c r="AB324" s="247">
        <v>45000</v>
      </c>
      <c r="AC324" s="247">
        <v>38000</v>
      </c>
      <c r="AD324" s="247">
        <f t="shared" ref="AD324:AD325" si="874">AB324+AC324</f>
        <v>83000</v>
      </c>
      <c r="AE324" s="247">
        <f t="shared" ref="AE324:AE325" si="875">Y324*AB324</f>
        <v>1147500</v>
      </c>
      <c r="AF324" s="247">
        <f t="shared" ref="AF324:AF325" si="876">Y324*AC324</f>
        <v>969000</v>
      </c>
      <c r="AG324" s="247">
        <f t="shared" ref="AG324:AG325" si="877">AE324+AF324</f>
        <v>2116500</v>
      </c>
      <c r="AH324" s="247">
        <f t="shared" ref="AH324:AH325" si="878">(V324-AG324)/AG324*100</f>
        <v>10</v>
      </c>
      <c r="AI324" s="329"/>
    </row>
    <row r="325" spans="4:35" s="50" customFormat="1" ht="20" customHeight="1" x14ac:dyDescent="0.2">
      <c r="D325" s="166"/>
      <c r="E325" s="64"/>
      <c r="F325" s="73"/>
      <c r="G325" s="57"/>
      <c r="H325" s="60" t="s">
        <v>241</v>
      </c>
      <c r="I325" s="57" t="s">
        <v>1298</v>
      </c>
      <c r="J325" s="54"/>
      <c r="K325" s="54"/>
      <c r="L325" s="54"/>
      <c r="M325" s="54"/>
      <c r="N325" s="55"/>
      <c r="O325" s="59"/>
      <c r="P325" s="135" t="s">
        <v>257</v>
      </c>
      <c r="Q325" s="105" t="s">
        <v>184</v>
      </c>
      <c r="R325" s="236">
        <f t="shared" si="867"/>
        <v>6</v>
      </c>
      <c r="S325" s="236">
        <f t="shared" si="868"/>
        <v>49500.000000000007</v>
      </c>
      <c r="T325" s="236">
        <f t="shared" si="869"/>
        <v>41800</v>
      </c>
      <c r="U325" s="237">
        <f t="shared" si="870"/>
        <v>91300</v>
      </c>
      <c r="V325" s="238">
        <f t="shared" si="871"/>
        <v>547800</v>
      </c>
      <c r="W325" s="1"/>
      <c r="X325" s="1"/>
      <c r="Y325" s="247">
        <f>Y318</f>
        <v>6</v>
      </c>
      <c r="Z325" s="247">
        <f t="shared" si="872"/>
        <v>1.1000000000000001</v>
      </c>
      <c r="AA325" s="247">
        <f t="shared" si="873"/>
        <v>1</v>
      </c>
      <c r="AB325" s="247">
        <v>45000</v>
      </c>
      <c r="AC325" s="247">
        <v>38000</v>
      </c>
      <c r="AD325" s="247">
        <f t="shared" si="874"/>
        <v>83000</v>
      </c>
      <c r="AE325" s="247">
        <f t="shared" si="875"/>
        <v>270000</v>
      </c>
      <c r="AF325" s="247">
        <f t="shared" si="876"/>
        <v>228000</v>
      </c>
      <c r="AG325" s="247">
        <f t="shared" si="877"/>
        <v>498000</v>
      </c>
      <c r="AH325" s="247">
        <f t="shared" si="878"/>
        <v>10</v>
      </c>
      <c r="AI325" s="329"/>
    </row>
    <row r="326" spans="4:35" s="50" customFormat="1" ht="20" customHeight="1" x14ac:dyDescent="0.2">
      <c r="D326" s="166"/>
      <c r="E326" s="64"/>
      <c r="F326" s="73"/>
      <c r="G326" s="57"/>
      <c r="H326" s="57"/>
      <c r="I326" s="53"/>
      <c r="J326" s="54"/>
      <c r="K326" s="54"/>
      <c r="L326" s="54"/>
      <c r="M326" s="54"/>
      <c r="N326" s="55"/>
      <c r="O326" s="59"/>
      <c r="P326" s="145"/>
      <c r="Q326" s="105"/>
      <c r="R326" s="236"/>
      <c r="S326" s="236"/>
      <c r="T326" s="236"/>
      <c r="U326" s="279"/>
      <c r="V326" s="280"/>
      <c r="W326" s="62"/>
      <c r="X326" s="62"/>
      <c r="Y326" s="247"/>
      <c r="Z326" s="247"/>
      <c r="AA326" s="247"/>
      <c r="AB326" s="247"/>
      <c r="AC326" s="247"/>
      <c r="AD326" s="247"/>
      <c r="AE326" s="247"/>
      <c r="AF326" s="247"/>
      <c r="AG326" s="247"/>
      <c r="AH326" s="247"/>
      <c r="AI326" s="329"/>
    </row>
    <row r="327" spans="4:35" ht="20" customHeight="1" x14ac:dyDescent="0.2">
      <c r="D327" s="160"/>
      <c r="E327" s="100"/>
      <c r="F327" s="96"/>
      <c r="G327" s="95"/>
      <c r="H327" s="94"/>
      <c r="I327" s="96"/>
      <c r="J327" s="97"/>
      <c r="K327" s="97"/>
      <c r="L327" s="97"/>
      <c r="M327" s="98"/>
      <c r="N327" s="99"/>
      <c r="O327" s="94"/>
      <c r="P327" s="101"/>
      <c r="Q327" s="103"/>
      <c r="R327" s="268"/>
      <c r="S327" s="268"/>
      <c r="T327" s="268"/>
      <c r="U327" s="269" t="s">
        <v>182</v>
      </c>
      <c r="V327" s="270">
        <f>SUM(V312:V326)</f>
        <v>18091700</v>
      </c>
      <c r="Y327" s="247"/>
      <c r="Z327" s="247"/>
      <c r="AA327" s="247"/>
      <c r="AB327" s="247"/>
      <c r="AC327" s="247"/>
      <c r="AD327" s="247"/>
      <c r="AE327" s="247"/>
      <c r="AF327" s="247"/>
      <c r="AG327" s="247"/>
      <c r="AH327" s="247"/>
    </row>
    <row r="328" spans="4:35" s="40" customFormat="1" ht="20" customHeight="1" x14ac:dyDescent="0.2">
      <c r="D328" s="163" t="s">
        <v>137</v>
      </c>
      <c r="E328" s="58" t="s">
        <v>259</v>
      </c>
      <c r="F328" s="73"/>
      <c r="G328" s="42"/>
      <c r="H328" s="42"/>
      <c r="I328" s="42"/>
      <c r="J328" s="43"/>
      <c r="K328" s="43"/>
      <c r="L328" s="43"/>
      <c r="M328" s="43"/>
      <c r="N328" s="42"/>
      <c r="O328" s="44"/>
      <c r="P328" s="145"/>
      <c r="Q328" s="105"/>
      <c r="R328" s="271"/>
      <c r="S328" s="271"/>
      <c r="T328" s="271"/>
      <c r="U328" s="272"/>
      <c r="V328" s="273"/>
      <c r="Y328" s="248"/>
      <c r="Z328" s="248"/>
      <c r="AA328" s="248"/>
      <c r="AB328" s="248"/>
      <c r="AC328" s="248"/>
      <c r="AD328" s="248"/>
      <c r="AE328" s="248"/>
      <c r="AF328" s="248"/>
      <c r="AG328" s="248"/>
      <c r="AH328" s="248"/>
      <c r="AI328" s="326"/>
    </row>
    <row r="329" spans="4:35" s="40" customFormat="1" ht="20" customHeight="1" x14ac:dyDescent="0.2">
      <c r="D329" s="163"/>
      <c r="E329" s="45" t="s">
        <v>746</v>
      </c>
      <c r="F329" s="73"/>
      <c r="G329" s="42"/>
      <c r="H329" s="42"/>
      <c r="I329" s="42"/>
      <c r="J329" s="43"/>
      <c r="K329" s="43"/>
      <c r="L329" s="43"/>
      <c r="M329" s="43"/>
      <c r="N329" s="42"/>
      <c r="O329" s="44"/>
      <c r="P329" s="145"/>
      <c r="Q329" s="105"/>
      <c r="R329" s="271"/>
      <c r="S329" s="271"/>
      <c r="T329" s="271"/>
      <c r="U329" s="272"/>
      <c r="V329" s="273"/>
      <c r="Y329" s="248"/>
      <c r="Z329" s="248"/>
      <c r="AA329" s="248"/>
      <c r="AB329" s="248"/>
      <c r="AC329" s="248"/>
      <c r="AD329" s="248"/>
      <c r="AE329" s="248"/>
      <c r="AF329" s="248"/>
      <c r="AG329" s="248"/>
      <c r="AH329" s="248"/>
      <c r="AI329" s="326"/>
    </row>
    <row r="330" spans="4:35" s="47" customFormat="1" ht="20" customHeight="1" x14ac:dyDescent="0.2">
      <c r="D330" s="164"/>
      <c r="E330" s="45"/>
      <c r="F330" s="65">
        <v>1</v>
      </c>
      <c r="G330" s="46" t="s">
        <v>260</v>
      </c>
      <c r="H330" s="46"/>
      <c r="I330" s="46"/>
      <c r="J330" s="48"/>
      <c r="K330" s="48"/>
      <c r="L330" s="48"/>
      <c r="M330" s="48"/>
      <c r="N330" s="46"/>
      <c r="O330" s="125"/>
      <c r="P330" s="145"/>
      <c r="Q330" s="105"/>
      <c r="R330" s="242"/>
      <c r="S330" s="242"/>
      <c r="T330" s="242"/>
      <c r="U330" s="274"/>
      <c r="V330" s="275"/>
      <c r="Y330" s="241"/>
      <c r="Z330" s="241"/>
      <c r="AA330" s="241"/>
      <c r="AB330" s="241"/>
      <c r="AC330" s="241"/>
      <c r="AD330" s="241"/>
      <c r="AE330" s="241"/>
      <c r="AF330" s="241"/>
      <c r="AG330" s="241"/>
      <c r="AH330" s="241"/>
      <c r="AI330" s="327"/>
    </row>
    <row r="331" spans="4:35" s="50" customFormat="1" ht="20" customHeight="1" x14ac:dyDescent="0.2">
      <c r="D331" s="166"/>
      <c r="E331" s="63"/>
      <c r="F331" s="61"/>
      <c r="G331" s="52" t="s">
        <v>241</v>
      </c>
      <c r="H331" s="57" t="s">
        <v>847</v>
      </c>
      <c r="I331" s="53"/>
      <c r="J331" s="54"/>
      <c r="K331" s="54"/>
      <c r="L331" s="54"/>
      <c r="M331" s="54"/>
      <c r="N331" s="55"/>
      <c r="O331" s="59"/>
      <c r="P331" s="145" t="s">
        <v>720</v>
      </c>
      <c r="Q331" s="105" t="s">
        <v>262</v>
      </c>
      <c r="R331" s="236">
        <f>Y331</f>
        <v>1</v>
      </c>
      <c r="S331" s="236">
        <f t="shared" ref="S331:S335" si="879">Z331*AB331</f>
        <v>4950000</v>
      </c>
      <c r="T331" s="236">
        <f t="shared" ref="T331:T335" si="880">Z331*AC331</f>
        <v>495000.00000000006</v>
      </c>
      <c r="U331" s="237">
        <f t="shared" ref="U331" si="881">S331+T331</f>
        <v>5445000</v>
      </c>
      <c r="V331" s="238">
        <f t="shared" ref="V331" si="882">R331*U331</f>
        <v>5445000</v>
      </c>
      <c r="W331" s="1"/>
      <c r="X331" s="1"/>
      <c r="Y331" s="247">
        <v>1</v>
      </c>
      <c r="Z331" s="247">
        <f t="shared" ref="Z331:Z335" si="883">$Z$26</f>
        <v>1.1000000000000001</v>
      </c>
      <c r="AA331" s="247">
        <v>1</v>
      </c>
      <c r="AB331" s="247">
        <v>4500000</v>
      </c>
      <c r="AC331" s="247">
        <v>450000</v>
      </c>
      <c r="AD331" s="247">
        <f t="shared" ref="AD331" si="884">AB331+AC331</f>
        <v>4950000</v>
      </c>
      <c r="AE331" s="247">
        <f t="shared" ref="AE331" si="885">Y331*AB331</f>
        <v>4500000</v>
      </c>
      <c r="AF331" s="247">
        <f t="shared" ref="AF331" si="886">Y331*AC331</f>
        <v>450000</v>
      </c>
      <c r="AG331" s="247">
        <f t="shared" ref="AG331" si="887">AE331+AF331</f>
        <v>4950000</v>
      </c>
      <c r="AH331" s="247">
        <f t="shared" ref="AH331" si="888">(V331-AG331)/AG331*100</f>
        <v>10</v>
      </c>
      <c r="AI331" s="329"/>
    </row>
    <row r="332" spans="4:35" s="50" customFormat="1" ht="20" customHeight="1" x14ac:dyDescent="0.2">
      <c r="D332" s="166"/>
      <c r="E332" s="63"/>
      <c r="F332" s="61"/>
      <c r="G332" s="52" t="s">
        <v>241</v>
      </c>
      <c r="H332" s="57" t="s">
        <v>851</v>
      </c>
      <c r="I332" s="53"/>
      <c r="J332" s="54"/>
      <c r="K332" s="54"/>
      <c r="L332" s="54"/>
      <c r="M332" s="54"/>
      <c r="N332" s="55"/>
      <c r="O332" s="59"/>
      <c r="P332" s="145" t="s">
        <v>720</v>
      </c>
      <c r="Q332" s="105" t="s">
        <v>262</v>
      </c>
      <c r="R332" s="236">
        <f t="shared" ref="R332:R335" si="889">Y332</f>
        <v>1</v>
      </c>
      <c r="S332" s="236">
        <f t="shared" si="879"/>
        <v>4950000</v>
      </c>
      <c r="T332" s="236">
        <f t="shared" si="880"/>
        <v>495000.00000000006</v>
      </c>
      <c r="U332" s="237">
        <f t="shared" ref="U332" si="890">S332+T332</f>
        <v>5445000</v>
      </c>
      <c r="V332" s="238">
        <f t="shared" ref="V332" si="891">R332*U332</f>
        <v>5445000</v>
      </c>
      <c r="W332" s="1"/>
      <c r="X332" s="1"/>
      <c r="Y332" s="247">
        <v>1</v>
      </c>
      <c r="Z332" s="247">
        <f t="shared" si="883"/>
        <v>1.1000000000000001</v>
      </c>
      <c r="AA332" s="247">
        <v>1</v>
      </c>
      <c r="AB332" s="247">
        <v>4500000</v>
      </c>
      <c r="AC332" s="247">
        <v>450000</v>
      </c>
      <c r="AD332" s="247">
        <f t="shared" ref="AD332" si="892">AB332+AC332</f>
        <v>4950000</v>
      </c>
      <c r="AE332" s="247">
        <f t="shared" ref="AE332" si="893">Y332*AB332</f>
        <v>4500000</v>
      </c>
      <c r="AF332" s="247">
        <f t="shared" ref="AF332" si="894">Y332*AC332</f>
        <v>450000</v>
      </c>
      <c r="AG332" s="247">
        <f t="shared" ref="AG332" si="895">AE332+AF332</f>
        <v>4950000</v>
      </c>
      <c r="AH332" s="247">
        <f t="shared" ref="AH332" si="896">(V332-AG332)/AG332*100</f>
        <v>10</v>
      </c>
      <c r="AI332" s="329"/>
    </row>
    <row r="333" spans="4:35" s="50" customFormat="1" ht="20" customHeight="1" x14ac:dyDescent="0.2">
      <c r="D333" s="166"/>
      <c r="E333" s="63"/>
      <c r="F333" s="61"/>
      <c r="G333" s="52" t="s">
        <v>241</v>
      </c>
      <c r="H333" s="57" t="s">
        <v>852</v>
      </c>
      <c r="I333" s="53"/>
      <c r="J333" s="54"/>
      <c r="K333" s="54"/>
      <c r="L333" s="54"/>
      <c r="M333" s="54"/>
      <c r="N333" s="55"/>
      <c r="O333" s="59"/>
      <c r="P333" s="145" t="s">
        <v>720</v>
      </c>
      <c r="Q333" s="105" t="s">
        <v>262</v>
      </c>
      <c r="R333" s="236">
        <f t="shared" si="889"/>
        <v>0</v>
      </c>
      <c r="S333" s="236">
        <f t="shared" si="879"/>
        <v>3465000.0000000005</v>
      </c>
      <c r="T333" s="236">
        <f t="shared" si="880"/>
        <v>236500.00000000003</v>
      </c>
      <c r="U333" s="237">
        <f t="shared" ref="U333:U335" si="897">S333+T333</f>
        <v>3701500.0000000005</v>
      </c>
      <c r="V333" s="238">
        <f t="shared" ref="V333:V335" si="898">R333*U333</f>
        <v>0</v>
      </c>
      <c r="W333" s="1"/>
      <c r="X333" s="1"/>
      <c r="Y333" s="247">
        <v>0</v>
      </c>
      <c r="Z333" s="247">
        <f t="shared" si="883"/>
        <v>1.1000000000000001</v>
      </c>
      <c r="AA333" s="247">
        <v>1</v>
      </c>
      <c r="AB333" s="247">
        <v>3150000</v>
      </c>
      <c r="AC333" s="247">
        <v>215000</v>
      </c>
      <c r="AD333" s="247">
        <f t="shared" ref="AD333:AD335" si="899">AB333+AC333</f>
        <v>3365000</v>
      </c>
      <c r="AE333" s="247">
        <f t="shared" ref="AE333:AE335" si="900">Y333*AB333</f>
        <v>0</v>
      </c>
      <c r="AF333" s="247">
        <f t="shared" ref="AF333:AF335" si="901">Y333*AC333</f>
        <v>0</v>
      </c>
      <c r="AG333" s="247">
        <f t="shared" ref="AG333:AG335" si="902">AE333+AF333</f>
        <v>0</v>
      </c>
      <c r="AH333" s="247" t="e">
        <f t="shared" ref="AH333:AH335" si="903">(V333-AG333)/AG333*100</f>
        <v>#DIV/0!</v>
      </c>
      <c r="AI333" s="329"/>
    </row>
    <row r="334" spans="4:35" s="50" customFormat="1" ht="20" customHeight="1" x14ac:dyDescent="0.2">
      <c r="D334" s="166"/>
      <c r="E334" s="63"/>
      <c r="F334" s="61"/>
      <c r="G334" s="52" t="s">
        <v>241</v>
      </c>
      <c r="H334" s="57" t="s">
        <v>714</v>
      </c>
      <c r="I334" s="53"/>
      <c r="J334" s="54"/>
      <c r="K334" s="54"/>
      <c r="L334" s="54"/>
      <c r="M334" s="54"/>
      <c r="N334" s="55"/>
      <c r="O334" s="59"/>
      <c r="P334" s="145" t="s">
        <v>721</v>
      </c>
      <c r="Q334" s="105" t="s">
        <v>262</v>
      </c>
      <c r="R334" s="236">
        <f t="shared" si="889"/>
        <v>1</v>
      </c>
      <c r="S334" s="236">
        <f t="shared" si="879"/>
        <v>1210000</v>
      </c>
      <c r="T334" s="236">
        <f t="shared" si="880"/>
        <v>165000</v>
      </c>
      <c r="U334" s="237">
        <f t="shared" si="897"/>
        <v>1375000</v>
      </c>
      <c r="V334" s="238">
        <f t="shared" si="898"/>
        <v>1375000</v>
      </c>
      <c r="W334" s="1"/>
      <c r="X334" s="1"/>
      <c r="Y334" s="247">
        <v>1</v>
      </c>
      <c r="Z334" s="247">
        <f t="shared" si="883"/>
        <v>1.1000000000000001</v>
      </c>
      <c r="AA334" s="247">
        <v>1</v>
      </c>
      <c r="AB334" s="247">
        <v>1100000</v>
      </c>
      <c r="AC334" s="247">
        <v>150000</v>
      </c>
      <c r="AD334" s="247">
        <f t="shared" si="899"/>
        <v>1250000</v>
      </c>
      <c r="AE334" s="247">
        <f t="shared" si="900"/>
        <v>1100000</v>
      </c>
      <c r="AF334" s="247">
        <f t="shared" si="901"/>
        <v>150000</v>
      </c>
      <c r="AG334" s="247">
        <f t="shared" si="902"/>
        <v>1250000</v>
      </c>
      <c r="AH334" s="247">
        <f t="shared" si="903"/>
        <v>10</v>
      </c>
      <c r="AI334" s="329"/>
    </row>
    <row r="335" spans="4:35" s="50" customFormat="1" ht="20" customHeight="1" x14ac:dyDescent="0.2">
      <c r="D335" s="166"/>
      <c r="E335" s="63"/>
      <c r="F335" s="61"/>
      <c r="G335" s="52" t="s">
        <v>241</v>
      </c>
      <c r="H335" s="57" t="s">
        <v>848</v>
      </c>
      <c r="I335" s="53"/>
      <c r="J335" s="54"/>
      <c r="K335" s="54"/>
      <c r="L335" s="54"/>
      <c r="M335" s="54"/>
      <c r="N335" s="55"/>
      <c r="O335" s="59"/>
      <c r="P335" s="145" t="s">
        <v>1156</v>
      </c>
      <c r="Q335" s="105" t="s">
        <v>262</v>
      </c>
      <c r="R335" s="236">
        <f t="shared" si="889"/>
        <v>1</v>
      </c>
      <c r="S335" s="236">
        <f t="shared" si="879"/>
        <v>7150000.0000000009</v>
      </c>
      <c r="T335" s="236">
        <f t="shared" si="880"/>
        <v>385000.00000000006</v>
      </c>
      <c r="U335" s="237">
        <f t="shared" si="897"/>
        <v>7535000.0000000009</v>
      </c>
      <c r="V335" s="238">
        <f t="shared" si="898"/>
        <v>7535000.0000000009</v>
      </c>
      <c r="W335" s="1"/>
      <c r="X335" s="1"/>
      <c r="Y335" s="247">
        <v>1</v>
      </c>
      <c r="Z335" s="247">
        <f t="shared" si="883"/>
        <v>1.1000000000000001</v>
      </c>
      <c r="AA335" s="247">
        <v>1</v>
      </c>
      <c r="AB335" s="247">
        <v>6500000</v>
      </c>
      <c r="AC335" s="247">
        <v>350000</v>
      </c>
      <c r="AD335" s="247">
        <f t="shared" si="899"/>
        <v>6850000</v>
      </c>
      <c r="AE335" s="247">
        <f t="shared" si="900"/>
        <v>6500000</v>
      </c>
      <c r="AF335" s="247">
        <f t="shared" si="901"/>
        <v>350000</v>
      </c>
      <c r="AG335" s="247">
        <f t="shared" si="902"/>
        <v>6850000</v>
      </c>
      <c r="AH335" s="247">
        <f t="shared" si="903"/>
        <v>10.000000000000012</v>
      </c>
      <c r="AI335" s="329"/>
    </row>
    <row r="336" spans="4:35" s="47" customFormat="1" ht="20" customHeight="1" x14ac:dyDescent="0.2">
      <c r="D336" s="164"/>
      <c r="E336" s="45"/>
      <c r="F336" s="65">
        <v>2</v>
      </c>
      <c r="G336" s="46" t="s">
        <v>261</v>
      </c>
      <c r="H336" s="46"/>
      <c r="I336" s="46"/>
      <c r="J336" s="48"/>
      <c r="K336" s="48"/>
      <c r="L336" s="48"/>
      <c r="M336" s="48"/>
      <c r="N336" s="46"/>
      <c r="O336" s="125"/>
      <c r="P336" s="145"/>
      <c r="Q336" s="105"/>
      <c r="R336" s="242"/>
      <c r="S336" s="242"/>
      <c r="T336" s="242"/>
      <c r="U336" s="274"/>
      <c r="V336" s="275"/>
      <c r="Y336" s="241"/>
      <c r="Z336" s="241"/>
      <c r="AA336" s="241"/>
      <c r="AB336" s="241"/>
      <c r="AC336" s="241"/>
      <c r="AD336" s="241"/>
      <c r="AE336" s="241"/>
      <c r="AF336" s="241"/>
      <c r="AG336" s="241"/>
      <c r="AH336" s="241"/>
      <c r="AI336" s="327"/>
    </row>
    <row r="337" spans="4:35" s="50" customFormat="1" ht="20" customHeight="1" x14ac:dyDescent="0.2">
      <c r="D337" s="166"/>
      <c r="E337" s="63"/>
      <c r="F337" s="61"/>
      <c r="G337" s="52" t="s">
        <v>241</v>
      </c>
      <c r="H337" s="57" t="s">
        <v>849</v>
      </c>
      <c r="I337" s="53"/>
      <c r="J337" s="54"/>
      <c r="K337" s="54"/>
      <c r="L337" s="54"/>
      <c r="M337" s="54"/>
      <c r="N337" s="55"/>
      <c r="O337" s="59"/>
      <c r="P337" s="145" t="s">
        <v>723</v>
      </c>
      <c r="Q337" s="105" t="s">
        <v>262</v>
      </c>
      <c r="R337" s="236">
        <f>Y337*AA337</f>
        <v>1</v>
      </c>
      <c r="S337" s="236">
        <f>Z337*AB337</f>
        <v>2580600</v>
      </c>
      <c r="T337" s="236">
        <f>Z337*AC337</f>
        <v>841500.00000000012</v>
      </c>
      <c r="U337" s="237">
        <f t="shared" ref="U337:U339" si="904">S337+T337</f>
        <v>3422100</v>
      </c>
      <c r="V337" s="238">
        <f t="shared" ref="V337:V339" si="905">R337*U337</f>
        <v>3422100</v>
      </c>
      <c r="W337" s="1"/>
      <c r="X337" s="1"/>
      <c r="Y337" s="247">
        <v>1</v>
      </c>
      <c r="Z337" s="247">
        <f t="shared" ref="Z337:Z339" si="906">$Z$26</f>
        <v>1.1000000000000001</v>
      </c>
      <c r="AA337" s="247">
        <f>$AA$331</f>
        <v>1</v>
      </c>
      <c r="AB337" s="247">
        <f>2.3*1.2*850000</f>
        <v>2346000</v>
      </c>
      <c r="AC337" s="247">
        <v>765000</v>
      </c>
      <c r="AD337" s="247">
        <f t="shared" ref="AD337:AD339" si="907">AB337+AC337</f>
        <v>3111000</v>
      </c>
      <c r="AE337" s="247">
        <f t="shared" ref="AE337:AE339" si="908">Y337*AB337</f>
        <v>2346000</v>
      </c>
      <c r="AF337" s="247">
        <f t="shared" ref="AF337:AF339" si="909">Y337*AC337</f>
        <v>765000</v>
      </c>
      <c r="AG337" s="247">
        <f t="shared" ref="AG337:AG339" si="910">AE337+AF337</f>
        <v>3111000</v>
      </c>
      <c r="AH337" s="247">
        <f t="shared" ref="AH337:AH339" si="911">(V337-AG337)/AG337*100</f>
        <v>10</v>
      </c>
      <c r="AI337" s="329"/>
    </row>
    <row r="338" spans="4:35" s="50" customFormat="1" ht="20" customHeight="1" x14ac:dyDescent="0.2">
      <c r="D338" s="166"/>
      <c r="E338" s="63"/>
      <c r="F338" s="61"/>
      <c r="G338" s="52" t="s">
        <v>241</v>
      </c>
      <c r="H338" s="57" t="s">
        <v>850</v>
      </c>
      <c r="I338" s="53"/>
      <c r="J338" s="54"/>
      <c r="K338" s="54"/>
      <c r="L338" s="54"/>
      <c r="M338" s="54"/>
      <c r="N338" s="55"/>
      <c r="O338" s="59"/>
      <c r="P338" s="145" t="s">
        <v>723</v>
      </c>
      <c r="Q338" s="105" t="s">
        <v>262</v>
      </c>
      <c r="R338" s="236">
        <f t="shared" ref="R338:R339" si="912">Y338*AA338</f>
        <v>2</v>
      </c>
      <c r="S338" s="236">
        <f t="shared" ref="S338:S339" si="913">Z338*AB338</f>
        <v>4974199.9999999991</v>
      </c>
      <c r="T338" s="236">
        <f t="shared" ref="T338:T339" si="914">Z338*AC338</f>
        <v>841500.00000000012</v>
      </c>
      <c r="U338" s="237">
        <f t="shared" si="904"/>
        <v>5815699.9999999991</v>
      </c>
      <c r="V338" s="238">
        <f t="shared" si="905"/>
        <v>11631399.999999998</v>
      </c>
      <c r="W338" s="1"/>
      <c r="X338" s="1"/>
      <c r="Y338" s="247">
        <v>2</v>
      </c>
      <c r="Z338" s="247">
        <f t="shared" si="906"/>
        <v>1.1000000000000001</v>
      </c>
      <c r="AA338" s="247">
        <f t="shared" ref="AA338:AA339" si="915">$AA$331</f>
        <v>1</v>
      </c>
      <c r="AB338" s="247">
        <f>2*1.9*1.4*850000</f>
        <v>4521999.9999999991</v>
      </c>
      <c r="AC338" s="247">
        <v>765000</v>
      </c>
      <c r="AD338" s="247">
        <f t="shared" si="907"/>
        <v>5286999.9999999991</v>
      </c>
      <c r="AE338" s="247">
        <f>Y338*AB338</f>
        <v>9043999.9999999981</v>
      </c>
      <c r="AF338" s="247">
        <f t="shared" si="909"/>
        <v>1530000</v>
      </c>
      <c r="AG338" s="247">
        <f t="shared" si="910"/>
        <v>10573999.999999998</v>
      </c>
      <c r="AH338" s="247">
        <f t="shared" si="911"/>
        <v>10.000000000000002</v>
      </c>
      <c r="AI338" s="329"/>
    </row>
    <row r="339" spans="4:35" s="50" customFormat="1" ht="20" customHeight="1" x14ac:dyDescent="0.2">
      <c r="D339" s="166"/>
      <c r="E339" s="63"/>
      <c r="F339" s="61"/>
      <c r="G339" s="52" t="s">
        <v>241</v>
      </c>
      <c r="H339" s="57" t="s">
        <v>726</v>
      </c>
      <c r="I339" s="53"/>
      <c r="J339" s="54"/>
      <c r="K339" s="54"/>
      <c r="L339" s="54"/>
      <c r="M339" s="54"/>
      <c r="N339" s="55"/>
      <c r="O339" s="59"/>
      <c r="P339" s="145" t="s">
        <v>723</v>
      </c>
      <c r="Q339" s="105" t="s">
        <v>262</v>
      </c>
      <c r="R339" s="236">
        <f t="shared" si="912"/>
        <v>1</v>
      </c>
      <c r="S339" s="236">
        <f t="shared" si="913"/>
        <v>4974199.9999999991</v>
      </c>
      <c r="T339" s="236">
        <f t="shared" si="914"/>
        <v>841500.00000000012</v>
      </c>
      <c r="U339" s="237">
        <f t="shared" si="904"/>
        <v>5815699.9999999991</v>
      </c>
      <c r="V339" s="238">
        <f t="shared" si="905"/>
        <v>5815699.9999999991</v>
      </c>
      <c r="W339" s="1"/>
      <c r="X339" s="1"/>
      <c r="Y339" s="247">
        <v>1</v>
      </c>
      <c r="Z339" s="247">
        <f t="shared" si="906"/>
        <v>1.1000000000000001</v>
      </c>
      <c r="AA339" s="247">
        <f t="shared" si="915"/>
        <v>1</v>
      </c>
      <c r="AB339" s="247">
        <f>AB338</f>
        <v>4521999.9999999991</v>
      </c>
      <c r="AC339" s="247">
        <v>765000</v>
      </c>
      <c r="AD339" s="247">
        <f t="shared" si="907"/>
        <v>5286999.9999999991</v>
      </c>
      <c r="AE339" s="247">
        <f t="shared" si="908"/>
        <v>4521999.9999999991</v>
      </c>
      <c r="AF339" s="247">
        <f t="shared" si="909"/>
        <v>765000</v>
      </c>
      <c r="AG339" s="247">
        <f t="shared" si="910"/>
        <v>5286999.9999999991</v>
      </c>
      <c r="AH339" s="247">
        <f t="shared" si="911"/>
        <v>10.000000000000002</v>
      </c>
      <c r="AI339" s="329"/>
    </row>
    <row r="340" spans="4:35" s="50" customFormat="1" ht="20" customHeight="1" x14ac:dyDescent="0.2">
      <c r="D340" s="166"/>
      <c r="E340" s="63"/>
      <c r="F340" s="61"/>
      <c r="G340" s="57"/>
      <c r="H340" s="57"/>
      <c r="I340" s="53"/>
      <c r="J340" s="54"/>
      <c r="K340" s="54"/>
      <c r="L340" s="54"/>
      <c r="M340" s="54"/>
      <c r="N340" s="55"/>
      <c r="O340" s="59"/>
      <c r="P340" s="145"/>
      <c r="Q340" s="105"/>
      <c r="R340" s="320"/>
      <c r="S340" s="320"/>
      <c r="T340" s="320"/>
      <c r="U340" s="279"/>
      <c r="V340" s="280"/>
      <c r="Y340" s="403"/>
      <c r="Z340" s="403"/>
      <c r="AA340" s="403"/>
      <c r="AB340" s="403"/>
      <c r="AC340" s="403"/>
      <c r="AD340" s="403"/>
      <c r="AE340" s="403"/>
      <c r="AF340" s="403"/>
      <c r="AG340" s="403"/>
      <c r="AH340" s="403"/>
      <c r="AI340" s="329"/>
    </row>
    <row r="341" spans="4:35" ht="20" customHeight="1" x14ac:dyDescent="0.2">
      <c r="D341" s="160"/>
      <c r="E341" s="100"/>
      <c r="F341" s="96"/>
      <c r="G341" s="95"/>
      <c r="H341" s="94"/>
      <c r="I341" s="96"/>
      <c r="J341" s="97"/>
      <c r="K341" s="97"/>
      <c r="L341" s="97"/>
      <c r="M341" s="98"/>
      <c r="N341" s="99"/>
      <c r="O341" s="94"/>
      <c r="P341" s="101"/>
      <c r="Q341" s="103"/>
      <c r="R341" s="268"/>
      <c r="S341" s="268"/>
      <c r="T341" s="268"/>
      <c r="U341" s="269" t="s">
        <v>182</v>
      </c>
      <c r="V341" s="270">
        <f>SUM(V330:V340)</f>
        <v>40669200</v>
      </c>
      <c r="Y341" s="247"/>
      <c r="Z341" s="247"/>
      <c r="AA341" s="247"/>
      <c r="AB341" s="247"/>
      <c r="AC341" s="247"/>
      <c r="AD341" s="247"/>
      <c r="AE341" s="247"/>
      <c r="AF341" s="247"/>
      <c r="AG341" s="247"/>
      <c r="AH341" s="247"/>
    </row>
    <row r="342" spans="4:35" s="40" customFormat="1" ht="20" customHeight="1" x14ac:dyDescent="0.2">
      <c r="D342" s="163"/>
      <c r="E342" s="45" t="s">
        <v>747</v>
      </c>
      <c r="F342" s="73"/>
      <c r="G342" s="42"/>
      <c r="H342" s="42"/>
      <c r="I342" s="42"/>
      <c r="J342" s="43"/>
      <c r="K342" s="43"/>
      <c r="L342" s="43"/>
      <c r="M342" s="43"/>
      <c r="N342" s="42"/>
      <c r="O342" s="44"/>
      <c r="P342" s="145"/>
      <c r="Q342" s="105"/>
      <c r="R342" s="271"/>
      <c r="S342" s="271"/>
      <c r="T342" s="271"/>
      <c r="U342" s="272"/>
      <c r="V342" s="273"/>
      <c r="Y342" s="248"/>
      <c r="Z342" s="248"/>
      <c r="AA342" s="248"/>
      <c r="AB342" s="248"/>
      <c r="AC342" s="248"/>
      <c r="AD342" s="248"/>
      <c r="AE342" s="248"/>
      <c r="AF342" s="248"/>
      <c r="AG342" s="248"/>
      <c r="AH342" s="248"/>
      <c r="AI342" s="326"/>
    </row>
    <row r="343" spans="4:35" s="47" customFormat="1" ht="20" customHeight="1" x14ac:dyDescent="0.2">
      <c r="D343" s="164"/>
      <c r="E343" s="45"/>
      <c r="F343" s="65">
        <v>1</v>
      </c>
      <c r="G343" s="46" t="s">
        <v>260</v>
      </c>
      <c r="H343" s="46"/>
      <c r="I343" s="46"/>
      <c r="J343" s="48"/>
      <c r="K343" s="48"/>
      <c r="L343" s="48"/>
      <c r="M343" s="48"/>
      <c r="N343" s="46"/>
      <c r="O343" s="125"/>
      <c r="P343" s="145"/>
      <c r="Q343" s="105"/>
      <c r="R343" s="242"/>
      <c r="S343" s="242"/>
      <c r="T343" s="242"/>
      <c r="U343" s="274"/>
      <c r="V343" s="275"/>
      <c r="Y343" s="241"/>
      <c r="Z343" s="241"/>
      <c r="AA343" s="241"/>
      <c r="AB343" s="241"/>
      <c r="AC343" s="241"/>
      <c r="AD343" s="241"/>
      <c r="AE343" s="241"/>
      <c r="AF343" s="241"/>
      <c r="AG343" s="241"/>
      <c r="AH343" s="241"/>
      <c r="AI343" s="327"/>
    </row>
    <row r="344" spans="4:35" s="50" customFormat="1" ht="20" customHeight="1" x14ac:dyDescent="0.2">
      <c r="D344" s="166"/>
      <c r="E344" s="63"/>
      <c r="F344" s="61"/>
      <c r="G344" s="52" t="s">
        <v>241</v>
      </c>
      <c r="H344" s="57" t="s">
        <v>853</v>
      </c>
      <c r="I344" s="53"/>
      <c r="J344" s="54"/>
      <c r="K344" s="54"/>
      <c r="L344" s="54"/>
      <c r="M344" s="54"/>
      <c r="N344" s="55"/>
      <c r="O344" s="59"/>
      <c r="P344" s="145" t="s">
        <v>857</v>
      </c>
      <c r="Q344" s="105" t="s">
        <v>262</v>
      </c>
      <c r="R344" s="236">
        <f t="shared" ref="R344" si="916">Y344*AA344</f>
        <v>1</v>
      </c>
      <c r="S344" s="236">
        <f t="shared" ref="S344:S347" si="917">Z344*AB344</f>
        <v>3850000.0000000005</v>
      </c>
      <c r="T344" s="236">
        <f t="shared" ref="T344:T347" si="918">Z344*AC344</f>
        <v>495000.00000000006</v>
      </c>
      <c r="U344" s="237">
        <f t="shared" ref="U344:U347" si="919">S344+T344</f>
        <v>4345000.0000000009</v>
      </c>
      <c r="V344" s="238">
        <f t="shared" ref="V344:V347" si="920">R344*U344</f>
        <v>4345000.0000000009</v>
      </c>
      <c r="W344" s="1"/>
      <c r="X344" s="1"/>
      <c r="Y344" s="247">
        <v>1</v>
      </c>
      <c r="Z344" s="247">
        <f t="shared" ref="Z344:Z348" si="921">$Z$26</f>
        <v>1.1000000000000001</v>
      </c>
      <c r="AA344" s="247">
        <f t="shared" ref="AA344:AA348" si="922">$AA$331</f>
        <v>1</v>
      </c>
      <c r="AB344" s="247">
        <v>3500000</v>
      </c>
      <c r="AC344" s="247">
        <f>AC331</f>
        <v>450000</v>
      </c>
      <c r="AD344" s="247">
        <f t="shared" ref="AD344:AD347" si="923">AB344+AC344</f>
        <v>3950000</v>
      </c>
      <c r="AE344" s="247">
        <f t="shared" ref="AE344:AE346" si="924">Y344*AB344</f>
        <v>3500000</v>
      </c>
      <c r="AF344" s="247">
        <f t="shared" ref="AF344:AF347" si="925">Y344*AC344</f>
        <v>450000</v>
      </c>
      <c r="AG344" s="247">
        <f t="shared" ref="AG344:AG347" si="926">AE344+AF344</f>
        <v>3950000</v>
      </c>
      <c r="AH344" s="247">
        <f t="shared" ref="AH344:AH346" si="927">(V344-AG344)/AG344*100</f>
        <v>10.000000000000025</v>
      </c>
      <c r="AI344" s="329"/>
    </row>
    <row r="345" spans="4:35" s="50" customFormat="1" ht="20" customHeight="1" x14ac:dyDescent="0.2">
      <c r="D345" s="166"/>
      <c r="E345" s="63"/>
      <c r="F345" s="61"/>
      <c r="G345" s="52" t="s">
        <v>241</v>
      </c>
      <c r="H345" s="57" t="s">
        <v>856</v>
      </c>
      <c r="I345" s="53"/>
      <c r="J345" s="54"/>
      <c r="K345" s="54"/>
      <c r="L345" s="54"/>
      <c r="M345" s="54"/>
      <c r="N345" s="55"/>
      <c r="O345" s="59"/>
      <c r="P345" s="145" t="s">
        <v>857</v>
      </c>
      <c r="Q345" s="105" t="s">
        <v>262</v>
      </c>
      <c r="R345" s="236">
        <f t="shared" ref="R345" si="928">Y345*AA345</f>
        <v>1</v>
      </c>
      <c r="S345" s="236">
        <f t="shared" ref="S345" si="929">Z345*AB345</f>
        <v>4675000</v>
      </c>
      <c r="T345" s="236">
        <f t="shared" ref="T345" si="930">Z345*AC345</f>
        <v>495000.00000000006</v>
      </c>
      <c r="U345" s="237">
        <f t="shared" ref="U345" si="931">S345+T345</f>
        <v>5170000</v>
      </c>
      <c r="V345" s="238">
        <f t="shared" ref="V345" si="932">R345*U345</f>
        <v>5170000</v>
      </c>
      <c r="W345" s="1"/>
      <c r="X345" s="1"/>
      <c r="Y345" s="247">
        <v>1</v>
      </c>
      <c r="Z345" s="247">
        <f t="shared" si="921"/>
        <v>1.1000000000000001</v>
      </c>
      <c r="AA345" s="247">
        <f t="shared" si="922"/>
        <v>1</v>
      </c>
      <c r="AB345" s="247">
        <v>4250000</v>
      </c>
      <c r="AC345" s="247">
        <f>AC332</f>
        <v>450000</v>
      </c>
      <c r="AD345" s="247">
        <f t="shared" ref="AD345" si="933">AB345+AC345</f>
        <v>4700000</v>
      </c>
      <c r="AE345" s="247">
        <f t="shared" ref="AE345" si="934">Y345*AB345</f>
        <v>4250000</v>
      </c>
      <c r="AF345" s="247">
        <f t="shared" ref="AF345" si="935">Y345*AC345</f>
        <v>450000</v>
      </c>
      <c r="AG345" s="247">
        <f t="shared" ref="AG345" si="936">AE345+AF345</f>
        <v>4700000</v>
      </c>
      <c r="AH345" s="247">
        <f t="shared" ref="AH345" si="937">(V345-AG345)/AG345*100</f>
        <v>10</v>
      </c>
      <c r="AI345" s="329"/>
    </row>
    <row r="346" spans="4:35" s="50" customFormat="1" ht="20" customHeight="1" x14ac:dyDescent="0.2">
      <c r="D346" s="166"/>
      <c r="E346" s="63"/>
      <c r="F346" s="61"/>
      <c r="G346" s="52" t="s">
        <v>241</v>
      </c>
      <c r="H346" s="57" t="s">
        <v>854</v>
      </c>
      <c r="I346" s="53"/>
      <c r="J346" s="54"/>
      <c r="K346" s="54"/>
      <c r="L346" s="54"/>
      <c r="M346" s="54"/>
      <c r="N346" s="55"/>
      <c r="O346" s="59"/>
      <c r="P346" s="145" t="s">
        <v>857</v>
      </c>
      <c r="Q346" s="105" t="s">
        <v>262</v>
      </c>
      <c r="R346" s="236">
        <v>1</v>
      </c>
      <c r="S346" s="236">
        <f t="shared" si="917"/>
        <v>3465000.0000000005</v>
      </c>
      <c r="T346" s="236">
        <f t="shared" si="918"/>
        <v>236500.00000000003</v>
      </c>
      <c r="U346" s="237">
        <f t="shared" si="919"/>
        <v>3701500.0000000005</v>
      </c>
      <c r="V346" s="238">
        <f t="shared" si="920"/>
        <v>3701500.0000000005</v>
      </c>
      <c r="W346" s="1"/>
      <c r="X346" s="1"/>
      <c r="Y346" s="247">
        <v>1</v>
      </c>
      <c r="Z346" s="247">
        <f t="shared" si="921"/>
        <v>1.1000000000000001</v>
      </c>
      <c r="AA346" s="247">
        <f t="shared" si="922"/>
        <v>1</v>
      </c>
      <c r="AB346" s="247">
        <f>AB333</f>
        <v>3150000</v>
      </c>
      <c r="AC346" s="247">
        <v>215000</v>
      </c>
      <c r="AD346" s="247">
        <f t="shared" si="923"/>
        <v>3365000</v>
      </c>
      <c r="AE346" s="247">
        <f t="shared" si="924"/>
        <v>3150000</v>
      </c>
      <c r="AF346" s="247">
        <f t="shared" si="925"/>
        <v>215000</v>
      </c>
      <c r="AG346" s="247">
        <f t="shared" si="926"/>
        <v>3365000</v>
      </c>
      <c r="AH346" s="247">
        <f t="shared" si="927"/>
        <v>10.000000000000014</v>
      </c>
      <c r="AI346" s="329"/>
    </row>
    <row r="347" spans="4:35" s="50" customFormat="1" ht="20" customHeight="1" x14ac:dyDescent="0.2">
      <c r="D347" s="166"/>
      <c r="E347" s="63"/>
      <c r="F347" s="61"/>
      <c r="G347" s="52" t="s">
        <v>241</v>
      </c>
      <c r="H347" s="57" t="s">
        <v>714</v>
      </c>
      <c r="I347" s="53"/>
      <c r="J347" s="54"/>
      <c r="K347" s="54"/>
      <c r="L347" s="54"/>
      <c r="M347" s="54"/>
      <c r="N347" s="55"/>
      <c r="O347" s="59"/>
      <c r="P347" s="145" t="s">
        <v>721</v>
      </c>
      <c r="Q347" s="105" t="s">
        <v>262</v>
      </c>
      <c r="R347" s="236">
        <f>Y347*AA347</f>
        <v>2</v>
      </c>
      <c r="S347" s="236">
        <f t="shared" si="917"/>
        <v>1210000</v>
      </c>
      <c r="T347" s="236">
        <f t="shared" si="918"/>
        <v>165000</v>
      </c>
      <c r="U347" s="237">
        <f t="shared" si="919"/>
        <v>1375000</v>
      </c>
      <c r="V347" s="238">
        <f t="shared" si="920"/>
        <v>2750000</v>
      </c>
      <c r="W347" s="1"/>
      <c r="X347" s="1"/>
      <c r="Y347" s="247">
        <v>2</v>
      </c>
      <c r="Z347" s="247">
        <f t="shared" si="921"/>
        <v>1.1000000000000001</v>
      </c>
      <c r="AA347" s="247">
        <f t="shared" si="922"/>
        <v>1</v>
      </c>
      <c r="AB347" s="247">
        <f>AB334</f>
        <v>1100000</v>
      </c>
      <c r="AC347" s="247">
        <v>150000</v>
      </c>
      <c r="AD347" s="247">
        <f t="shared" si="923"/>
        <v>1250000</v>
      </c>
      <c r="AE347" s="247">
        <f>Y347*AB347</f>
        <v>2200000</v>
      </c>
      <c r="AF347" s="247">
        <f t="shared" si="925"/>
        <v>300000</v>
      </c>
      <c r="AG347" s="247">
        <f t="shared" si="926"/>
        <v>2500000</v>
      </c>
      <c r="AH347" s="247">
        <f>(V347-AG347)/AG347*100</f>
        <v>10</v>
      </c>
      <c r="AI347" s="329"/>
    </row>
    <row r="348" spans="4:35" s="50" customFormat="1" ht="20" customHeight="1" x14ac:dyDescent="0.2">
      <c r="D348" s="166"/>
      <c r="E348" s="63"/>
      <c r="F348" s="61"/>
      <c r="G348" s="52" t="s">
        <v>241</v>
      </c>
      <c r="H348" s="57" t="s">
        <v>855</v>
      </c>
      <c r="I348" s="53"/>
      <c r="J348" s="54"/>
      <c r="K348" s="54"/>
      <c r="L348" s="54"/>
      <c r="M348" s="54"/>
      <c r="N348" s="55"/>
      <c r="O348" s="59"/>
      <c r="P348" s="145" t="s">
        <v>723</v>
      </c>
      <c r="Q348" s="105" t="s">
        <v>262</v>
      </c>
      <c r="R348" s="236">
        <v>1</v>
      </c>
      <c r="S348" s="236">
        <f t="shared" ref="S348" si="938">Z348*AB348</f>
        <v>3575000.0000000005</v>
      </c>
      <c r="T348" s="236">
        <f t="shared" ref="T348" si="939">Z348*AC348</f>
        <v>385000.00000000006</v>
      </c>
      <c r="U348" s="237">
        <f t="shared" ref="U348" si="940">S348+T348</f>
        <v>3960000.0000000005</v>
      </c>
      <c r="V348" s="238">
        <f t="shared" ref="V348" si="941">R348*U348</f>
        <v>3960000.0000000005</v>
      </c>
      <c r="W348" s="1"/>
      <c r="X348" s="1"/>
      <c r="Y348" s="247">
        <v>1</v>
      </c>
      <c r="Z348" s="247">
        <f t="shared" si="921"/>
        <v>1.1000000000000001</v>
      </c>
      <c r="AA348" s="247">
        <f t="shared" si="922"/>
        <v>1</v>
      </c>
      <c r="AB348" s="247">
        <v>3250000</v>
      </c>
      <c r="AC348" s="247">
        <v>350000</v>
      </c>
      <c r="AD348" s="247">
        <f t="shared" ref="AD348" si="942">AB348+AC348</f>
        <v>3600000</v>
      </c>
      <c r="AE348" s="247">
        <f t="shared" ref="AE348" si="943">Y348*AB348</f>
        <v>3250000</v>
      </c>
      <c r="AF348" s="247">
        <f t="shared" ref="AF348" si="944">Y348*AC348</f>
        <v>350000</v>
      </c>
      <c r="AG348" s="247">
        <f t="shared" ref="AG348" si="945">AE348+AF348</f>
        <v>3600000</v>
      </c>
      <c r="AH348" s="247">
        <f t="shared" ref="AH348" si="946">(V348-AG348)/AG348*100</f>
        <v>10.000000000000012</v>
      </c>
      <c r="AI348" s="329"/>
    </row>
    <row r="349" spans="4:35" s="47" customFormat="1" ht="20" customHeight="1" x14ac:dyDescent="0.2">
      <c r="D349" s="164"/>
      <c r="E349" s="45"/>
      <c r="F349" s="65">
        <v>2</v>
      </c>
      <c r="G349" s="46" t="s">
        <v>261</v>
      </c>
      <c r="H349" s="46"/>
      <c r="I349" s="46"/>
      <c r="J349" s="48"/>
      <c r="K349" s="48"/>
      <c r="L349" s="48"/>
      <c r="M349" s="48"/>
      <c r="N349" s="46"/>
      <c r="O349" s="125"/>
      <c r="P349" s="145"/>
      <c r="Q349" s="105"/>
      <c r="R349" s="242"/>
      <c r="S349" s="242"/>
      <c r="T349" s="242"/>
      <c r="U349" s="274"/>
      <c r="V349" s="275"/>
      <c r="Y349" s="241"/>
      <c r="Z349" s="241"/>
      <c r="AA349" s="241"/>
      <c r="AB349" s="241"/>
      <c r="AC349" s="241"/>
      <c r="AD349" s="241"/>
      <c r="AE349" s="241"/>
      <c r="AF349" s="241"/>
      <c r="AG349" s="241"/>
      <c r="AH349" s="241"/>
      <c r="AI349" s="327"/>
    </row>
    <row r="350" spans="4:35" s="50" customFormat="1" ht="20" customHeight="1" x14ac:dyDescent="0.2">
      <c r="D350" s="166"/>
      <c r="E350" s="63"/>
      <c r="F350" s="61"/>
      <c r="G350" s="52" t="s">
        <v>241</v>
      </c>
      <c r="H350" s="57" t="s">
        <v>858</v>
      </c>
      <c r="I350" s="53"/>
      <c r="J350" s="54"/>
      <c r="K350" s="54"/>
      <c r="L350" s="54"/>
      <c r="M350" s="54"/>
      <c r="N350" s="55"/>
      <c r="O350" s="59"/>
      <c r="P350" s="145" t="s">
        <v>723</v>
      </c>
      <c r="Q350" s="105" t="s">
        <v>262</v>
      </c>
      <c r="R350" s="236">
        <f>Y350*AA350</f>
        <v>2</v>
      </c>
      <c r="S350" s="236">
        <f>Z350*AB350</f>
        <v>4974199.9999999991</v>
      </c>
      <c r="T350" s="236">
        <f>Z350*AC350</f>
        <v>841500.00000000012</v>
      </c>
      <c r="U350" s="237">
        <f t="shared" ref="U350:U351" si="947">S350+T350</f>
        <v>5815699.9999999991</v>
      </c>
      <c r="V350" s="238">
        <f t="shared" ref="V350" si="948">R350*U350</f>
        <v>11631399.999999998</v>
      </c>
      <c r="W350" s="1"/>
      <c r="X350" s="1"/>
      <c r="Y350" s="247">
        <v>2</v>
      </c>
      <c r="Z350" s="247">
        <f t="shared" ref="Z350" si="949">$Z$26</f>
        <v>1.1000000000000001</v>
      </c>
      <c r="AA350" s="247">
        <f t="shared" ref="AA350" si="950">$AA$331</f>
        <v>1</v>
      </c>
      <c r="AB350" s="247">
        <f>2*1.9*1.4*850000</f>
        <v>4521999.9999999991</v>
      </c>
      <c r="AC350" s="247">
        <f>AC338</f>
        <v>765000</v>
      </c>
      <c r="AD350" s="247">
        <f t="shared" ref="AD350" si="951">AB350+AC350</f>
        <v>5286999.9999999991</v>
      </c>
      <c r="AE350" s="247">
        <f t="shared" ref="AE350" si="952">Y350*AB350</f>
        <v>9043999.9999999981</v>
      </c>
      <c r="AF350" s="247">
        <f t="shared" ref="AF350" si="953">Y350*AC350</f>
        <v>1530000</v>
      </c>
      <c r="AG350" s="247">
        <f t="shared" ref="AG350" si="954">AE350+AF350</f>
        <v>10573999.999999998</v>
      </c>
      <c r="AH350" s="247">
        <f t="shared" ref="AH350" si="955">(V350-AG350)/AG350*100</f>
        <v>10.000000000000002</v>
      </c>
      <c r="AI350" s="329"/>
    </row>
    <row r="351" spans="4:35" s="50" customFormat="1" ht="20" customHeight="1" x14ac:dyDescent="0.2">
      <c r="D351" s="166"/>
      <c r="E351" s="63"/>
      <c r="F351" s="61"/>
      <c r="G351" s="52" t="s">
        <v>241</v>
      </c>
      <c r="H351" s="57" t="s">
        <v>859</v>
      </c>
      <c r="I351" s="53"/>
      <c r="J351" s="54"/>
      <c r="K351" s="54"/>
      <c r="L351" s="54"/>
      <c r="M351" s="54"/>
      <c r="N351" s="55"/>
      <c r="O351" s="59"/>
      <c r="P351" s="145" t="s">
        <v>723</v>
      </c>
      <c r="Q351" s="105" t="s">
        <v>262</v>
      </c>
      <c r="R351" s="236">
        <f>Y351*AA351</f>
        <v>2</v>
      </c>
      <c r="S351" s="236">
        <f>Z351*AB351</f>
        <v>4974199.9999999991</v>
      </c>
      <c r="T351" s="236">
        <f>Z351*AC351</f>
        <v>165000</v>
      </c>
      <c r="U351" s="237">
        <f t="shared" si="947"/>
        <v>5139199.9999999991</v>
      </c>
      <c r="V351" s="238">
        <f t="shared" ref="V351" si="956">R351*U351</f>
        <v>10278399.999999998</v>
      </c>
      <c r="W351" s="1"/>
      <c r="X351" s="1"/>
      <c r="Y351" s="247">
        <v>2</v>
      </c>
      <c r="Z351" s="247">
        <f t="shared" ref="Z351" si="957">$Z$26</f>
        <v>1.1000000000000001</v>
      </c>
      <c r="AA351" s="247">
        <f t="shared" ref="AA351" si="958">$AA$331</f>
        <v>1</v>
      </c>
      <c r="AB351" s="247">
        <f>AB339</f>
        <v>4521999.9999999991</v>
      </c>
      <c r="AC351" s="247">
        <v>150000</v>
      </c>
      <c r="AD351" s="247">
        <f t="shared" ref="AD351" si="959">AB351+AC351</f>
        <v>4671999.9999999991</v>
      </c>
      <c r="AE351" s="247">
        <f>Y351*AB351</f>
        <v>9043999.9999999981</v>
      </c>
      <c r="AF351" s="247">
        <f>Y351*AC351</f>
        <v>300000</v>
      </c>
      <c r="AG351" s="247">
        <f t="shared" ref="AG351" si="960">AE351+AF351</f>
        <v>9343999.9999999981</v>
      </c>
      <c r="AH351" s="247">
        <f t="shared" ref="AH351" si="961">(V351-AG351)/AG351*100</f>
        <v>10.000000000000002</v>
      </c>
      <c r="AI351" s="329"/>
    </row>
    <row r="352" spans="4:35" ht="20" customHeight="1" x14ac:dyDescent="0.2">
      <c r="D352" s="158"/>
      <c r="E352" s="25"/>
      <c r="F352" s="37"/>
      <c r="G352" s="22"/>
      <c r="H352" s="22"/>
      <c r="I352" s="22"/>
      <c r="J352" s="11"/>
      <c r="K352" s="11"/>
      <c r="L352" s="11"/>
      <c r="M352" s="12"/>
      <c r="N352" s="23"/>
      <c r="O352" s="24"/>
      <c r="P352" s="138"/>
      <c r="Q352" s="93"/>
      <c r="R352" s="320"/>
      <c r="S352" s="320"/>
      <c r="T352" s="320"/>
      <c r="U352" s="279"/>
      <c r="V352" s="280"/>
      <c r="Y352" s="403"/>
      <c r="Z352" s="403"/>
      <c r="AA352" s="403"/>
      <c r="AB352" s="403"/>
      <c r="AC352" s="403"/>
      <c r="AD352" s="403"/>
      <c r="AE352" s="403"/>
      <c r="AF352" s="403"/>
      <c r="AG352" s="403"/>
      <c r="AH352" s="403"/>
    </row>
    <row r="353" spans="4:35" ht="20" customHeight="1" x14ac:dyDescent="0.2">
      <c r="D353" s="160"/>
      <c r="E353" s="100"/>
      <c r="F353" s="96"/>
      <c r="G353" s="95"/>
      <c r="H353" s="94"/>
      <c r="I353" s="96"/>
      <c r="J353" s="97"/>
      <c r="K353" s="97"/>
      <c r="L353" s="97"/>
      <c r="M353" s="98"/>
      <c r="N353" s="99"/>
      <c r="O353" s="94"/>
      <c r="P353" s="101"/>
      <c r="Q353" s="103"/>
      <c r="R353" s="268"/>
      <c r="S353" s="268"/>
      <c r="T353" s="268"/>
      <c r="U353" s="269" t="s">
        <v>182</v>
      </c>
      <c r="V353" s="270">
        <f>SUM(V343:V352)</f>
        <v>41836300</v>
      </c>
      <c r="Y353" s="247"/>
      <c r="Z353" s="247"/>
      <c r="AA353" s="247"/>
      <c r="AB353" s="247"/>
      <c r="AC353" s="247"/>
      <c r="AD353" s="247"/>
      <c r="AE353" s="247"/>
      <c r="AF353" s="247"/>
      <c r="AG353" s="247"/>
      <c r="AH353" s="247"/>
    </row>
    <row r="354" spans="4:35" s="40" customFormat="1" ht="20" customHeight="1" x14ac:dyDescent="0.2">
      <c r="D354" s="163" t="s">
        <v>145</v>
      </c>
      <c r="E354" s="58" t="s">
        <v>305</v>
      </c>
      <c r="F354" s="73"/>
      <c r="G354" s="42"/>
      <c r="H354" s="42"/>
      <c r="I354" s="42"/>
      <c r="J354" s="43"/>
      <c r="K354" s="43"/>
      <c r="L354" s="43"/>
      <c r="M354" s="43"/>
      <c r="N354" s="42"/>
      <c r="O354" s="44"/>
      <c r="P354" s="145"/>
      <c r="Q354" s="105"/>
      <c r="R354" s="271"/>
      <c r="S354" s="271"/>
      <c r="T354" s="271"/>
      <c r="U354" s="272"/>
      <c r="V354" s="273"/>
      <c r="Y354" s="248"/>
      <c r="Z354" s="248"/>
      <c r="AA354" s="248"/>
      <c r="AB354" s="248"/>
      <c r="AC354" s="248"/>
      <c r="AD354" s="248"/>
      <c r="AE354" s="248"/>
      <c r="AF354" s="248"/>
      <c r="AG354" s="248"/>
      <c r="AH354" s="248"/>
      <c r="AI354" s="326"/>
    </row>
    <row r="355" spans="4:35" s="40" customFormat="1" ht="20" customHeight="1" x14ac:dyDescent="0.2">
      <c r="D355" s="163"/>
      <c r="E355" s="45" t="s">
        <v>748</v>
      </c>
      <c r="F355" s="73"/>
      <c r="G355" s="42"/>
      <c r="H355" s="42"/>
      <c r="I355" s="42"/>
      <c r="J355" s="43"/>
      <c r="K355" s="43"/>
      <c r="L355" s="43"/>
      <c r="M355" s="43"/>
      <c r="N355" s="42"/>
      <c r="O355" s="44"/>
      <c r="P355" s="145"/>
      <c r="Q355" s="105"/>
      <c r="R355" s="271"/>
      <c r="S355" s="271"/>
      <c r="T355" s="271"/>
      <c r="U355" s="272"/>
      <c r="V355" s="273"/>
      <c r="Y355" s="248"/>
      <c r="Z355" s="248"/>
      <c r="AA355" s="248"/>
      <c r="AB355" s="248"/>
      <c r="AC355" s="248"/>
      <c r="AD355" s="248"/>
      <c r="AE355" s="248"/>
      <c r="AF355" s="248"/>
      <c r="AG355" s="248"/>
      <c r="AH355" s="248"/>
      <c r="AI355" s="326"/>
    </row>
    <row r="356" spans="4:35" s="119" customFormat="1" ht="20" customHeight="1" x14ac:dyDescent="0.2">
      <c r="D356" s="161"/>
      <c r="E356" s="29"/>
      <c r="F356" s="107" t="s">
        <v>46</v>
      </c>
      <c r="G356" s="107" t="s">
        <v>67</v>
      </c>
      <c r="H356" s="107"/>
      <c r="I356" s="113"/>
      <c r="J356" s="107"/>
      <c r="K356" s="108"/>
      <c r="L356" s="108"/>
      <c r="M356" s="109"/>
      <c r="N356" s="116"/>
      <c r="O356" s="110"/>
      <c r="P356" s="138"/>
      <c r="Q356" s="93"/>
      <c r="R356" s="276"/>
      <c r="S356" s="276"/>
      <c r="T356" s="276"/>
      <c r="U356" s="277"/>
      <c r="V356" s="278"/>
      <c r="Y356" s="249"/>
      <c r="Z356" s="249"/>
      <c r="AA356" s="249"/>
      <c r="AB356" s="249"/>
      <c r="AC356" s="249"/>
      <c r="AD356" s="249"/>
      <c r="AE356" s="249"/>
      <c r="AF356" s="249"/>
      <c r="AG356" s="249"/>
      <c r="AH356" s="249"/>
      <c r="AI356" s="92"/>
    </row>
    <row r="357" spans="4:35" ht="20" customHeight="1" x14ac:dyDescent="0.2">
      <c r="D357" s="158"/>
      <c r="E357" s="69"/>
      <c r="F357" s="19"/>
      <c r="G357" s="72" t="s">
        <v>241</v>
      </c>
      <c r="H357" s="19" t="s">
        <v>68</v>
      </c>
      <c r="I357" s="19"/>
      <c r="J357" s="19"/>
      <c r="K357" s="11"/>
      <c r="L357" s="11"/>
      <c r="M357" s="12"/>
      <c r="N357" s="20"/>
      <c r="O357" s="16"/>
      <c r="P357" s="138" t="s">
        <v>732</v>
      </c>
      <c r="Q357" s="93" t="s">
        <v>188</v>
      </c>
      <c r="R357" s="236">
        <f t="shared" ref="R357:R363" si="962">Y357*AA357</f>
        <v>11</v>
      </c>
      <c r="S357" s="236">
        <f t="shared" ref="S357:S363" si="963">Z357*AB357</f>
        <v>71500</v>
      </c>
      <c r="T357" s="236">
        <f t="shared" ref="T357:T363" si="964">Z357*AC357</f>
        <v>82500</v>
      </c>
      <c r="U357" s="237">
        <f t="shared" ref="U357:U363" si="965">S357+T357</f>
        <v>154000</v>
      </c>
      <c r="V357" s="238">
        <f t="shared" ref="V357:V363" si="966">R357*U357</f>
        <v>1694000</v>
      </c>
      <c r="Y357" s="247">
        <v>11</v>
      </c>
      <c r="Z357" s="247">
        <f t="shared" ref="Z357:Z363" si="967">$Z$26</f>
        <v>1.1000000000000001</v>
      </c>
      <c r="AA357" s="247">
        <f t="shared" ref="AA357:AA363" si="968">$AA$331</f>
        <v>1</v>
      </c>
      <c r="AB357" s="247">
        <v>65000</v>
      </c>
      <c r="AC357" s="247">
        <v>75000</v>
      </c>
      <c r="AD357" s="247">
        <f t="shared" ref="AD357:AD363" si="969">AB357+AC357</f>
        <v>140000</v>
      </c>
      <c r="AE357" s="247">
        <f>Y357*AB357</f>
        <v>715000</v>
      </c>
      <c r="AF357" s="247">
        <f>Y357*AC357</f>
        <v>825000</v>
      </c>
      <c r="AG357" s="247">
        <f>AE357+AF357</f>
        <v>1540000</v>
      </c>
      <c r="AH357" s="247">
        <f t="shared" ref="AH357:AH363" si="970">(V357-AG357)/AG357*100</f>
        <v>10</v>
      </c>
    </row>
    <row r="358" spans="4:35" ht="20" customHeight="1" x14ac:dyDescent="0.2">
      <c r="D358" s="158"/>
      <c r="E358" s="69"/>
      <c r="F358" s="19"/>
      <c r="G358" s="72" t="s">
        <v>241</v>
      </c>
      <c r="H358" s="19" t="s">
        <v>69</v>
      </c>
      <c r="I358" s="19"/>
      <c r="J358" s="19"/>
      <c r="K358" s="11"/>
      <c r="L358" s="11"/>
      <c r="M358" s="12"/>
      <c r="N358" s="20"/>
      <c r="O358" s="16"/>
      <c r="P358" s="138" t="s">
        <v>732</v>
      </c>
      <c r="Q358" s="93" t="s">
        <v>188</v>
      </c>
      <c r="R358" s="236">
        <f t="shared" si="962"/>
        <v>7</v>
      </c>
      <c r="S358" s="236">
        <f t="shared" si="963"/>
        <v>71500</v>
      </c>
      <c r="T358" s="236">
        <f t="shared" si="964"/>
        <v>82500</v>
      </c>
      <c r="U358" s="237">
        <f t="shared" si="965"/>
        <v>154000</v>
      </c>
      <c r="V358" s="238">
        <f t="shared" si="966"/>
        <v>1078000</v>
      </c>
      <c r="Y358" s="247">
        <f>Y377+Y378+Y379</f>
        <v>7</v>
      </c>
      <c r="Z358" s="247">
        <f t="shared" si="967"/>
        <v>1.1000000000000001</v>
      </c>
      <c r="AA358" s="247">
        <f t="shared" si="968"/>
        <v>1</v>
      </c>
      <c r="AB358" s="247">
        <v>65000</v>
      </c>
      <c r="AC358" s="247">
        <f>AC357</f>
        <v>75000</v>
      </c>
      <c r="AD358" s="247">
        <f t="shared" si="969"/>
        <v>140000</v>
      </c>
      <c r="AE358" s="247">
        <f t="shared" ref="AE358:AE363" si="971">Y358*AB358</f>
        <v>455000</v>
      </c>
      <c r="AF358" s="247">
        <f t="shared" ref="AF358:AF362" si="972">Y358*AC358</f>
        <v>525000</v>
      </c>
      <c r="AG358" s="247">
        <f t="shared" ref="AG358:AG363" si="973">AE358+AF358</f>
        <v>980000</v>
      </c>
      <c r="AH358" s="247">
        <f t="shared" si="970"/>
        <v>10</v>
      </c>
    </row>
    <row r="359" spans="4:35" s="6" customFormat="1" ht="20" customHeight="1" x14ac:dyDescent="0.2">
      <c r="D359" s="158"/>
      <c r="E359" s="69"/>
      <c r="F359" s="19"/>
      <c r="G359" s="72" t="s">
        <v>241</v>
      </c>
      <c r="H359" s="19" t="s">
        <v>70</v>
      </c>
      <c r="I359" s="22"/>
      <c r="J359" s="19"/>
      <c r="K359" s="11"/>
      <c r="L359" s="11"/>
      <c r="M359" s="12"/>
      <c r="N359" s="20"/>
      <c r="O359" s="16"/>
      <c r="P359" s="138" t="s">
        <v>732</v>
      </c>
      <c r="Q359" s="93" t="s">
        <v>188</v>
      </c>
      <c r="R359" s="236">
        <f t="shared" si="962"/>
        <v>8</v>
      </c>
      <c r="S359" s="236">
        <f t="shared" si="963"/>
        <v>71500</v>
      </c>
      <c r="T359" s="236">
        <f t="shared" si="964"/>
        <v>82500</v>
      </c>
      <c r="U359" s="237">
        <f t="shared" si="965"/>
        <v>154000</v>
      </c>
      <c r="V359" s="238">
        <f t="shared" si="966"/>
        <v>1232000</v>
      </c>
      <c r="W359" s="1"/>
      <c r="X359" s="1"/>
      <c r="Y359" s="247">
        <f>Y381</f>
        <v>8</v>
      </c>
      <c r="Z359" s="247">
        <f t="shared" si="967"/>
        <v>1.1000000000000001</v>
      </c>
      <c r="AA359" s="247">
        <f t="shared" si="968"/>
        <v>1</v>
      </c>
      <c r="AB359" s="247">
        <v>65000</v>
      </c>
      <c r="AC359" s="247">
        <f>AC357</f>
        <v>75000</v>
      </c>
      <c r="AD359" s="247">
        <f t="shared" si="969"/>
        <v>140000</v>
      </c>
      <c r="AE359" s="247">
        <f t="shared" si="971"/>
        <v>520000</v>
      </c>
      <c r="AF359" s="247">
        <f t="shared" si="972"/>
        <v>600000</v>
      </c>
      <c r="AG359" s="247">
        <f t="shared" si="973"/>
        <v>1120000</v>
      </c>
      <c r="AH359" s="247">
        <f t="shared" si="970"/>
        <v>10</v>
      </c>
      <c r="AI359" s="287"/>
    </row>
    <row r="360" spans="4:35" s="6" customFormat="1" ht="20" customHeight="1" x14ac:dyDescent="0.2">
      <c r="D360" s="158"/>
      <c r="E360" s="69"/>
      <c r="F360" s="19"/>
      <c r="G360" s="72" t="s">
        <v>241</v>
      </c>
      <c r="H360" s="19" t="s">
        <v>71</v>
      </c>
      <c r="I360" s="22"/>
      <c r="J360" s="19"/>
      <c r="K360" s="11"/>
      <c r="L360" s="11"/>
      <c r="M360" s="12"/>
      <c r="N360" s="20"/>
      <c r="O360" s="16"/>
      <c r="P360" s="138" t="s">
        <v>732</v>
      </c>
      <c r="Q360" s="93" t="s">
        <v>188</v>
      </c>
      <c r="R360" s="236">
        <f t="shared" si="962"/>
        <v>3</v>
      </c>
      <c r="S360" s="236">
        <f t="shared" si="963"/>
        <v>71500</v>
      </c>
      <c r="T360" s="236">
        <f t="shared" si="964"/>
        <v>82500</v>
      </c>
      <c r="U360" s="237">
        <f t="shared" si="965"/>
        <v>154000</v>
      </c>
      <c r="V360" s="238">
        <f t="shared" si="966"/>
        <v>462000</v>
      </c>
      <c r="W360" s="1"/>
      <c r="X360" s="1"/>
      <c r="Y360" s="247">
        <f>Y382</f>
        <v>3</v>
      </c>
      <c r="Z360" s="247">
        <f t="shared" si="967"/>
        <v>1.1000000000000001</v>
      </c>
      <c r="AA360" s="247">
        <f t="shared" si="968"/>
        <v>1</v>
      </c>
      <c r="AB360" s="247">
        <v>65000</v>
      </c>
      <c r="AC360" s="247">
        <f>AC357</f>
        <v>75000</v>
      </c>
      <c r="AD360" s="247">
        <f t="shared" si="969"/>
        <v>140000</v>
      </c>
      <c r="AE360" s="247">
        <f t="shared" si="971"/>
        <v>195000</v>
      </c>
      <c r="AF360" s="247">
        <f t="shared" si="972"/>
        <v>225000</v>
      </c>
      <c r="AG360" s="247">
        <f t="shared" si="973"/>
        <v>420000</v>
      </c>
      <c r="AH360" s="247">
        <f t="shared" si="970"/>
        <v>10</v>
      </c>
      <c r="AI360" s="287"/>
    </row>
    <row r="361" spans="4:35" ht="20" customHeight="1" x14ac:dyDescent="0.2">
      <c r="D361" s="158"/>
      <c r="E361" s="69"/>
      <c r="F361" s="19"/>
      <c r="G361" s="72" t="s">
        <v>241</v>
      </c>
      <c r="H361" s="19" t="s">
        <v>1277</v>
      </c>
      <c r="I361" s="19"/>
      <c r="J361" s="19"/>
      <c r="K361" s="11"/>
      <c r="L361" s="11"/>
      <c r="M361" s="12"/>
      <c r="N361" s="20"/>
      <c r="O361" s="16"/>
      <c r="P361" s="138" t="s">
        <v>732</v>
      </c>
      <c r="Q361" s="93" t="s">
        <v>188</v>
      </c>
      <c r="R361" s="236">
        <f t="shared" si="962"/>
        <v>3</v>
      </c>
      <c r="S361" s="236">
        <f t="shared" si="963"/>
        <v>71500</v>
      </c>
      <c r="T361" s="236">
        <f t="shared" si="964"/>
        <v>82500</v>
      </c>
      <c r="U361" s="237">
        <f t="shared" si="965"/>
        <v>154000</v>
      </c>
      <c r="V361" s="238">
        <f t="shared" si="966"/>
        <v>462000</v>
      </c>
      <c r="Y361" s="247">
        <v>3</v>
      </c>
      <c r="Z361" s="247">
        <f t="shared" si="967"/>
        <v>1.1000000000000001</v>
      </c>
      <c r="AA361" s="247">
        <f t="shared" si="968"/>
        <v>1</v>
      </c>
      <c r="AB361" s="247">
        <v>65000</v>
      </c>
      <c r="AC361" s="247">
        <f>AC357</f>
        <v>75000</v>
      </c>
      <c r="AD361" s="247">
        <f t="shared" si="969"/>
        <v>140000</v>
      </c>
      <c r="AE361" s="247">
        <f t="shared" si="971"/>
        <v>195000</v>
      </c>
      <c r="AF361" s="247">
        <f t="shared" si="972"/>
        <v>225000</v>
      </c>
      <c r="AG361" s="247">
        <f t="shared" si="973"/>
        <v>420000</v>
      </c>
      <c r="AH361" s="247">
        <f t="shared" si="970"/>
        <v>10</v>
      </c>
    </row>
    <row r="362" spans="4:35" ht="20" customHeight="1" x14ac:dyDescent="0.2">
      <c r="D362" s="158"/>
      <c r="E362" s="69"/>
      <c r="F362" s="19"/>
      <c r="G362" s="72" t="s">
        <v>241</v>
      </c>
      <c r="H362" s="19" t="s">
        <v>268</v>
      </c>
      <c r="I362" s="19"/>
      <c r="J362" s="19"/>
      <c r="K362" s="11"/>
      <c r="L362" s="11"/>
      <c r="M362" s="12"/>
      <c r="N362" s="20"/>
      <c r="O362" s="16"/>
      <c r="P362" s="138" t="s">
        <v>732</v>
      </c>
      <c r="Q362" s="93" t="s">
        <v>237</v>
      </c>
      <c r="R362" s="236">
        <f t="shared" si="962"/>
        <v>1</v>
      </c>
      <c r="S362" s="236">
        <f t="shared" si="963"/>
        <v>71500</v>
      </c>
      <c r="T362" s="236">
        <f t="shared" si="964"/>
        <v>82500</v>
      </c>
      <c r="U362" s="237">
        <f t="shared" si="965"/>
        <v>154000</v>
      </c>
      <c r="V362" s="238">
        <f t="shared" si="966"/>
        <v>154000</v>
      </c>
      <c r="Y362" s="247">
        <v>1</v>
      </c>
      <c r="Z362" s="247">
        <f t="shared" si="967"/>
        <v>1.1000000000000001</v>
      </c>
      <c r="AA362" s="247">
        <f t="shared" si="968"/>
        <v>1</v>
      </c>
      <c r="AB362" s="247">
        <v>65000</v>
      </c>
      <c r="AC362" s="247">
        <f>AC357</f>
        <v>75000</v>
      </c>
      <c r="AD362" s="247">
        <f t="shared" si="969"/>
        <v>140000</v>
      </c>
      <c r="AE362" s="247">
        <f t="shared" si="971"/>
        <v>65000</v>
      </c>
      <c r="AF362" s="247">
        <f t="shared" si="972"/>
        <v>75000</v>
      </c>
      <c r="AG362" s="247">
        <f t="shared" si="973"/>
        <v>140000</v>
      </c>
      <c r="AH362" s="247">
        <f t="shared" si="970"/>
        <v>10</v>
      </c>
    </row>
    <row r="363" spans="4:35" ht="20" customHeight="1" x14ac:dyDescent="0.2">
      <c r="D363" s="158"/>
      <c r="E363" s="69"/>
      <c r="F363" s="19"/>
      <c r="G363" s="72" t="s">
        <v>241</v>
      </c>
      <c r="H363" s="19" t="s">
        <v>263</v>
      </c>
      <c r="I363" s="19"/>
      <c r="J363" s="19"/>
      <c r="K363" s="11"/>
      <c r="L363" s="11"/>
      <c r="M363" s="12"/>
      <c r="N363" s="20"/>
      <c r="O363" s="16"/>
      <c r="P363" s="138" t="s">
        <v>733</v>
      </c>
      <c r="Q363" s="93" t="s">
        <v>237</v>
      </c>
      <c r="R363" s="236">
        <f t="shared" si="962"/>
        <v>15</v>
      </c>
      <c r="S363" s="236">
        <f t="shared" si="963"/>
        <v>104500.00000000001</v>
      </c>
      <c r="T363" s="236">
        <f t="shared" si="964"/>
        <v>27500.000000000004</v>
      </c>
      <c r="U363" s="237">
        <f t="shared" si="965"/>
        <v>132000.00000000003</v>
      </c>
      <c r="V363" s="238">
        <f t="shared" si="966"/>
        <v>1980000.0000000005</v>
      </c>
      <c r="Y363" s="247">
        <v>15</v>
      </c>
      <c r="Z363" s="247">
        <f t="shared" si="967"/>
        <v>1.1000000000000001</v>
      </c>
      <c r="AA363" s="247">
        <f t="shared" si="968"/>
        <v>1</v>
      </c>
      <c r="AB363" s="247">
        <v>95000</v>
      </c>
      <c r="AC363" s="247">
        <v>25000</v>
      </c>
      <c r="AD363" s="247">
        <f t="shared" si="969"/>
        <v>120000</v>
      </c>
      <c r="AE363" s="247">
        <f t="shared" si="971"/>
        <v>1425000</v>
      </c>
      <c r="AF363" s="247">
        <f>Y363*AC363</f>
        <v>375000</v>
      </c>
      <c r="AG363" s="247">
        <f t="shared" si="973"/>
        <v>1800000</v>
      </c>
      <c r="AH363" s="247">
        <f t="shared" si="970"/>
        <v>10.000000000000025</v>
      </c>
    </row>
    <row r="364" spans="4:35" s="119" customFormat="1" ht="20" customHeight="1" x14ac:dyDescent="0.2">
      <c r="D364" s="161"/>
      <c r="E364" s="29"/>
      <c r="F364" s="107" t="s">
        <v>20</v>
      </c>
      <c r="G364" s="107" t="s">
        <v>74</v>
      </c>
      <c r="H364" s="107"/>
      <c r="I364" s="113"/>
      <c r="J364" s="108"/>
      <c r="K364" s="108"/>
      <c r="L364" s="108"/>
      <c r="M364" s="109"/>
      <c r="N364" s="116"/>
      <c r="O364" s="110"/>
      <c r="P364" s="138"/>
      <c r="Q364" s="93"/>
      <c r="R364" s="276"/>
      <c r="S364" s="276"/>
      <c r="T364" s="276"/>
      <c r="U364" s="277"/>
      <c r="V364" s="278"/>
      <c r="Y364" s="249"/>
      <c r="Z364" s="249"/>
      <c r="AA364" s="249"/>
      <c r="AB364" s="249"/>
      <c r="AC364" s="249"/>
      <c r="AD364" s="249"/>
      <c r="AE364" s="249"/>
      <c r="AF364" s="249"/>
      <c r="AG364" s="249"/>
      <c r="AH364" s="249"/>
      <c r="AI364" s="92"/>
    </row>
    <row r="365" spans="4:35" s="111" customFormat="1" ht="20" customHeight="1" x14ac:dyDescent="0.2">
      <c r="D365" s="161"/>
      <c r="E365" s="29"/>
      <c r="F365" s="107"/>
      <c r="G365" s="148" t="s">
        <v>22</v>
      </c>
      <c r="H365" s="107" t="s">
        <v>1196</v>
      </c>
      <c r="I365" s="107"/>
      <c r="J365" s="107"/>
      <c r="K365" s="108"/>
      <c r="L365" s="108"/>
      <c r="M365" s="109"/>
      <c r="N365" s="116"/>
      <c r="O365" s="110"/>
      <c r="P365" s="144"/>
      <c r="Q365" s="104"/>
      <c r="R365" s="242"/>
      <c r="S365" s="242"/>
      <c r="T365" s="242"/>
      <c r="U365" s="274"/>
      <c r="V365" s="275"/>
      <c r="Y365" s="241"/>
      <c r="Z365" s="241"/>
      <c r="AA365" s="241"/>
      <c r="AB365" s="241"/>
      <c r="AC365" s="241"/>
      <c r="AD365" s="241"/>
      <c r="AE365" s="241"/>
      <c r="AF365" s="241"/>
      <c r="AG365" s="241"/>
      <c r="AH365" s="241"/>
      <c r="AI365" s="325"/>
    </row>
    <row r="366" spans="4:35" s="111" customFormat="1" ht="20" customHeight="1" x14ac:dyDescent="0.2">
      <c r="D366" s="875"/>
      <c r="E366" s="869"/>
      <c r="F366" s="878"/>
      <c r="G366" s="950"/>
      <c r="H366" s="878" t="s">
        <v>1262</v>
      </c>
      <c r="I366" s="878"/>
      <c r="J366" s="878"/>
      <c r="K366" s="879"/>
      <c r="L366" s="879"/>
      <c r="M366" s="880"/>
      <c r="N366" s="892"/>
      <c r="O366" s="1070"/>
      <c r="P366" s="951"/>
      <c r="Q366" s="952"/>
      <c r="R366" s="883"/>
      <c r="S366" s="883"/>
      <c r="T366" s="883"/>
      <c r="U366" s="884"/>
      <c r="V366" s="1071"/>
      <c r="Y366" s="882"/>
      <c r="Z366" s="882"/>
      <c r="AA366" s="882"/>
      <c r="AB366" s="882"/>
      <c r="AC366" s="882"/>
      <c r="AD366" s="882"/>
      <c r="AE366" s="882"/>
      <c r="AF366" s="882"/>
      <c r="AG366" s="882"/>
      <c r="AH366" s="882"/>
      <c r="AI366" s="325"/>
    </row>
    <row r="367" spans="4:35" ht="20" customHeight="1" x14ac:dyDescent="0.2">
      <c r="D367" s="158"/>
      <c r="E367" s="69"/>
      <c r="F367" s="19"/>
      <c r="G367" s="33"/>
      <c r="H367" s="34" t="s">
        <v>1255</v>
      </c>
      <c r="I367" s="19"/>
      <c r="J367" s="19"/>
      <c r="K367" s="11"/>
      <c r="L367" s="11"/>
      <c r="M367" s="12"/>
      <c r="N367" s="20"/>
      <c r="O367" s="16"/>
      <c r="P367" s="138" t="s">
        <v>1256</v>
      </c>
      <c r="Q367" s="93" t="s">
        <v>188</v>
      </c>
      <c r="R367" s="236">
        <f t="shared" ref="R367:R371" si="974">Y367*AA367</f>
        <v>6</v>
      </c>
      <c r="S367" s="236">
        <f t="shared" ref="S367:S368" si="975">Z367*AB367</f>
        <v>11550.000000000002</v>
      </c>
      <c r="T367" s="236">
        <f t="shared" ref="T367:T368" si="976">Z367*AC367</f>
        <v>30250.000000000004</v>
      </c>
      <c r="U367" s="237">
        <f t="shared" ref="U367:U368" si="977">S367+T367</f>
        <v>41800.000000000007</v>
      </c>
      <c r="V367" s="238">
        <f t="shared" ref="V367:V368" si="978">R367*U367</f>
        <v>250800.00000000006</v>
      </c>
      <c r="Y367" s="247">
        <v>6</v>
      </c>
      <c r="Z367" s="247">
        <f t="shared" ref="Z367:Z375" si="979">$Z$26</f>
        <v>1.1000000000000001</v>
      </c>
      <c r="AA367" s="247">
        <f t="shared" ref="AA367:AA375" si="980">$AA$331</f>
        <v>1</v>
      </c>
      <c r="AB367" s="247">
        <v>10500</v>
      </c>
      <c r="AC367" s="247">
        <v>27500</v>
      </c>
      <c r="AD367" s="247">
        <f t="shared" ref="AD367:AD368" si="981">AB367+AC367</f>
        <v>38000</v>
      </c>
      <c r="AE367" s="247">
        <f t="shared" ref="AE367:AE368" si="982">Y367*AB367</f>
        <v>63000</v>
      </c>
      <c r="AF367" s="247">
        <f t="shared" ref="AF367:AF368" si="983">Y367*AC367</f>
        <v>165000</v>
      </c>
      <c r="AG367" s="247">
        <f t="shared" ref="AG367:AG368" si="984">AE367+AF367</f>
        <v>228000</v>
      </c>
      <c r="AH367" s="247">
        <f t="shared" ref="AH367:AH368" si="985">(V367-AG367)/AG367*100</f>
        <v>10.000000000000025</v>
      </c>
    </row>
    <row r="368" spans="4:35" ht="20" customHeight="1" x14ac:dyDescent="0.2">
      <c r="D368" s="158"/>
      <c r="E368" s="69"/>
      <c r="F368" s="19"/>
      <c r="G368" s="33"/>
      <c r="H368" s="34" t="s">
        <v>1272</v>
      </c>
      <c r="I368" s="19"/>
      <c r="J368" s="19"/>
      <c r="K368" s="11"/>
      <c r="L368" s="11"/>
      <c r="M368" s="12"/>
      <c r="N368" s="20"/>
      <c r="O368" s="16"/>
      <c r="P368" s="138" t="s">
        <v>1257</v>
      </c>
      <c r="Q368" s="93" t="s">
        <v>188</v>
      </c>
      <c r="R368" s="236">
        <f t="shared" si="974"/>
        <v>1</v>
      </c>
      <c r="S368" s="236">
        <f t="shared" si="975"/>
        <v>121000.00000000001</v>
      </c>
      <c r="T368" s="236">
        <f t="shared" si="976"/>
        <v>11000</v>
      </c>
      <c r="U368" s="237">
        <f t="shared" si="977"/>
        <v>132000</v>
      </c>
      <c r="V368" s="238">
        <f t="shared" si="978"/>
        <v>132000</v>
      </c>
      <c r="Y368" s="247">
        <v>1</v>
      </c>
      <c r="Z368" s="247">
        <f t="shared" si="979"/>
        <v>1.1000000000000001</v>
      </c>
      <c r="AA368" s="247">
        <f t="shared" si="980"/>
        <v>1</v>
      </c>
      <c r="AB368" s="247">
        <v>110000</v>
      </c>
      <c r="AC368" s="247">
        <v>10000</v>
      </c>
      <c r="AD368" s="247">
        <f t="shared" si="981"/>
        <v>120000</v>
      </c>
      <c r="AE368" s="247">
        <f t="shared" si="982"/>
        <v>110000</v>
      </c>
      <c r="AF368" s="247">
        <f t="shared" si="983"/>
        <v>10000</v>
      </c>
      <c r="AG368" s="247">
        <f t="shared" si="984"/>
        <v>120000</v>
      </c>
      <c r="AH368" s="247">
        <f t="shared" si="985"/>
        <v>10</v>
      </c>
    </row>
    <row r="369" spans="4:35" ht="20" customHeight="1" x14ac:dyDescent="0.2">
      <c r="D369" s="158"/>
      <c r="E369" s="69"/>
      <c r="F369" s="19"/>
      <c r="G369" s="33"/>
      <c r="H369" s="34" t="s">
        <v>1271</v>
      </c>
      <c r="I369" s="19"/>
      <c r="J369" s="19"/>
      <c r="K369" s="11"/>
      <c r="L369" s="11"/>
      <c r="M369" s="12"/>
      <c r="N369" s="20"/>
      <c r="O369" s="16"/>
      <c r="P369" s="138" t="s">
        <v>1258</v>
      </c>
      <c r="Q369" s="93" t="s">
        <v>188</v>
      </c>
      <c r="R369" s="236">
        <f t="shared" si="974"/>
        <v>1</v>
      </c>
      <c r="S369" s="236">
        <f t="shared" ref="S369" si="986">Z369*AB369</f>
        <v>77000</v>
      </c>
      <c r="T369" s="236">
        <f t="shared" ref="T369" si="987">Z369*AC369</f>
        <v>11000</v>
      </c>
      <c r="U369" s="237">
        <f t="shared" ref="U369" si="988">S369+T369</f>
        <v>88000</v>
      </c>
      <c r="V369" s="238">
        <f t="shared" ref="V369" si="989">R369*U369</f>
        <v>88000</v>
      </c>
      <c r="Y369" s="247">
        <v>1</v>
      </c>
      <c r="Z369" s="247">
        <f t="shared" si="979"/>
        <v>1.1000000000000001</v>
      </c>
      <c r="AA369" s="247">
        <f t="shared" si="980"/>
        <v>1</v>
      </c>
      <c r="AB369" s="247">
        <v>70000</v>
      </c>
      <c r="AC369" s="247">
        <v>10000</v>
      </c>
      <c r="AD369" s="247">
        <f t="shared" ref="AD369" si="990">AB369+AC369</f>
        <v>80000</v>
      </c>
      <c r="AE369" s="247">
        <f t="shared" ref="AE369" si="991">Y369*AB369</f>
        <v>70000</v>
      </c>
      <c r="AF369" s="247">
        <f t="shared" ref="AF369" si="992">Y369*AC369</f>
        <v>10000</v>
      </c>
      <c r="AG369" s="247">
        <f t="shared" ref="AG369" si="993">AE369+AF369</f>
        <v>80000</v>
      </c>
      <c r="AH369" s="247">
        <f t="shared" ref="AH369" si="994">(V369-AG369)/AG369*100</f>
        <v>10</v>
      </c>
    </row>
    <row r="370" spans="4:35" ht="20" customHeight="1" x14ac:dyDescent="0.2">
      <c r="D370" s="158"/>
      <c r="E370" s="69"/>
      <c r="F370" s="19"/>
      <c r="G370" s="33"/>
      <c r="H370" s="34" t="s">
        <v>1270</v>
      </c>
      <c r="I370" s="19"/>
      <c r="J370" s="19"/>
      <c r="K370" s="11"/>
      <c r="L370" s="11"/>
      <c r="M370" s="12"/>
      <c r="N370" s="20"/>
      <c r="O370" s="16"/>
      <c r="P370" s="138" t="s">
        <v>1259</v>
      </c>
      <c r="Q370" s="93" t="s">
        <v>188</v>
      </c>
      <c r="R370" s="236">
        <f t="shared" si="974"/>
        <v>2</v>
      </c>
      <c r="S370" s="236">
        <f t="shared" ref="S370" si="995">Z370*AB370</f>
        <v>71500</v>
      </c>
      <c r="T370" s="236">
        <f t="shared" ref="T370" si="996">Z370*AC370</f>
        <v>11000</v>
      </c>
      <c r="U370" s="237">
        <f t="shared" ref="U370" si="997">S370+T370</f>
        <v>82500</v>
      </c>
      <c r="V370" s="238">
        <f t="shared" ref="V370" si="998">R370*U370</f>
        <v>165000</v>
      </c>
      <c r="Y370" s="247">
        <v>2</v>
      </c>
      <c r="Z370" s="247">
        <f t="shared" si="979"/>
        <v>1.1000000000000001</v>
      </c>
      <c r="AA370" s="247">
        <f t="shared" si="980"/>
        <v>1</v>
      </c>
      <c r="AB370" s="247">
        <v>65000</v>
      </c>
      <c r="AC370" s="247">
        <v>10000</v>
      </c>
      <c r="AD370" s="247">
        <f t="shared" ref="AD370" si="999">AB370+AC370</f>
        <v>75000</v>
      </c>
      <c r="AE370" s="247">
        <f t="shared" ref="AE370" si="1000">Y370*AB370</f>
        <v>130000</v>
      </c>
      <c r="AF370" s="247">
        <f t="shared" ref="AF370" si="1001">Y370*AC370</f>
        <v>20000</v>
      </c>
      <c r="AG370" s="247">
        <f t="shared" ref="AG370" si="1002">AE370+AF370</f>
        <v>150000</v>
      </c>
      <c r="AH370" s="247">
        <f t="shared" ref="AH370" si="1003">(V370-AG370)/AG370*100</f>
        <v>10</v>
      </c>
    </row>
    <row r="371" spans="4:35" ht="20" customHeight="1" x14ac:dyDescent="0.2">
      <c r="D371" s="158"/>
      <c r="E371" s="69"/>
      <c r="F371" s="19"/>
      <c r="G371" s="33"/>
      <c r="H371" s="34" t="s">
        <v>1260</v>
      </c>
      <c r="I371" s="19"/>
      <c r="J371" s="19"/>
      <c r="K371" s="11"/>
      <c r="L371" s="11"/>
      <c r="M371" s="12"/>
      <c r="N371" s="20"/>
      <c r="O371" s="16"/>
      <c r="P371" s="138" t="s">
        <v>1261</v>
      </c>
      <c r="Q371" s="93" t="s">
        <v>188</v>
      </c>
      <c r="R371" s="236">
        <f t="shared" si="974"/>
        <v>1</v>
      </c>
      <c r="S371" s="236">
        <f t="shared" ref="S371" si="1004">Z371*AB371</f>
        <v>60500.000000000007</v>
      </c>
      <c r="T371" s="236">
        <f t="shared" ref="T371" si="1005">Z371*AC371</f>
        <v>11000</v>
      </c>
      <c r="U371" s="237">
        <f t="shared" ref="U371" si="1006">S371+T371</f>
        <v>71500</v>
      </c>
      <c r="V371" s="238">
        <f t="shared" ref="V371" si="1007">R371*U371</f>
        <v>71500</v>
      </c>
      <c r="Y371" s="247">
        <v>1</v>
      </c>
      <c r="Z371" s="247">
        <f t="shared" si="979"/>
        <v>1.1000000000000001</v>
      </c>
      <c r="AA371" s="247">
        <f t="shared" si="980"/>
        <v>1</v>
      </c>
      <c r="AB371" s="247">
        <v>55000</v>
      </c>
      <c r="AC371" s="247">
        <v>10000</v>
      </c>
      <c r="AD371" s="247">
        <f t="shared" ref="AD371" si="1008">AB371+AC371</f>
        <v>65000</v>
      </c>
      <c r="AE371" s="247">
        <f t="shared" ref="AE371" si="1009">Y371*AB371</f>
        <v>55000</v>
      </c>
      <c r="AF371" s="247">
        <f t="shared" ref="AF371" si="1010">Y371*AC371</f>
        <v>10000</v>
      </c>
      <c r="AG371" s="247">
        <f t="shared" ref="AG371" si="1011">AE371+AF371</f>
        <v>65000</v>
      </c>
      <c r="AH371" s="247">
        <f t="shared" ref="AH371" si="1012">(V371-AG371)/AG371*100</f>
        <v>10</v>
      </c>
    </row>
    <row r="372" spans="4:35" ht="20" customHeight="1" x14ac:dyDescent="0.2">
      <c r="D372" s="158"/>
      <c r="E372" s="69"/>
      <c r="F372" s="19"/>
      <c r="G372" s="33"/>
      <c r="H372" s="34" t="s">
        <v>1266</v>
      </c>
      <c r="I372" s="19"/>
      <c r="J372" s="19"/>
      <c r="K372" s="11"/>
      <c r="L372" s="11"/>
      <c r="M372" s="12"/>
      <c r="N372" s="20"/>
      <c r="O372" s="16"/>
      <c r="P372" s="138" t="s">
        <v>1267</v>
      </c>
      <c r="Q372" s="93" t="s">
        <v>188</v>
      </c>
      <c r="R372" s="236">
        <f t="shared" ref="R372" si="1013">Y372*AA372</f>
        <v>1</v>
      </c>
      <c r="S372" s="236">
        <f t="shared" ref="S372" si="1014">Z372*AB372</f>
        <v>27500.000000000004</v>
      </c>
      <c r="T372" s="236">
        <f t="shared" ref="T372" si="1015">Z372*AC372</f>
        <v>11000</v>
      </c>
      <c r="U372" s="237">
        <f t="shared" ref="U372" si="1016">S372+T372</f>
        <v>38500</v>
      </c>
      <c r="V372" s="238">
        <f t="shared" ref="V372" si="1017">R372*U372</f>
        <v>38500</v>
      </c>
      <c r="Y372" s="247">
        <v>1</v>
      </c>
      <c r="Z372" s="247">
        <f t="shared" si="979"/>
        <v>1.1000000000000001</v>
      </c>
      <c r="AA372" s="247">
        <f t="shared" si="980"/>
        <v>1</v>
      </c>
      <c r="AB372" s="247">
        <v>25000</v>
      </c>
      <c r="AC372" s="247">
        <v>10000</v>
      </c>
      <c r="AD372" s="247">
        <f t="shared" ref="AD372" si="1018">AB372+AC372</f>
        <v>35000</v>
      </c>
      <c r="AE372" s="247">
        <f t="shared" ref="AE372" si="1019">Y372*AB372</f>
        <v>25000</v>
      </c>
      <c r="AF372" s="247">
        <f t="shared" ref="AF372" si="1020">Y372*AC372</f>
        <v>10000</v>
      </c>
      <c r="AG372" s="247">
        <f t="shared" ref="AG372" si="1021">AE372+AF372</f>
        <v>35000</v>
      </c>
      <c r="AH372" s="247">
        <f t="shared" ref="AH372" si="1022">(V372-AG372)/AG372*100</f>
        <v>10</v>
      </c>
    </row>
    <row r="373" spans="4:35" s="111" customFormat="1" ht="20" customHeight="1" x14ac:dyDescent="0.2">
      <c r="D373" s="875"/>
      <c r="E373" s="869"/>
      <c r="F373" s="878"/>
      <c r="G373" s="950"/>
      <c r="H373" s="878" t="s">
        <v>1263</v>
      </c>
      <c r="I373" s="878"/>
      <c r="J373" s="878"/>
      <c r="K373" s="879"/>
      <c r="L373" s="879"/>
      <c r="M373" s="880"/>
      <c r="N373" s="892"/>
      <c r="O373" s="1070"/>
      <c r="P373" s="951"/>
      <c r="Q373" s="952"/>
      <c r="R373" s="883"/>
      <c r="S373" s="883"/>
      <c r="T373" s="883"/>
      <c r="U373" s="884"/>
      <c r="V373" s="1071"/>
      <c r="Y373" s="882"/>
      <c r="Z373" s="882"/>
      <c r="AA373" s="882"/>
      <c r="AB373" s="882"/>
      <c r="AC373" s="882"/>
      <c r="AD373" s="882"/>
      <c r="AE373" s="882"/>
      <c r="AF373" s="882"/>
      <c r="AG373" s="882"/>
      <c r="AH373" s="882"/>
      <c r="AI373" s="325"/>
    </row>
    <row r="374" spans="4:35" ht="20" customHeight="1" x14ac:dyDescent="0.2">
      <c r="D374" s="158"/>
      <c r="E374" s="69"/>
      <c r="F374" s="19"/>
      <c r="G374" s="33"/>
      <c r="H374" s="34" t="s">
        <v>1264</v>
      </c>
      <c r="I374" s="19"/>
      <c r="J374" s="19"/>
      <c r="K374" s="11"/>
      <c r="L374" s="11"/>
      <c r="M374" s="12"/>
      <c r="N374" s="20"/>
      <c r="O374" s="16"/>
      <c r="P374" s="138" t="s">
        <v>1265</v>
      </c>
      <c r="Q374" s="93" t="s">
        <v>188</v>
      </c>
      <c r="R374" s="236">
        <f t="shared" ref="R374:R382" si="1023">Y374*AA374</f>
        <v>4</v>
      </c>
      <c r="S374" s="236">
        <f t="shared" ref="S374:S375" si="1024">Z374*AB374</f>
        <v>137500</v>
      </c>
      <c r="T374" s="236">
        <f t="shared" ref="T374:T375" si="1025">Z374*AC374</f>
        <v>33000</v>
      </c>
      <c r="U374" s="237">
        <f t="shared" ref="U374:U375" si="1026">S374+T374</f>
        <v>170500</v>
      </c>
      <c r="V374" s="238">
        <f t="shared" ref="V374:V375" si="1027">R374*U374</f>
        <v>682000</v>
      </c>
      <c r="Y374" s="247">
        <v>4</v>
      </c>
      <c r="Z374" s="247">
        <f t="shared" si="979"/>
        <v>1.1000000000000001</v>
      </c>
      <c r="AA374" s="247">
        <f t="shared" si="980"/>
        <v>1</v>
      </c>
      <c r="AB374" s="247">
        <v>125000</v>
      </c>
      <c r="AC374" s="247">
        <v>30000</v>
      </c>
      <c r="AD374" s="247">
        <f t="shared" ref="AD374:AD375" si="1028">AB374+AC374</f>
        <v>155000</v>
      </c>
      <c r="AE374" s="247">
        <f t="shared" ref="AE374:AE375" si="1029">Y374*AB374</f>
        <v>500000</v>
      </c>
      <c r="AF374" s="247">
        <f t="shared" ref="AF374:AF375" si="1030">Y374*AC374</f>
        <v>120000</v>
      </c>
      <c r="AG374" s="247">
        <f t="shared" ref="AG374:AG375" si="1031">AE374+AF374</f>
        <v>620000</v>
      </c>
      <c r="AH374" s="247">
        <f t="shared" ref="AH374:AH375" si="1032">(V374-AG374)/AG374*100</f>
        <v>10</v>
      </c>
    </row>
    <row r="375" spans="4:35" ht="20" customHeight="1" x14ac:dyDescent="0.2">
      <c r="D375" s="158"/>
      <c r="E375" s="69"/>
      <c r="F375" s="19"/>
      <c r="G375" s="33"/>
      <c r="H375" s="34" t="s">
        <v>1269</v>
      </c>
      <c r="I375" s="19"/>
      <c r="J375" s="19"/>
      <c r="K375" s="11"/>
      <c r="L375" s="11"/>
      <c r="M375" s="12"/>
      <c r="N375" s="20"/>
      <c r="O375" s="16"/>
      <c r="P375" s="138" t="s">
        <v>1268</v>
      </c>
      <c r="Q375" s="93" t="s">
        <v>188</v>
      </c>
      <c r="R375" s="236">
        <f t="shared" si="1023"/>
        <v>4</v>
      </c>
      <c r="S375" s="236">
        <f t="shared" si="1024"/>
        <v>27500.000000000004</v>
      </c>
      <c r="T375" s="236">
        <f t="shared" si="1025"/>
        <v>11000</v>
      </c>
      <c r="U375" s="237">
        <f t="shared" si="1026"/>
        <v>38500</v>
      </c>
      <c r="V375" s="238">
        <f t="shared" si="1027"/>
        <v>154000</v>
      </c>
      <c r="Y375" s="247">
        <v>4</v>
      </c>
      <c r="Z375" s="247">
        <f t="shared" si="979"/>
        <v>1.1000000000000001</v>
      </c>
      <c r="AA375" s="247">
        <f t="shared" si="980"/>
        <v>1</v>
      </c>
      <c r="AB375" s="247">
        <v>25000</v>
      </c>
      <c r="AC375" s="247">
        <v>10000</v>
      </c>
      <c r="AD375" s="247">
        <f t="shared" si="1028"/>
        <v>35000</v>
      </c>
      <c r="AE375" s="247">
        <f t="shared" si="1029"/>
        <v>100000</v>
      </c>
      <c r="AF375" s="247">
        <f t="shared" si="1030"/>
        <v>40000</v>
      </c>
      <c r="AG375" s="247">
        <f t="shared" si="1031"/>
        <v>140000</v>
      </c>
      <c r="AH375" s="247">
        <f t="shared" si="1032"/>
        <v>10</v>
      </c>
    </row>
    <row r="376" spans="4:35" s="111" customFormat="1" ht="20" customHeight="1" x14ac:dyDescent="0.2">
      <c r="D376" s="161"/>
      <c r="E376" s="29"/>
      <c r="F376" s="107"/>
      <c r="G376" s="148" t="s">
        <v>27</v>
      </c>
      <c r="H376" s="147" t="s">
        <v>83</v>
      </c>
      <c r="I376" s="107"/>
      <c r="J376" s="107"/>
      <c r="K376" s="108"/>
      <c r="L376" s="108"/>
      <c r="M376" s="109"/>
      <c r="N376" s="116"/>
      <c r="O376" s="110"/>
      <c r="P376" s="144"/>
      <c r="Q376" s="104"/>
      <c r="R376" s="242"/>
      <c r="S376" s="242"/>
      <c r="T376" s="242"/>
      <c r="U376" s="274"/>
      <c r="V376" s="275"/>
      <c r="Y376" s="241"/>
      <c r="Z376" s="241"/>
      <c r="AA376" s="241"/>
      <c r="AB376" s="241"/>
      <c r="AC376" s="241"/>
      <c r="AD376" s="241"/>
      <c r="AE376" s="241"/>
      <c r="AF376" s="241"/>
      <c r="AG376" s="241"/>
      <c r="AH376" s="241"/>
      <c r="AI376" s="325"/>
    </row>
    <row r="377" spans="4:35" ht="20" customHeight="1" x14ac:dyDescent="0.2">
      <c r="D377" s="158"/>
      <c r="E377" s="69"/>
      <c r="F377" s="19"/>
      <c r="G377" s="33"/>
      <c r="H377" s="34" t="s">
        <v>1274</v>
      </c>
      <c r="I377" s="19"/>
      <c r="J377" s="19"/>
      <c r="K377" s="11"/>
      <c r="L377" s="11"/>
      <c r="M377" s="12"/>
      <c r="N377" s="20"/>
      <c r="O377" s="16"/>
      <c r="P377" s="138" t="s">
        <v>1283</v>
      </c>
      <c r="Q377" s="93" t="s">
        <v>188</v>
      </c>
      <c r="R377" s="236">
        <f t="shared" si="1023"/>
        <v>3</v>
      </c>
      <c r="S377" s="236">
        <f t="shared" ref="S377:S379" si="1033">Z377*AB377</f>
        <v>62370.000000000007</v>
      </c>
      <c r="T377" s="236">
        <f t="shared" ref="T377:T379" si="1034">Z377*AC377</f>
        <v>38500</v>
      </c>
      <c r="U377" s="237">
        <f t="shared" ref="U377:U379" si="1035">S377+T377</f>
        <v>100870</v>
      </c>
      <c r="V377" s="238">
        <f t="shared" ref="V377:V379" si="1036">R377*U377</f>
        <v>302610</v>
      </c>
      <c r="Y377" s="236">
        <v>3</v>
      </c>
      <c r="Z377" s="247">
        <f t="shared" ref="Z377:Z379" si="1037">$Z$26</f>
        <v>1.1000000000000001</v>
      </c>
      <c r="AA377" s="247">
        <f t="shared" ref="AA377:AA379" si="1038">$AA$331</f>
        <v>1</v>
      </c>
      <c r="AB377" s="247">
        <v>56700</v>
      </c>
      <c r="AC377" s="247">
        <v>35000</v>
      </c>
      <c r="AD377" s="247">
        <f t="shared" ref="AD377:AD379" si="1039">AB377+AC377</f>
        <v>91700</v>
      </c>
      <c r="AE377" s="247">
        <f t="shared" ref="AE377:AE379" si="1040">Y377*AB377</f>
        <v>170100</v>
      </c>
      <c r="AF377" s="247">
        <f t="shared" ref="AF377:AF379" si="1041">Y377*AC377</f>
        <v>105000</v>
      </c>
      <c r="AG377" s="247">
        <f t="shared" ref="AG377:AG379" si="1042">AE377+AF377</f>
        <v>275100</v>
      </c>
      <c r="AH377" s="247">
        <f t="shared" ref="AH377:AH379" si="1043">(V377-AG377)/AG377*100</f>
        <v>10</v>
      </c>
    </row>
    <row r="378" spans="4:35" ht="20" customHeight="1" x14ac:dyDescent="0.2">
      <c r="D378" s="158"/>
      <c r="E378" s="69"/>
      <c r="F378" s="19"/>
      <c r="G378" s="33"/>
      <c r="H378" s="34" t="s">
        <v>1275</v>
      </c>
      <c r="I378" s="19"/>
      <c r="J378" s="19"/>
      <c r="K378" s="11"/>
      <c r="L378" s="11"/>
      <c r="M378" s="12"/>
      <c r="N378" s="20"/>
      <c r="O378" s="16"/>
      <c r="P378" s="138" t="s">
        <v>1284</v>
      </c>
      <c r="Q378" s="93" t="s">
        <v>188</v>
      </c>
      <c r="R378" s="236">
        <f t="shared" si="1023"/>
        <v>3</v>
      </c>
      <c r="S378" s="236">
        <f t="shared" si="1033"/>
        <v>69850</v>
      </c>
      <c r="T378" s="236">
        <f t="shared" si="1034"/>
        <v>38500</v>
      </c>
      <c r="U378" s="237">
        <f t="shared" si="1035"/>
        <v>108350</v>
      </c>
      <c r="V378" s="238">
        <f t="shared" si="1036"/>
        <v>325050</v>
      </c>
      <c r="Y378" s="236">
        <v>3</v>
      </c>
      <c r="Z378" s="247">
        <f t="shared" si="1037"/>
        <v>1.1000000000000001</v>
      </c>
      <c r="AA378" s="247">
        <f t="shared" si="1038"/>
        <v>1</v>
      </c>
      <c r="AB378" s="247">
        <v>63500</v>
      </c>
      <c r="AC378" s="247">
        <v>35000</v>
      </c>
      <c r="AD378" s="247">
        <f t="shared" si="1039"/>
        <v>98500</v>
      </c>
      <c r="AE378" s="247">
        <f t="shared" si="1040"/>
        <v>190500</v>
      </c>
      <c r="AF378" s="247">
        <f t="shared" si="1041"/>
        <v>105000</v>
      </c>
      <c r="AG378" s="247">
        <f t="shared" si="1042"/>
        <v>295500</v>
      </c>
      <c r="AH378" s="247">
        <f t="shared" si="1043"/>
        <v>10</v>
      </c>
    </row>
    <row r="379" spans="4:35" ht="20" customHeight="1" x14ac:dyDescent="0.2">
      <c r="D379" s="158"/>
      <c r="E379" s="69"/>
      <c r="F379" s="19"/>
      <c r="G379" s="33"/>
      <c r="H379" s="34" t="s">
        <v>1276</v>
      </c>
      <c r="I379" s="19"/>
      <c r="J379" s="19"/>
      <c r="K379" s="11"/>
      <c r="L379" s="11"/>
      <c r="M379" s="12"/>
      <c r="N379" s="20"/>
      <c r="O379" s="16"/>
      <c r="P379" s="138" t="s">
        <v>1285</v>
      </c>
      <c r="Q379" s="93" t="s">
        <v>188</v>
      </c>
      <c r="R379" s="236">
        <f t="shared" si="1023"/>
        <v>1</v>
      </c>
      <c r="S379" s="236">
        <f t="shared" si="1033"/>
        <v>80850</v>
      </c>
      <c r="T379" s="236">
        <f t="shared" si="1034"/>
        <v>38500</v>
      </c>
      <c r="U379" s="237">
        <f t="shared" si="1035"/>
        <v>119350</v>
      </c>
      <c r="V379" s="238">
        <f t="shared" si="1036"/>
        <v>119350</v>
      </c>
      <c r="Y379" s="236">
        <v>1</v>
      </c>
      <c r="Z379" s="247">
        <f t="shared" si="1037"/>
        <v>1.1000000000000001</v>
      </c>
      <c r="AA379" s="247">
        <f t="shared" si="1038"/>
        <v>1</v>
      </c>
      <c r="AB379" s="247">
        <v>73500</v>
      </c>
      <c r="AC379" s="247">
        <v>35000</v>
      </c>
      <c r="AD379" s="247">
        <f t="shared" si="1039"/>
        <v>108500</v>
      </c>
      <c r="AE379" s="247">
        <f t="shared" si="1040"/>
        <v>73500</v>
      </c>
      <c r="AF379" s="247">
        <f t="shared" si="1041"/>
        <v>35000</v>
      </c>
      <c r="AG379" s="247">
        <f t="shared" si="1042"/>
        <v>108500</v>
      </c>
      <c r="AH379" s="247">
        <f t="shared" si="1043"/>
        <v>10</v>
      </c>
    </row>
    <row r="380" spans="4:35" s="111" customFormat="1" ht="20" customHeight="1" x14ac:dyDescent="0.2">
      <c r="D380" s="161"/>
      <c r="E380" s="29"/>
      <c r="F380" s="107"/>
      <c r="G380" s="148" t="s">
        <v>28</v>
      </c>
      <c r="H380" s="107" t="s">
        <v>88</v>
      </c>
      <c r="I380" s="107"/>
      <c r="J380" s="107"/>
      <c r="K380" s="108"/>
      <c r="L380" s="108"/>
      <c r="M380" s="109"/>
      <c r="N380" s="116"/>
      <c r="O380" s="110"/>
      <c r="P380" s="144"/>
      <c r="Q380" s="104"/>
      <c r="R380" s="236"/>
      <c r="S380" s="242"/>
      <c r="T380" s="242"/>
      <c r="U380" s="274"/>
      <c r="V380" s="275"/>
      <c r="Y380" s="241"/>
      <c r="Z380" s="241"/>
      <c r="AA380" s="241"/>
      <c r="AB380" s="241"/>
      <c r="AC380" s="241"/>
      <c r="AD380" s="241"/>
      <c r="AE380" s="241"/>
      <c r="AF380" s="241"/>
      <c r="AG380" s="241"/>
      <c r="AH380" s="241"/>
      <c r="AI380" s="325"/>
    </row>
    <row r="381" spans="4:35" ht="20" customHeight="1" x14ac:dyDescent="0.2">
      <c r="D381" s="158"/>
      <c r="E381" s="69"/>
      <c r="F381" s="19"/>
      <c r="G381" s="33"/>
      <c r="H381" s="34" t="s">
        <v>1193</v>
      </c>
      <c r="I381" s="19"/>
      <c r="J381" s="19"/>
      <c r="K381" s="11"/>
      <c r="L381" s="11"/>
      <c r="M381" s="12"/>
      <c r="N381" s="20"/>
      <c r="O381" s="16"/>
      <c r="P381" s="138" t="s">
        <v>1194</v>
      </c>
      <c r="Q381" s="93" t="s">
        <v>188</v>
      </c>
      <c r="R381" s="236">
        <v>10</v>
      </c>
      <c r="S381" s="236">
        <f>Z381*AB381</f>
        <v>64240.000000000007</v>
      </c>
      <c r="T381" s="236">
        <f t="shared" ref="T381" si="1044">Z381*AC381</f>
        <v>38500</v>
      </c>
      <c r="U381" s="237">
        <f t="shared" ref="U381" si="1045">S381+T381</f>
        <v>102740</v>
      </c>
      <c r="V381" s="238">
        <f t="shared" ref="V381" si="1046">R381*U381</f>
        <v>1027400</v>
      </c>
      <c r="Y381" s="236">
        <v>8</v>
      </c>
      <c r="Z381" s="247">
        <f t="shared" ref="Z381:Z382" si="1047">$Z$26</f>
        <v>1.1000000000000001</v>
      </c>
      <c r="AA381" s="247">
        <f t="shared" ref="AA381:AA382" si="1048">$AA$331</f>
        <v>1</v>
      </c>
      <c r="AB381" s="247">
        <v>58400</v>
      </c>
      <c r="AC381" s="247">
        <v>35000</v>
      </c>
      <c r="AD381" s="247">
        <f t="shared" ref="AD381:AD382" si="1049">AB381+AC381</f>
        <v>93400</v>
      </c>
      <c r="AE381" s="247">
        <f t="shared" ref="AE381:AE382" si="1050">Y381*AB381</f>
        <v>467200</v>
      </c>
      <c r="AF381" s="247">
        <f t="shared" ref="AF381:AF382" si="1051">Y381*AC381</f>
        <v>280000</v>
      </c>
      <c r="AG381" s="247">
        <f t="shared" ref="AG381:AG382" si="1052">AE381+AF381</f>
        <v>747200</v>
      </c>
      <c r="AH381" s="247">
        <f>(V381-AG381)/AG381*100</f>
        <v>37.5</v>
      </c>
    </row>
    <row r="382" spans="4:35" ht="20" customHeight="1" x14ac:dyDescent="0.2">
      <c r="D382" s="158"/>
      <c r="E382" s="69"/>
      <c r="F382" s="19"/>
      <c r="G382" s="33"/>
      <c r="H382" s="34" t="s">
        <v>91</v>
      </c>
      <c r="I382" s="19"/>
      <c r="J382" s="19"/>
      <c r="K382" s="11"/>
      <c r="L382" s="11"/>
      <c r="M382" s="12"/>
      <c r="N382" s="20"/>
      <c r="O382" s="16"/>
      <c r="P382" s="138" t="s">
        <v>1253</v>
      </c>
      <c r="Q382" s="93" t="s">
        <v>188</v>
      </c>
      <c r="R382" s="236">
        <f t="shared" si="1023"/>
        <v>3</v>
      </c>
      <c r="S382" s="236">
        <f>Z382*AB382</f>
        <v>105270.00000000001</v>
      </c>
      <c r="T382" s="236">
        <f>Z382*AC382</f>
        <v>38500</v>
      </c>
      <c r="U382" s="237">
        <f>S382+T382</f>
        <v>143770</v>
      </c>
      <c r="V382" s="238">
        <f>R382*U382</f>
        <v>431310</v>
      </c>
      <c r="Y382" s="236">
        <v>3</v>
      </c>
      <c r="Z382" s="247">
        <f t="shared" si="1047"/>
        <v>1.1000000000000001</v>
      </c>
      <c r="AA382" s="247">
        <f t="shared" si="1048"/>
        <v>1</v>
      </c>
      <c r="AB382" s="247">
        <v>95700</v>
      </c>
      <c r="AC382" s="247">
        <v>35000</v>
      </c>
      <c r="AD382" s="247">
        <f t="shared" si="1049"/>
        <v>130700</v>
      </c>
      <c r="AE382" s="247">
        <f t="shared" si="1050"/>
        <v>287100</v>
      </c>
      <c r="AF382" s="247">
        <f t="shared" si="1051"/>
        <v>105000</v>
      </c>
      <c r="AG382" s="247">
        <f t="shared" si="1052"/>
        <v>392100</v>
      </c>
      <c r="AH382" s="247">
        <f>(V382-AG382)/AG382*100</f>
        <v>10</v>
      </c>
    </row>
    <row r="383" spans="4:35" s="111" customFormat="1" ht="20" customHeight="1" x14ac:dyDescent="0.2">
      <c r="D383" s="161"/>
      <c r="E383" s="29"/>
      <c r="F383" s="107"/>
      <c r="G383" s="148" t="s">
        <v>29</v>
      </c>
      <c r="H383" s="107" t="s">
        <v>92</v>
      </c>
      <c r="I383" s="107"/>
      <c r="J383" s="107"/>
      <c r="K383" s="108"/>
      <c r="L383" s="108"/>
      <c r="M383" s="109"/>
      <c r="N383" s="116"/>
      <c r="O383" s="110"/>
      <c r="P383" s="144"/>
      <c r="Q383" s="104"/>
      <c r="R383" s="242"/>
      <c r="S383" s="242"/>
      <c r="T383" s="242"/>
      <c r="U383" s="274"/>
      <c r="V383" s="275"/>
      <c r="Y383" s="241"/>
      <c r="Z383" s="241"/>
      <c r="AA383" s="241"/>
      <c r="AB383" s="241"/>
      <c r="AC383" s="241"/>
      <c r="AD383" s="241"/>
      <c r="AE383" s="241"/>
      <c r="AF383" s="241"/>
      <c r="AG383" s="241"/>
      <c r="AH383" s="241"/>
      <c r="AI383" s="325"/>
    </row>
    <row r="384" spans="4:35" s="6" customFormat="1" ht="20" customHeight="1" x14ac:dyDescent="0.2">
      <c r="D384" s="158"/>
      <c r="E384" s="69"/>
      <c r="F384" s="19"/>
      <c r="G384" s="33"/>
      <c r="H384" s="34" t="s">
        <v>94</v>
      </c>
      <c r="I384" s="22"/>
      <c r="J384" s="19"/>
      <c r="K384" s="11"/>
      <c r="L384" s="11"/>
      <c r="M384" s="12"/>
      <c r="N384" s="20"/>
      <c r="O384" s="16"/>
      <c r="P384" s="138" t="s">
        <v>1254</v>
      </c>
      <c r="Q384" s="93" t="s">
        <v>188</v>
      </c>
      <c r="R384" s="236">
        <f t="shared" ref="R384" si="1053">Y384*AA384</f>
        <v>1</v>
      </c>
      <c r="S384" s="236">
        <f t="shared" ref="S384" si="1054">Z384*AB384</f>
        <v>137500</v>
      </c>
      <c r="T384" s="236">
        <f t="shared" ref="T384" si="1055">Z384*AC384</f>
        <v>38500</v>
      </c>
      <c r="U384" s="237">
        <f t="shared" ref="U384" si="1056">S384+T384</f>
        <v>176000</v>
      </c>
      <c r="V384" s="238">
        <f t="shared" ref="V384" si="1057">R384*U384</f>
        <v>176000</v>
      </c>
      <c r="W384" s="1"/>
      <c r="X384" s="1"/>
      <c r="Y384" s="247">
        <v>1</v>
      </c>
      <c r="Z384" s="247">
        <f t="shared" ref="Z384" si="1058">$Z$26</f>
        <v>1.1000000000000001</v>
      </c>
      <c r="AA384" s="247">
        <f t="shared" ref="AA384" si="1059">$AA$331</f>
        <v>1</v>
      </c>
      <c r="AB384" s="247">
        <v>125000</v>
      </c>
      <c r="AC384" s="247">
        <v>35000</v>
      </c>
      <c r="AD384" s="247">
        <f t="shared" ref="AD384" si="1060">AB384+AC384</f>
        <v>160000</v>
      </c>
      <c r="AE384" s="247">
        <f t="shared" ref="AE384" si="1061">Y384*AB384</f>
        <v>125000</v>
      </c>
      <c r="AF384" s="247">
        <f t="shared" ref="AF384" si="1062">Y384*AC384</f>
        <v>35000</v>
      </c>
      <c r="AG384" s="247">
        <f t="shared" ref="AG384" si="1063">AE384+AF384</f>
        <v>160000</v>
      </c>
      <c r="AH384" s="247">
        <f t="shared" ref="AH384" si="1064">(V384-AG384)/AG384*100</f>
        <v>10</v>
      </c>
      <c r="AI384" s="287"/>
    </row>
    <row r="385" spans="4:35" s="111" customFormat="1" ht="20" customHeight="1" x14ac:dyDescent="0.2">
      <c r="D385" s="161"/>
      <c r="E385" s="29"/>
      <c r="F385" s="107"/>
      <c r="G385" s="148" t="s">
        <v>30</v>
      </c>
      <c r="H385" s="32" t="s">
        <v>1184</v>
      </c>
      <c r="I385" s="107"/>
      <c r="J385" s="107"/>
      <c r="K385" s="108"/>
      <c r="L385" s="108"/>
      <c r="M385" s="109"/>
      <c r="N385" s="116"/>
      <c r="O385" s="110"/>
      <c r="P385" s="144"/>
      <c r="Q385" s="104"/>
      <c r="R385" s="242"/>
      <c r="S385" s="242"/>
      <c r="T385" s="242"/>
      <c r="U385" s="274"/>
      <c r="V385" s="275"/>
      <c r="Y385" s="241"/>
      <c r="Z385" s="241"/>
      <c r="AA385" s="241"/>
      <c r="AB385" s="241"/>
      <c r="AC385" s="241"/>
      <c r="AD385" s="241"/>
      <c r="AE385" s="241"/>
      <c r="AF385" s="241"/>
      <c r="AG385" s="241"/>
      <c r="AH385" s="241"/>
      <c r="AI385" s="325"/>
    </row>
    <row r="386" spans="4:35" s="6" customFormat="1" ht="20" customHeight="1" x14ac:dyDescent="0.2">
      <c r="D386" s="158"/>
      <c r="E386" s="69"/>
      <c r="F386" s="19"/>
      <c r="G386" s="33"/>
      <c r="H386" s="38" t="s">
        <v>1189</v>
      </c>
      <c r="I386" s="22"/>
      <c r="J386" s="19"/>
      <c r="K386" s="11"/>
      <c r="L386" s="11"/>
      <c r="M386" s="12"/>
      <c r="N386" s="20"/>
      <c r="O386" s="16"/>
      <c r="P386" s="138" t="s">
        <v>1183</v>
      </c>
      <c r="Q386" s="93" t="s">
        <v>266</v>
      </c>
      <c r="R386" s="236">
        <f t="shared" ref="R386:R387" si="1065">Y386*AA386</f>
        <v>2</v>
      </c>
      <c r="S386" s="236">
        <f t="shared" ref="S386:S387" si="1066">Z386*AB386</f>
        <v>412500.00000000006</v>
      </c>
      <c r="T386" s="236">
        <f t="shared" ref="T386:T387" si="1067">Z386*AC386</f>
        <v>55000.000000000007</v>
      </c>
      <c r="U386" s="237">
        <f t="shared" ref="U386:U387" si="1068">S386+T386</f>
        <v>467500.00000000006</v>
      </c>
      <c r="V386" s="238">
        <f t="shared" ref="V386:V387" si="1069">R386*U386</f>
        <v>935000.00000000012</v>
      </c>
      <c r="W386" s="1"/>
      <c r="X386" s="1"/>
      <c r="Y386" s="247">
        <v>2</v>
      </c>
      <c r="Z386" s="247">
        <f t="shared" ref="Z386:Z387" si="1070">$Z$26</f>
        <v>1.1000000000000001</v>
      </c>
      <c r="AA386" s="247">
        <f t="shared" ref="AA386:AA387" si="1071">$AA$331</f>
        <v>1</v>
      </c>
      <c r="AB386" s="247">
        <v>375000</v>
      </c>
      <c r="AC386" s="247">
        <v>50000</v>
      </c>
      <c r="AD386" s="247">
        <f t="shared" ref="AD386:AD387" si="1072">AB386+AC386</f>
        <v>425000</v>
      </c>
      <c r="AE386" s="247">
        <f t="shared" ref="AE386:AE387" si="1073">Y386*AB386</f>
        <v>750000</v>
      </c>
      <c r="AF386" s="247">
        <f t="shared" ref="AF386:AF387" si="1074">Y386*AC386</f>
        <v>100000</v>
      </c>
      <c r="AG386" s="247">
        <f t="shared" ref="AG386:AG387" si="1075">AE386+AF386</f>
        <v>850000</v>
      </c>
      <c r="AH386" s="247">
        <f t="shared" ref="AH386:AH387" si="1076">(V386-AG386)/AG386*100</f>
        <v>10.000000000000012</v>
      </c>
      <c r="AI386" s="287"/>
    </row>
    <row r="387" spans="4:35" s="6" customFormat="1" ht="20" customHeight="1" x14ac:dyDescent="0.2">
      <c r="D387" s="158"/>
      <c r="E387" s="69"/>
      <c r="F387" s="19"/>
      <c r="G387" s="33"/>
      <c r="H387" s="38" t="s">
        <v>1190</v>
      </c>
      <c r="I387" s="22"/>
      <c r="J387" s="19"/>
      <c r="K387" s="11"/>
      <c r="L387" s="11"/>
      <c r="M387" s="12"/>
      <c r="N387" s="20"/>
      <c r="O387" s="16"/>
      <c r="P387" s="138" t="s">
        <v>1273</v>
      </c>
      <c r="Q387" s="93" t="s">
        <v>266</v>
      </c>
      <c r="R387" s="236">
        <f t="shared" si="1065"/>
        <v>1</v>
      </c>
      <c r="S387" s="236">
        <f t="shared" si="1066"/>
        <v>495000.00000000006</v>
      </c>
      <c r="T387" s="236">
        <f t="shared" si="1067"/>
        <v>55000.000000000007</v>
      </c>
      <c r="U387" s="237">
        <f t="shared" si="1068"/>
        <v>550000.00000000012</v>
      </c>
      <c r="V387" s="238">
        <f t="shared" si="1069"/>
        <v>550000.00000000012</v>
      </c>
      <c r="W387" s="1"/>
      <c r="X387" s="1"/>
      <c r="Y387" s="247">
        <v>1</v>
      </c>
      <c r="Z387" s="247">
        <f t="shared" si="1070"/>
        <v>1.1000000000000001</v>
      </c>
      <c r="AA387" s="247">
        <f t="shared" si="1071"/>
        <v>1</v>
      </c>
      <c r="AB387" s="247">
        <v>450000</v>
      </c>
      <c r="AC387" s="247">
        <v>50000</v>
      </c>
      <c r="AD387" s="247">
        <f t="shared" si="1072"/>
        <v>500000</v>
      </c>
      <c r="AE387" s="247">
        <f t="shared" si="1073"/>
        <v>450000</v>
      </c>
      <c r="AF387" s="247">
        <f t="shared" si="1074"/>
        <v>50000</v>
      </c>
      <c r="AG387" s="247">
        <f t="shared" si="1075"/>
        <v>500000</v>
      </c>
      <c r="AH387" s="247">
        <f t="shared" si="1076"/>
        <v>10.000000000000023</v>
      </c>
      <c r="AI387" s="287"/>
    </row>
    <row r="388" spans="4:35" s="111" customFormat="1" ht="20" customHeight="1" x14ac:dyDescent="0.2">
      <c r="D388" s="161"/>
      <c r="E388" s="29"/>
      <c r="F388" s="107"/>
      <c r="G388" s="148" t="s">
        <v>31</v>
      </c>
      <c r="H388" s="32" t="s">
        <v>740</v>
      </c>
      <c r="I388" s="107"/>
      <c r="J388" s="107"/>
      <c r="K388" s="108"/>
      <c r="L388" s="108"/>
      <c r="M388" s="109"/>
      <c r="N388" s="116"/>
      <c r="O388" s="110"/>
      <c r="P388" s="144"/>
      <c r="Q388" s="104"/>
      <c r="R388" s="242"/>
      <c r="S388" s="242"/>
      <c r="T388" s="242"/>
      <c r="U388" s="274"/>
      <c r="V388" s="275"/>
      <c r="Y388" s="241"/>
      <c r="Z388" s="241"/>
      <c r="AA388" s="241"/>
      <c r="AB388" s="241"/>
      <c r="AC388" s="241"/>
      <c r="AD388" s="241"/>
      <c r="AE388" s="241"/>
      <c r="AF388" s="241"/>
      <c r="AG388" s="241"/>
      <c r="AH388" s="241"/>
      <c r="AI388" s="325"/>
    </row>
    <row r="389" spans="4:35" ht="20" customHeight="1" x14ac:dyDescent="0.2">
      <c r="D389" s="158"/>
      <c r="E389" s="69"/>
      <c r="F389" s="19"/>
      <c r="G389" s="31"/>
      <c r="H389" s="34" t="s">
        <v>1188</v>
      </c>
      <c r="I389" s="19"/>
      <c r="J389" s="19"/>
      <c r="K389" s="11"/>
      <c r="L389" s="11"/>
      <c r="M389" s="12"/>
      <c r="N389" s="20"/>
      <c r="O389" s="16"/>
      <c r="P389" s="138" t="s">
        <v>1182</v>
      </c>
      <c r="Q389" s="93" t="s">
        <v>266</v>
      </c>
      <c r="R389" s="236">
        <f t="shared" ref="R389:R393" si="1077">Y389*AA389</f>
        <v>1</v>
      </c>
      <c r="S389" s="236">
        <f t="shared" ref="S389:S393" si="1078">Z389*AB389</f>
        <v>165000</v>
      </c>
      <c r="T389" s="236">
        <f t="shared" ref="T389:T393" si="1079">Z389*AC389</f>
        <v>55000.000000000007</v>
      </c>
      <c r="U389" s="237">
        <f t="shared" ref="U389:U393" si="1080">S389+T389</f>
        <v>220000</v>
      </c>
      <c r="V389" s="238">
        <f t="shared" ref="V389:V393" si="1081">R389*U389</f>
        <v>220000</v>
      </c>
      <c r="Y389" s="247">
        <v>1</v>
      </c>
      <c r="Z389" s="247">
        <f t="shared" ref="Z389:Z393" si="1082">$Z$26</f>
        <v>1.1000000000000001</v>
      </c>
      <c r="AA389" s="247">
        <f t="shared" ref="AA389:AA393" si="1083">$AA$331</f>
        <v>1</v>
      </c>
      <c r="AB389" s="247">
        <v>150000</v>
      </c>
      <c r="AC389" s="247">
        <v>50000</v>
      </c>
      <c r="AD389" s="247">
        <f t="shared" ref="AD389:AD393" si="1084">AB389+AC389</f>
        <v>200000</v>
      </c>
      <c r="AE389" s="247">
        <f t="shared" ref="AE389:AE393" si="1085">Y389*AB389</f>
        <v>150000</v>
      </c>
      <c r="AF389" s="247">
        <f t="shared" ref="AF389:AF393" si="1086">Y389*AC389</f>
        <v>50000</v>
      </c>
      <c r="AG389" s="247">
        <f t="shared" ref="AG389:AG393" si="1087">AE389+AF389</f>
        <v>200000</v>
      </c>
      <c r="AH389" s="247">
        <f t="shared" ref="AH389:AH393" si="1088">(V389-AG389)/AG389*100</f>
        <v>10</v>
      </c>
    </row>
    <row r="390" spans="4:35" ht="20" customHeight="1" x14ac:dyDescent="0.2">
      <c r="D390" s="158"/>
      <c r="E390" s="69"/>
      <c r="F390" s="19"/>
      <c r="G390" s="31"/>
      <c r="H390" s="34" t="s">
        <v>101</v>
      </c>
      <c r="I390" s="19"/>
      <c r="J390" s="19"/>
      <c r="K390" s="11"/>
      <c r="L390" s="11"/>
      <c r="M390" s="12"/>
      <c r="N390" s="20"/>
      <c r="O390" s="16"/>
      <c r="P390" s="138" t="s">
        <v>742</v>
      </c>
      <c r="Q390" s="93" t="s">
        <v>266</v>
      </c>
      <c r="R390" s="236">
        <f t="shared" si="1077"/>
        <v>0</v>
      </c>
      <c r="S390" s="236">
        <f t="shared" si="1078"/>
        <v>330000</v>
      </c>
      <c r="T390" s="236">
        <f t="shared" si="1079"/>
        <v>27500.000000000004</v>
      </c>
      <c r="U390" s="237">
        <f t="shared" si="1080"/>
        <v>357500</v>
      </c>
      <c r="V390" s="238">
        <f t="shared" si="1081"/>
        <v>0</v>
      </c>
      <c r="Y390" s="247">
        <v>0</v>
      </c>
      <c r="Z390" s="247">
        <f t="shared" si="1082"/>
        <v>1.1000000000000001</v>
      </c>
      <c r="AA390" s="247">
        <f t="shared" si="1083"/>
        <v>1</v>
      </c>
      <c r="AB390" s="247">
        <v>300000</v>
      </c>
      <c r="AC390" s="247">
        <v>25000</v>
      </c>
      <c r="AD390" s="247">
        <f t="shared" si="1084"/>
        <v>325000</v>
      </c>
      <c r="AE390" s="247">
        <f t="shared" si="1085"/>
        <v>0</v>
      </c>
      <c r="AF390" s="247">
        <f t="shared" si="1086"/>
        <v>0</v>
      </c>
      <c r="AG390" s="247">
        <f t="shared" si="1087"/>
        <v>0</v>
      </c>
      <c r="AH390" s="247" t="e">
        <f t="shared" si="1088"/>
        <v>#DIV/0!</v>
      </c>
    </row>
    <row r="391" spans="4:35" ht="20" customHeight="1" x14ac:dyDescent="0.2">
      <c r="D391" s="158"/>
      <c r="E391" s="69"/>
      <c r="F391" s="19"/>
      <c r="G391" s="31"/>
      <c r="H391" s="34" t="s">
        <v>1191</v>
      </c>
      <c r="I391" s="19"/>
      <c r="J391" s="19"/>
      <c r="K391" s="11"/>
      <c r="L391" s="11"/>
      <c r="M391" s="12"/>
      <c r="N391" s="20"/>
      <c r="O391" s="16"/>
      <c r="P391" s="138" t="s">
        <v>1195</v>
      </c>
      <c r="Q391" s="93" t="s">
        <v>266</v>
      </c>
      <c r="R391" s="236">
        <f t="shared" si="1077"/>
        <v>1</v>
      </c>
      <c r="S391" s="236">
        <f t="shared" si="1078"/>
        <v>77000</v>
      </c>
      <c r="T391" s="236">
        <f t="shared" si="1079"/>
        <v>27500.000000000004</v>
      </c>
      <c r="U391" s="237">
        <f t="shared" si="1080"/>
        <v>104500</v>
      </c>
      <c r="V391" s="238">
        <f t="shared" si="1081"/>
        <v>104500</v>
      </c>
      <c r="Y391" s="247">
        <v>1</v>
      </c>
      <c r="Z391" s="247">
        <f t="shared" si="1082"/>
        <v>1.1000000000000001</v>
      </c>
      <c r="AA391" s="247">
        <f t="shared" si="1083"/>
        <v>1</v>
      </c>
      <c r="AB391" s="247">
        <v>70000</v>
      </c>
      <c r="AC391" s="247">
        <v>25000</v>
      </c>
      <c r="AD391" s="247">
        <f t="shared" si="1084"/>
        <v>95000</v>
      </c>
      <c r="AE391" s="247">
        <f t="shared" si="1085"/>
        <v>70000</v>
      </c>
      <c r="AF391" s="247">
        <f t="shared" si="1086"/>
        <v>25000</v>
      </c>
      <c r="AG391" s="247">
        <f t="shared" si="1087"/>
        <v>95000</v>
      </c>
      <c r="AH391" s="247">
        <f t="shared" si="1088"/>
        <v>10</v>
      </c>
    </row>
    <row r="392" spans="4:35" ht="20" customHeight="1" x14ac:dyDescent="0.2">
      <c r="D392" s="158"/>
      <c r="E392" s="69"/>
      <c r="F392" s="19"/>
      <c r="G392" s="31"/>
      <c r="H392" s="34" t="s">
        <v>1192</v>
      </c>
      <c r="I392" s="19"/>
      <c r="J392" s="19"/>
      <c r="K392" s="11"/>
      <c r="L392" s="11"/>
      <c r="M392" s="12"/>
      <c r="N392" s="20"/>
      <c r="O392" s="16"/>
      <c r="P392" s="138" t="s">
        <v>1195</v>
      </c>
      <c r="Q392" s="93" t="s">
        <v>266</v>
      </c>
      <c r="R392" s="236">
        <f t="shared" si="1077"/>
        <v>1</v>
      </c>
      <c r="S392" s="236">
        <f t="shared" si="1078"/>
        <v>77000</v>
      </c>
      <c r="T392" s="236">
        <f t="shared" si="1079"/>
        <v>27500.000000000004</v>
      </c>
      <c r="U392" s="237">
        <f t="shared" si="1080"/>
        <v>104500</v>
      </c>
      <c r="V392" s="238">
        <f t="shared" si="1081"/>
        <v>104500</v>
      </c>
      <c r="Y392" s="247">
        <v>1</v>
      </c>
      <c r="Z392" s="247">
        <f t="shared" si="1082"/>
        <v>1.1000000000000001</v>
      </c>
      <c r="AA392" s="247">
        <f t="shared" si="1083"/>
        <v>1</v>
      </c>
      <c r="AB392" s="247">
        <f>AB391</f>
        <v>70000</v>
      </c>
      <c r="AC392" s="247">
        <v>25000</v>
      </c>
      <c r="AD392" s="247">
        <f t="shared" si="1084"/>
        <v>95000</v>
      </c>
      <c r="AE392" s="247">
        <f t="shared" si="1085"/>
        <v>70000</v>
      </c>
      <c r="AF392" s="247">
        <f t="shared" si="1086"/>
        <v>25000</v>
      </c>
      <c r="AG392" s="247">
        <f t="shared" si="1087"/>
        <v>95000</v>
      </c>
      <c r="AH392" s="247">
        <f t="shared" si="1088"/>
        <v>10</v>
      </c>
    </row>
    <row r="393" spans="4:35" ht="20" customHeight="1" x14ac:dyDescent="0.2">
      <c r="D393" s="158"/>
      <c r="E393" s="69"/>
      <c r="F393" s="19"/>
      <c r="G393" s="31"/>
      <c r="H393" s="34" t="s">
        <v>1187</v>
      </c>
      <c r="I393" s="19"/>
      <c r="J393" s="19"/>
      <c r="K393" s="11"/>
      <c r="L393" s="11"/>
      <c r="M393" s="12"/>
      <c r="N393" s="20"/>
      <c r="O393" s="16"/>
      <c r="P393" s="138" t="s">
        <v>1195</v>
      </c>
      <c r="Q393" s="93" t="s">
        <v>266</v>
      </c>
      <c r="R393" s="236">
        <f t="shared" si="1077"/>
        <v>3</v>
      </c>
      <c r="S393" s="236">
        <f t="shared" si="1078"/>
        <v>77000</v>
      </c>
      <c r="T393" s="236">
        <f t="shared" si="1079"/>
        <v>27500.000000000004</v>
      </c>
      <c r="U393" s="237">
        <f t="shared" si="1080"/>
        <v>104500</v>
      </c>
      <c r="V393" s="238">
        <f t="shared" si="1081"/>
        <v>313500</v>
      </c>
      <c r="Y393" s="247">
        <v>3</v>
      </c>
      <c r="Z393" s="247">
        <f t="shared" si="1082"/>
        <v>1.1000000000000001</v>
      </c>
      <c r="AA393" s="247">
        <f t="shared" si="1083"/>
        <v>1</v>
      </c>
      <c r="AB393" s="247">
        <f>AB392</f>
        <v>70000</v>
      </c>
      <c r="AC393" s="247">
        <v>25000</v>
      </c>
      <c r="AD393" s="247">
        <f t="shared" si="1084"/>
        <v>95000</v>
      </c>
      <c r="AE393" s="247">
        <f t="shared" si="1085"/>
        <v>210000</v>
      </c>
      <c r="AF393" s="247">
        <f t="shared" si="1086"/>
        <v>75000</v>
      </c>
      <c r="AG393" s="247">
        <f t="shared" si="1087"/>
        <v>285000</v>
      </c>
      <c r="AH393" s="247">
        <f t="shared" si="1088"/>
        <v>10</v>
      </c>
    </row>
    <row r="394" spans="4:35" ht="20" customHeight="1" x14ac:dyDescent="0.2">
      <c r="D394" s="158"/>
      <c r="E394" s="69"/>
      <c r="F394" s="31"/>
      <c r="G394" s="19"/>
      <c r="H394" s="19"/>
      <c r="I394" s="19"/>
      <c r="J394" s="11"/>
      <c r="K394" s="11"/>
      <c r="L394" s="11"/>
      <c r="M394" s="12"/>
      <c r="N394" s="20"/>
      <c r="O394" s="16"/>
      <c r="P394" s="138"/>
      <c r="Q394" s="93"/>
      <c r="R394" s="236"/>
      <c r="S394" s="236"/>
      <c r="T394" s="236"/>
      <c r="U394" s="237"/>
      <c r="V394" s="238"/>
      <c r="Y394" s="247"/>
      <c r="Z394" s="247"/>
      <c r="AA394" s="247"/>
      <c r="AB394" s="247"/>
      <c r="AC394" s="247"/>
      <c r="AD394" s="247"/>
      <c r="AE394" s="247"/>
      <c r="AF394" s="247"/>
      <c r="AG394" s="247"/>
      <c r="AH394" s="247"/>
    </row>
    <row r="395" spans="4:35" ht="20" customHeight="1" x14ac:dyDescent="0.2">
      <c r="D395" s="160"/>
      <c r="E395" s="100"/>
      <c r="F395" s="96"/>
      <c r="G395" s="95"/>
      <c r="H395" s="94"/>
      <c r="I395" s="96"/>
      <c r="J395" s="97"/>
      <c r="K395" s="97"/>
      <c r="L395" s="97"/>
      <c r="M395" s="98"/>
      <c r="N395" s="99"/>
      <c r="O395" s="94"/>
      <c r="P395" s="101"/>
      <c r="Q395" s="103"/>
      <c r="R395" s="268"/>
      <c r="S395" s="268"/>
      <c r="T395" s="268"/>
      <c r="U395" s="269" t="s">
        <v>182</v>
      </c>
      <c r="V395" s="270">
        <f>SUM(V356:V394)</f>
        <v>13253020</v>
      </c>
      <c r="Y395" s="247"/>
      <c r="Z395" s="247"/>
      <c r="AA395" s="247"/>
      <c r="AB395" s="247"/>
      <c r="AC395" s="247"/>
      <c r="AD395" s="247"/>
      <c r="AE395" s="247"/>
      <c r="AF395" s="247"/>
      <c r="AG395" s="247"/>
      <c r="AH395" s="247"/>
    </row>
    <row r="396" spans="4:35" s="40" customFormat="1" ht="20" customHeight="1" x14ac:dyDescent="0.2">
      <c r="D396" s="163"/>
      <c r="E396" s="45" t="s">
        <v>749</v>
      </c>
      <c r="F396" s="73"/>
      <c r="G396" s="42"/>
      <c r="H396" s="42"/>
      <c r="I396" s="42"/>
      <c r="J396" s="43"/>
      <c r="K396" s="43"/>
      <c r="L396" s="43"/>
      <c r="M396" s="43"/>
      <c r="N396" s="42"/>
      <c r="O396" s="44"/>
      <c r="P396" s="145"/>
      <c r="Q396" s="105"/>
      <c r="R396" s="271"/>
      <c r="S396" s="271"/>
      <c r="T396" s="271"/>
      <c r="U396" s="272"/>
      <c r="V396" s="273"/>
      <c r="Y396" s="248"/>
      <c r="Z396" s="248"/>
      <c r="AA396" s="248"/>
      <c r="AB396" s="248"/>
      <c r="AC396" s="248"/>
      <c r="AD396" s="248"/>
      <c r="AE396" s="248"/>
      <c r="AF396" s="248"/>
      <c r="AG396" s="248"/>
      <c r="AH396" s="248"/>
      <c r="AI396" s="326"/>
    </row>
    <row r="397" spans="4:35" s="119" customFormat="1" ht="20" customHeight="1" x14ac:dyDescent="0.2">
      <c r="D397" s="161"/>
      <c r="E397" s="29"/>
      <c r="F397" s="107" t="s">
        <v>46</v>
      </c>
      <c r="G397" s="107" t="s">
        <v>67</v>
      </c>
      <c r="H397" s="107"/>
      <c r="I397" s="113"/>
      <c r="J397" s="107"/>
      <c r="K397" s="108"/>
      <c r="L397" s="108"/>
      <c r="M397" s="109"/>
      <c r="N397" s="116"/>
      <c r="O397" s="110"/>
      <c r="P397" s="138"/>
      <c r="Q397" s="93"/>
      <c r="R397" s="276"/>
      <c r="S397" s="276"/>
      <c r="T397" s="276"/>
      <c r="U397" s="277"/>
      <c r="V397" s="278"/>
      <c r="Y397" s="249"/>
      <c r="Z397" s="249"/>
      <c r="AA397" s="249"/>
      <c r="AB397" s="249"/>
      <c r="AC397" s="249"/>
      <c r="AD397" s="249"/>
      <c r="AE397" s="249"/>
      <c r="AF397" s="249"/>
      <c r="AG397" s="249"/>
      <c r="AH397" s="249"/>
      <c r="AI397" s="92"/>
    </row>
    <row r="398" spans="4:35" ht="20" customHeight="1" x14ac:dyDescent="0.2">
      <c r="D398" s="158"/>
      <c r="E398" s="69"/>
      <c r="F398" s="19"/>
      <c r="G398" s="72" t="s">
        <v>241</v>
      </c>
      <c r="H398" s="19" t="s">
        <v>68</v>
      </c>
      <c r="I398" s="19"/>
      <c r="J398" s="19"/>
      <c r="K398" s="11"/>
      <c r="L398" s="11"/>
      <c r="M398" s="12"/>
      <c r="N398" s="20"/>
      <c r="O398" s="16"/>
      <c r="P398" s="138" t="s">
        <v>732</v>
      </c>
      <c r="Q398" s="93" t="s">
        <v>188</v>
      </c>
      <c r="R398" s="236">
        <f t="shared" ref="R398:R404" si="1089">Y398*AA398</f>
        <v>9</v>
      </c>
      <c r="S398" s="236">
        <f t="shared" ref="S398:S404" si="1090">Z398*AB398</f>
        <v>71500</v>
      </c>
      <c r="T398" s="236">
        <f t="shared" ref="T398:T404" si="1091">Z398*AC398</f>
        <v>49500.000000000007</v>
      </c>
      <c r="U398" s="237">
        <f t="shared" ref="U398:U404" si="1092">S398+T398</f>
        <v>121000</v>
      </c>
      <c r="V398" s="238">
        <f t="shared" ref="V398:V404" si="1093">R398*U398</f>
        <v>1089000</v>
      </c>
      <c r="Y398" s="236">
        <v>9</v>
      </c>
      <c r="Z398" s="247">
        <f t="shared" ref="Z398:Z404" si="1094">$Z$26</f>
        <v>1.1000000000000001</v>
      </c>
      <c r="AA398" s="247">
        <f t="shared" ref="AA398:AA404" si="1095">$AA$331</f>
        <v>1</v>
      </c>
      <c r="AB398" s="247">
        <v>65000</v>
      </c>
      <c r="AC398" s="247">
        <v>45000</v>
      </c>
      <c r="AD398" s="247">
        <f t="shared" ref="AD398:AD404" si="1096">AB398+AC398</f>
        <v>110000</v>
      </c>
      <c r="AE398" s="247">
        <f t="shared" ref="AE398:AE404" si="1097">Y398*AB398</f>
        <v>585000</v>
      </c>
      <c r="AF398" s="247">
        <f t="shared" ref="AF398:AF404" si="1098">Y398*AC398</f>
        <v>405000</v>
      </c>
      <c r="AG398" s="247">
        <f t="shared" ref="AG398:AG404" si="1099">AE398+AF398</f>
        <v>990000</v>
      </c>
      <c r="AH398" s="247">
        <f t="shared" ref="AH398:AH404" si="1100">(V398-AG398)/AG398*100</f>
        <v>10</v>
      </c>
    </row>
    <row r="399" spans="4:35" ht="20" customHeight="1" x14ac:dyDescent="0.2">
      <c r="D399" s="158"/>
      <c r="E399" s="69"/>
      <c r="F399" s="19"/>
      <c r="G399" s="72" t="s">
        <v>241</v>
      </c>
      <c r="H399" s="19" t="s">
        <v>69</v>
      </c>
      <c r="I399" s="19"/>
      <c r="J399" s="19"/>
      <c r="K399" s="11"/>
      <c r="L399" s="11"/>
      <c r="M399" s="12"/>
      <c r="N399" s="20"/>
      <c r="O399" s="16"/>
      <c r="P399" s="138" t="s">
        <v>732</v>
      </c>
      <c r="Q399" s="93" t="s">
        <v>188</v>
      </c>
      <c r="R399" s="236">
        <f t="shared" si="1089"/>
        <v>5</v>
      </c>
      <c r="S399" s="236">
        <f t="shared" si="1090"/>
        <v>71500</v>
      </c>
      <c r="T399" s="236">
        <f t="shared" si="1091"/>
        <v>49500.000000000007</v>
      </c>
      <c r="U399" s="237">
        <f t="shared" si="1092"/>
        <v>121000</v>
      </c>
      <c r="V399" s="238">
        <f t="shared" si="1093"/>
        <v>605000</v>
      </c>
      <c r="Y399" s="236">
        <v>5</v>
      </c>
      <c r="Z399" s="247">
        <f t="shared" si="1094"/>
        <v>1.1000000000000001</v>
      </c>
      <c r="AA399" s="247">
        <f t="shared" si="1095"/>
        <v>1</v>
      </c>
      <c r="AB399" s="247">
        <v>65000</v>
      </c>
      <c r="AC399" s="247">
        <v>45000</v>
      </c>
      <c r="AD399" s="247">
        <f t="shared" si="1096"/>
        <v>110000</v>
      </c>
      <c r="AE399" s="247">
        <f t="shared" si="1097"/>
        <v>325000</v>
      </c>
      <c r="AF399" s="247">
        <f t="shared" si="1098"/>
        <v>225000</v>
      </c>
      <c r="AG399" s="247">
        <f t="shared" si="1099"/>
        <v>550000</v>
      </c>
      <c r="AH399" s="247">
        <f t="shared" si="1100"/>
        <v>10</v>
      </c>
    </row>
    <row r="400" spans="4:35" s="6" customFormat="1" ht="20" customHeight="1" x14ac:dyDescent="0.2">
      <c r="D400" s="158"/>
      <c r="E400" s="69"/>
      <c r="F400" s="19"/>
      <c r="G400" s="72" t="s">
        <v>241</v>
      </c>
      <c r="H400" s="19" t="s">
        <v>70</v>
      </c>
      <c r="I400" s="22"/>
      <c r="J400" s="19"/>
      <c r="K400" s="11"/>
      <c r="L400" s="11"/>
      <c r="M400" s="12"/>
      <c r="N400" s="20"/>
      <c r="O400" s="16"/>
      <c r="P400" s="138" t="s">
        <v>732</v>
      </c>
      <c r="Q400" s="93" t="s">
        <v>188</v>
      </c>
      <c r="R400" s="236">
        <f t="shared" si="1089"/>
        <v>11</v>
      </c>
      <c r="S400" s="236">
        <f t="shared" si="1090"/>
        <v>71500</v>
      </c>
      <c r="T400" s="236">
        <f t="shared" si="1091"/>
        <v>49500.000000000007</v>
      </c>
      <c r="U400" s="237">
        <f t="shared" si="1092"/>
        <v>121000</v>
      </c>
      <c r="V400" s="238">
        <f t="shared" si="1093"/>
        <v>1331000</v>
      </c>
      <c r="W400" s="1"/>
      <c r="X400" s="1"/>
      <c r="Y400" s="236">
        <v>11</v>
      </c>
      <c r="Z400" s="247">
        <f t="shared" si="1094"/>
        <v>1.1000000000000001</v>
      </c>
      <c r="AA400" s="247">
        <f t="shared" si="1095"/>
        <v>1</v>
      </c>
      <c r="AB400" s="247">
        <v>65000</v>
      </c>
      <c r="AC400" s="247">
        <v>45000</v>
      </c>
      <c r="AD400" s="247">
        <f t="shared" si="1096"/>
        <v>110000</v>
      </c>
      <c r="AE400" s="247">
        <f t="shared" si="1097"/>
        <v>715000</v>
      </c>
      <c r="AF400" s="247">
        <f t="shared" si="1098"/>
        <v>495000</v>
      </c>
      <c r="AG400" s="247">
        <f t="shared" si="1099"/>
        <v>1210000</v>
      </c>
      <c r="AH400" s="247">
        <f t="shared" si="1100"/>
        <v>10</v>
      </c>
      <c r="AI400" s="287"/>
    </row>
    <row r="401" spans="4:35" s="6" customFormat="1" ht="20" customHeight="1" x14ac:dyDescent="0.2">
      <c r="D401" s="158"/>
      <c r="E401" s="69"/>
      <c r="F401" s="19"/>
      <c r="G401" s="72" t="s">
        <v>241</v>
      </c>
      <c r="H401" s="19" t="s">
        <v>71</v>
      </c>
      <c r="I401" s="22"/>
      <c r="J401" s="19"/>
      <c r="K401" s="11"/>
      <c r="L401" s="11"/>
      <c r="M401" s="12"/>
      <c r="N401" s="20"/>
      <c r="O401" s="16"/>
      <c r="P401" s="138" t="s">
        <v>732</v>
      </c>
      <c r="Q401" s="93" t="s">
        <v>188</v>
      </c>
      <c r="R401" s="236">
        <f t="shared" si="1089"/>
        <v>2</v>
      </c>
      <c r="S401" s="236">
        <f t="shared" si="1090"/>
        <v>71500</v>
      </c>
      <c r="T401" s="236">
        <f t="shared" si="1091"/>
        <v>49500.000000000007</v>
      </c>
      <c r="U401" s="237">
        <f t="shared" si="1092"/>
        <v>121000</v>
      </c>
      <c r="V401" s="238">
        <f t="shared" si="1093"/>
        <v>242000</v>
      </c>
      <c r="W401" s="1"/>
      <c r="X401" s="1"/>
      <c r="Y401" s="236">
        <v>2</v>
      </c>
      <c r="Z401" s="247">
        <f t="shared" si="1094"/>
        <v>1.1000000000000001</v>
      </c>
      <c r="AA401" s="247">
        <f t="shared" si="1095"/>
        <v>1</v>
      </c>
      <c r="AB401" s="247">
        <v>65000</v>
      </c>
      <c r="AC401" s="247">
        <v>45000</v>
      </c>
      <c r="AD401" s="247">
        <f t="shared" si="1096"/>
        <v>110000</v>
      </c>
      <c r="AE401" s="247">
        <f t="shared" si="1097"/>
        <v>130000</v>
      </c>
      <c r="AF401" s="247">
        <f t="shared" si="1098"/>
        <v>90000</v>
      </c>
      <c r="AG401" s="247">
        <f t="shared" si="1099"/>
        <v>220000</v>
      </c>
      <c r="AH401" s="247">
        <f t="shared" si="1100"/>
        <v>10</v>
      </c>
      <c r="AI401" s="287"/>
    </row>
    <row r="402" spans="4:35" ht="20" customHeight="1" x14ac:dyDescent="0.2">
      <c r="D402" s="158"/>
      <c r="E402" s="69"/>
      <c r="F402" s="19"/>
      <c r="G402" s="72" t="s">
        <v>241</v>
      </c>
      <c r="H402" s="19" t="s">
        <v>269</v>
      </c>
      <c r="I402" s="19"/>
      <c r="J402" s="19"/>
      <c r="K402" s="11"/>
      <c r="L402" s="11"/>
      <c r="M402" s="12"/>
      <c r="N402" s="20"/>
      <c r="O402" s="16"/>
      <c r="P402" s="138" t="s">
        <v>732</v>
      </c>
      <c r="Q402" s="93" t="s">
        <v>188</v>
      </c>
      <c r="R402" s="236">
        <f t="shared" si="1089"/>
        <v>1</v>
      </c>
      <c r="S402" s="236">
        <f t="shared" si="1090"/>
        <v>71500</v>
      </c>
      <c r="T402" s="236">
        <f t="shared" si="1091"/>
        <v>49500.000000000007</v>
      </c>
      <c r="U402" s="237">
        <f t="shared" si="1092"/>
        <v>121000</v>
      </c>
      <c r="V402" s="238">
        <f t="shared" si="1093"/>
        <v>121000</v>
      </c>
      <c r="Y402" s="236">
        <v>1</v>
      </c>
      <c r="Z402" s="247">
        <f t="shared" si="1094"/>
        <v>1.1000000000000001</v>
      </c>
      <c r="AA402" s="247">
        <f t="shared" si="1095"/>
        <v>1</v>
      </c>
      <c r="AB402" s="247">
        <v>65000</v>
      </c>
      <c r="AC402" s="247">
        <v>45000</v>
      </c>
      <c r="AD402" s="247">
        <f t="shared" si="1096"/>
        <v>110000</v>
      </c>
      <c r="AE402" s="247">
        <f t="shared" si="1097"/>
        <v>65000</v>
      </c>
      <c r="AF402" s="247">
        <f t="shared" si="1098"/>
        <v>45000</v>
      </c>
      <c r="AG402" s="247">
        <f t="shared" si="1099"/>
        <v>110000</v>
      </c>
      <c r="AH402" s="247">
        <f t="shared" si="1100"/>
        <v>10</v>
      </c>
    </row>
    <row r="403" spans="4:35" ht="20" customHeight="1" x14ac:dyDescent="0.2">
      <c r="D403" s="158"/>
      <c r="E403" s="69"/>
      <c r="F403" s="19"/>
      <c r="G403" s="72" t="s">
        <v>241</v>
      </c>
      <c r="H403" s="19" t="s">
        <v>743</v>
      </c>
      <c r="I403" s="19"/>
      <c r="J403" s="19"/>
      <c r="K403" s="11"/>
      <c r="L403" s="11"/>
      <c r="M403" s="12"/>
      <c r="N403" s="20"/>
      <c r="O403" s="16"/>
      <c r="P403" s="138" t="s">
        <v>732</v>
      </c>
      <c r="Q403" s="93" t="s">
        <v>266</v>
      </c>
      <c r="R403" s="236">
        <f t="shared" si="1089"/>
        <v>3</v>
      </c>
      <c r="S403" s="236">
        <f t="shared" si="1090"/>
        <v>71500</v>
      </c>
      <c r="T403" s="236">
        <f t="shared" si="1091"/>
        <v>49500.000000000007</v>
      </c>
      <c r="U403" s="237">
        <f t="shared" si="1092"/>
        <v>121000</v>
      </c>
      <c r="V403" s="238">
        <f t="shared" si="1093"/>
        <v>363000</v>
      </c>
      <c r="Y403" s="236">
        <v>3</v>
      </c>
      <c r="Z403" s="247">
        <f t="shared" si="1094"/>
        <v>1.1000000000000001</v>
      </c>
      <c r="AA403" s="247">
        <f t="shared" si="1095"/>
        <v>1</v>
      </c>
      <c r="AB403" s="247">
        <v>65000</v>
      </c>
      <c r="AC403" s="247">
        <v>45000</v>
      </c>
      <c r="AD403" s="247">
        <f t="shared" si="1096"/>
        <v>110000</v>
      </c>
      <c r="AE403" s="247">
        <f t="shared" si="1097"/>
        <v>195000</v>
      </c>
      <c r="AF403" s="247">
        <f t="shared" si="1098"/>
        <v>135000</v>
      </c>
      <c r="AG403" s="247">
        <f t="shared" si="1099"/>
        <v>330000</v>
      </c>
      <c r="AH403" s="247">
        <f t="shared" si="1100"/>
        <v>10</v>
      </c>
    </row>
    <row r="404" spans="4:35" ht="20" customHeight="1" x14ac:dyDescent="0.2">
      <c r="D404" s="158"/>
      <c r="E404" s="69"/>
      <c r="F404" s="19"/>
      <c r="G404" s="72" t="s">
        <v>241</v>
      </c>
      <c r="H404" s="19" t="s">
        <v>263</v>
      </c>
      <c r="I404" s="19"/>
      <c r="J404" s="19"/>
      <c r="K404" s="11"/>
      <c r="L404" s="11"/>
      <c r="M404" s="12"/>
      <c r="N404" s="20"/>
      <c r="O404" s="16"/>
      <c r="P404" s="138" t="s">
        <v>733</v>
      </c>
      <c r="Q404" s="93" t="s">
        <v>237</v>
      </c>
      <c r="R404" s="236">
        <f t="shared" si="1089"/>
        <v>25</v>
      </c>
      <c r="S404" s="236">
        <f t="shared" si="1090"/>
        <v>104500.00000000001</v>
      </c>
      <c r="T404" s="236">
        <f t="shared" si="1091"/>
        <v>49500.000000000007</v>
      </c>
      <c r="U404" s="237">
        <f t="shared" si="1092"/>
        <v>154000.00000000003</v>
      </c>
      <c r="V404" s="238">
        <f t="shared" si="1093"/>
        <v>3850000.0000000009</v>
      </c>
      <c r="Y404" s="236">
        <v>25</v>
      </c>
      <c r="Z404" s="247">
        <f t="shared" si="1094"/>
        <v>1.1000000000000001</v>
      </c>
      <c r="AA404" s="247">
        <f t="shared" si="1095"/>
        <v>1</v>
      </c>
      <c r="AB404" s="247">
        <v>95000</v>
      </c>
      <c r="AC404" s="247">
        <v>45000</v>
      </c>
      <c r="AD404" s="247">
        <f t="shared" si="1096"/>
        <v>140000</v>
      </c>
      <c r="AE404" s="247">
        <f t="shared" si="1097"/>
        <v>2375000</v>
      </c>
      <c r="AF404" s="247">
        <f t="shared" si="1098"/>
        <v>1125000</v>
      </c>
      <c r="AG404" s="247">
        <f t="shared" si="1099"/>
        <v>3500000</v>
      </c>
      <c r="AH404" s="247">
        <f t="shared" si="1100"/>
        <v>10.000000000000027</v>
      </c>
    </row>
    <row r="405" spans="4:35" s="119" customFormat="1" ht="20" customHeight="1" x14ac:dyDescent="0.2">
      <c r="D405" s="161"/>
      <c r="E405" s="29"/>
      <c r="F405" s="107" t="s">
        <v>20</v>
      </c>
      <c r="G405" s="107" t="s">
        <v>74</v>
      </c>
      <c r="H405" s="107"/>
      <c r="I405" s="113"/>
      <c r="J405" s="108"/>
      <c r="K405" s="108"/>
      <c r="L405" s="108"/>
      <c r="M405" s="109"/>
      <c r="N405" s="116"/>
      <c r="O405" s="110"/>
      <c r="P405" s="138"/>
      <c r="Q405" s="93"/>
      <c r="R405" s="276"/>
      <c r="S405" s="276"/>
      <c r="T405" s="276"/>
      <c r="U405" s="277"/>
      <c r="V405" s="278"/>
      <c r="Y405" s="249"/>
      <c r="Z405" s="249"/>
      <c r="AA405" s="249"/>
      <c r="AB405" s="249"/>
      <c r="AC405" s="249"/>
      <c r="AD405" s="249"/>
      <c r="AE405" s="249"/>
      <c r="AF405" s="249"/>
      <c r="AG405" s="249"/>
      <c r="AH405" s="249"/>
      <c r="AI405" s="92"/>
    </row>
    <row r="406" spans="4:35" s="111" customFormat="1" ht="20" customHeight="1" x14ac:dyDescent="0.2">
      <c r="D406" s="161"/>
      <c r="E406" s="29"/>
      <c r="F406" s="107"/>
      <c r="G406" s="148" t="s">
        <v>22</v>
      </c>
      <c r="H406" s="107" t="s">
        <v>1196</v>
      </c>
      <c r="I406" s="107"/>
      <c r="J406" s="107"/>
      <c r="K406" s="108"/>
      <c r="L406" s="108"/>
      <c r="M406" s="109"/>
      <c r="N406" s="116"/>
      <c r="O406" s="110"/>
      <c r="P406" s="144"/>
      <c r="Q406" s="104"/>
      <c r="R406" s="242"/>
      <c r="S406" s="242"/>
      <c r="T406" s="242"/>
      <c r="U406" s="274"/>
      <c r="V406" s="275"/>
      <c r="Y406" s="241"/>
      <c r="Z406" s="241"/>
      <c r="AA406" s="241"/>
      <c r="AB406" s="241"/>
      <c r="AC406" s="241"/>
      <c r="AD406" s="241"/>
      <c r="AE406" s="241"/>
      <c r="AF406" s="241"/>
      <c r="AG406" s="241"/>
      <c r="AH406" s="241"/>
      <c r="AI406" s="325"/>
    </row>
    <row r="407" spans="4:35" s="111" customFormat="1" ht="20" customHeight="1" x14ac:dyDescent="0.2">
      <c r="D407" s="875"/>
      <c r="E407" s="869"/>
      <c r="F407" s="878"/>
      <c r="G407" s="950"/>
      <c r="H407" s="878" t="s">
        <v>1262</v>
      </c>
      <c r="I407" s="878"/>
      <c r="J407" s="878"/>
      <c r="K407" s="879"/>
      <c r="L407" s="879"/>
      <c r="M407" s="880"/>
      <c r="N407" s="892"/>
      <c r="O407" s="1070"/>
      <c r="P407" s="951"/>
      <c r="Q407" s="952"/>
      <c r="R407" s="883"/>
      <c r="S407" s="883"/>
      <c r="T407" s="883"/>
      <c r="U407" s="884"/>
      <c r="V407" s="1071"/>
      <c r="Y407" s="882"/>
      <c r="Z407" s="882"/>
      <c r="AA407" s="882"/>
      <c r="AB407" s="882"/>
      <c r="AC407" s="882"/>
      <c r="AD407" s="882"/>
      <c r="AE407" s="882"/>
      <c r="AF407" s="882"/>
      <c r="AG407" s="882"/>
      <c r="AH407" s="882"/>
      <c r="AI407" s="325"/>
    </row>
    <row r="408" spans="4:35" ht="20" customHeight="1" x14ac:dyDescent="0.2">
      <c r="D408" s="158"/>
      <c r="E408" s="69"/>
      <c r="F408" s="19"/>
      <c r="G408" s="33"/>
      <c r="H408" s="34" t="s">
        <v>1255</v>
      </c>
      <c r="I408" s="19"/>
      <c r="J408" s="19"/>
      <c r="K408" s="11"/>
      <c r="L408" s="11"/>
      <c r="M408" s="12"/>
      <c r="N408" s="20"/>
      <c r="O408" s="16"/>
      <c r="P408" s="138" t="s">
        <v>1256</v>
      </c>
      <c r="Q408" s="93" t="s">
        <v>188</v>
      </c>
      <c r="R408" s="236">
        <f t="shared" ref="R408:R413" si="1101">Y408*AA408</f>
        <v>9</v>
      </c>
      <c r="S408" s="236">
        <f t="shared" ref="S408:S413" si="1102">Z408*AB408</f>
        <v>11550.000000000002</v>
      </c>
      <c r="T408" s="236">
        <f t="shared" ref="T408:T413" si="1103">Z408*AC408</f>
        <v>30250.000000000004</v>
      </c>
      <c r="U408" s="237">
        <f t="shared" ref="U408:U413" si="1104">S408+T408</f>
        <v>41800.000000000007</v>
      </c>
      <c r="V408" s="238">
        <f t="shared" ref="V408:V413" si="1105">R408*U408</f>
        <v>376200.00000000006</v>
      </c>
      <c r="Y408" s="247">
        <v>9</v>
      </c>
      <c r="Z408" s="247">
        <f t="shared" ref="Z408:Z416" si="1106">$Z$26</f>
        <v>1.1000000000000001</v>
      </c>
      <c r="AA408" s="247">
        <f t="shared" ref="AA408:AA416" si="1107">$AA$331</f>
        <v>1</v>
      </c>
      <c r="AB408" s="247">
        <v>10500</v>
      </c>
      <c r="AC408" s="247">
        <v>27500</v>
      </c>
      <c r="AD408" s="247">
        <f t="shared" ref="AD408:AD413" si="1108">AB408+AC408</f>
        <v>38000</v>
      </c>
      <c r="AE408" s="247">
        <f t="shared" ref="AE408:AE413" si="1109">Y408*AB408</f>
        <v>94500</v>
      </c>
      <c r="AF408" s="247">
        <f t="shared" ref="AF408:AF413" si="1110">Y408*AC408</f>
        <v>247500</v>
      </c>
      <c r="AG408" s="247">
        <f t="shared" ref="AG408:AG413" si="1111">AE408+AF408</f>
        <v>342000</v>
      </c>
      <c r="AH408" s="247">
        <f t="shared" ref="AH408:AH413" si="1112">(V408-AG408)/AG408*100</f>
        <v>10.000000000000018</v>
      </c>
    </row>
    <row r="409" spans="4:35" ht="20" customHeight="1" x14ac:dyDescent="0.2">
      <c r="D409" s="158"/>
      <c r="E409" s="69"/>
      <c r="F409" s="19"/>
      <c r="G409" s="33"/>
      <c r="H409" s="34" t="s">
        <v>1278</v>
      </c>
      <c r="I409" s="19"/>
      <c r="J409" s="19"/>
      <c r="K409" s="11"/>
      <c r="L409" s="11"/>
      <c r="M409" s="12"/>
      <c r="N409" s="20"/>
      <c r="O409" s="16"/>
      <c r="P409" s="138" t="s">
        <v>1257</v>
      </c>
      <c r="Q409" s="93" t="s">
        <v>188</v>
      </c>
      <c r="R409" s="236">
        <f t="shared" si="1101"/>
        <v>1</v>
      </c>
      <c r="S409" s="236">
        <f t="shared" si="1102"/>
        <v>121000.00000000001</v>
      </c>
      <c r="T409" s="236">
        <f t="shared" si="1103"/>
        <v>11000</v>
      </c>
      <c r="U409" s="237">
        <f t="shared" si="1104"/>
        <v>132000</v>
      </c>
      <c r="V409" s="238">
        <f t="shared" si="1105"/>
        <v>132000</v>
      </c>
      <c r="Y409" s="247">
        <v>1</v>
      </c>
      <c r="Z409" s="247">
        <f t="shared" si="1106"/>
        <v>1.1000000000000001</v>
      </c>
      <c r="AA409" s="247">
        <f t="shared" si="1107"/>
        <v>1</v>
      </c>
      <c r="AB409" s="247">
        <v>110000</v>
      </c>
      <c r="AC409" s="247">
        <v>10000</v>
      </c>
      <c r="AD409" s="247">
        <f t="shared" si="1108"/>
        <v>120000</v>
      </c>
      <c r="AE409" s="247">
        <f t="shared" si="1109"/>
        <v>110000</v>
      </c>
      <c r="AF409" s="247">
        <f t="shared" si="1110"/>
        <v>10000</v>
      </c>
      <c r="AG409" s="247">
        <f t="shared" si="1111"/>
        <v>120000</v>
      </c>
      <c r="AH409" s="247">
        <f t="shared" si="1112"/>
        <v>10</v>
      </c>
    </row>
    <row r="410" spans="4:35" ht="20" customHeight="1" x14ac:dyDescent="0.2">
      <c r="D410" s="158"/>
      <c r="E410" s="69"/>
      <c r="F410" s="19"/>
      <c r="G410" s="33"/>
      <c r="H410" s="34" t="s">
        <v>1281</v>
      </c>
      <c r="I410" s="19"/>
      <c r="J410" s="19"/>
      <c r="K410" s="11"/>
      <c r="L410" s="11"/>
      <c r="M410" s="12"/>
      <c r="N410" s="20"/>
      <c r="O410" s="16"/>
      <c r="P410" s="138" t="s">
        <v>1258</v>
      </c>
      <c r="Q410" s="93" t="s">
        <v>188</v>
      </c>
      <c r="R410" s="236">
        <f t="shared" si="1101"/>
        <v>1</v>
      </c>
      <c r="S410" s="236">
        <f t="shared" si="1102"/>
        <v>77000</v>
      </c>
      <c r="T410" s="236">
        <f t="shared" si="1103"/>
        <v>11000</v>
      </c>
      <c r="U410" s="237">
        <f t="shared" si="1104"/>
        <v>88000</v>
      </c>
      <c r="V410" s="238">
        <f t="shared" si="1105"/>
        <v>88000</v>
      </c>
      <c r="Y410" s="247">
        <v>1</v>
      </c>
      <c r="Z410" s="247">
        <f t="shared" si="1106"/>
        <v>1.1000000000000001</v>
      </c>
      <c r="AA410" s="247">
        <f t="shared" si="1107"/>
        <v>1</v>
      </c>
      <c r="AB410" s="247">
        <v>70000</v>
      </c>
      <c r="AC410" s="247">
        <v>10000</v>
      </c>
      <c r="AD410" s="247">
        <f t="shared" si="1108"/>
        <v>80000</v>
      </c>
      <c r="AE410" s="247">
        <f t="shared" si="1109"/>
        <v>70000</v>
      </c>
      <c r="AF410" s="247">
        <f t="shared" si="1110"/>
        <v>10000</v>
      </c>
      <c r="AG410" s="247">
        <f t="shared" si="1111"/>
        <v>80000</v>
      </c>
      <c r="AH410" s="247">
        <f t="shared" si="1112"/>
        <v>10</v>
      </c>
    </row>
    <row r="411" spans="4:35" ht="20" customHeight="1" x14ac:dyDescent="0.2">
      <c r="D411" s="158"/>
      <c r="E411" s="69"/>
      <c r="F411" s="19"/>
      <c r="G411" s="33"/>
      <c r="H411" s="34" t="s">
        <v>1280</v>
      </c>
      <c r="I411" s="19"/>
      <c r="J411" s="19"/>
      <c r="K411" s="11"/>
      <c r="L411" s="11"/>
      <c r="M411" s="12"/>
      <c r="N411" s="20"/>
      <c r="O411" s="16"/>
      <c r="P411" s="138" t="s">
        <v>1259</v>
      </c>
      <c r="Q411" s="93" t="s">
        <v>188</v>
      </c>
      <c r="R411" s="236">
        <f t="shared" si="1101"/>
        <v>2</v>
      </c>
      <c r="S411" s="236">
        <f t="shared" si="1102"/>
        <v>71500</v>
      </c>
      <c r="T411" s="236">
        <f t="shared" si="1103"/>
        <v>11000</v>
      </c>
      <c r="U411" s="237">
        <f t="shared" si="1104"/>
        <v>82500</v>
      </c>
      <c r="V411" s="238">
        <f t="shared" si="1105"/>
        <v>165000</v>
      </c>
      <c r="Y411" s="247">
        <v>2</v>
      </c>
      <c r="Z411" s="247">
        <f t="shared" si="1106"/>
        <v>1.1000000000000001</v>
      </c>
      <c r="AA411" s="247">
        <f t="shared" si="1107"/>
        <v>1</v>
      </c>
      <c r="AB411" s="247">
        <v>65000</v>
      </c>
      <c r="AC411" s="247">
        <v>10000</v>
      </c>
      <c r="AD411" s="247">
        <f t="shared" si="1108"/>
        <v>75000</v>
      </c>
      <c r="AE411" s="247">
        <f t="shared" si="1109"/>
        <v>130000</v>
      </c>
      <c r="AF411" s="247">
        <f t="shared" si="1110"/>
        <v>20000</v>
      </c>
      <c r="AG411" s="247">
        <f t="shared" si="1111"/>
        <v>150000</v>
      </c>
      <c r="AH411" s="247">
        <f t="shared" si="1112"/>
        <v>10</v>
      </c>
    </row>
    <row r="412" spans="4:35" ht="20" customHeight="1" x14ac:dyDescent="0.2">
      <c r="D412" s="158"/>
      <c r="E412" s="69"/>
      <c r="F412" s="19"/>
      <c r="G412" s="33"/>
      <c r="H412" s="34" t="s">
        <v>1287</v>
      </c>
      <c r="I412" s="19"/>
      <c r="J412" s="19"/>
      <c r="K412" s="11"/>
      <c r="L412" s="11"/>
      <c r="M412" s="12"/>
      <c r="N412" s="20"/>
      <c r="O412" s="16"/>
      <c r="P412" s="138" t="s">
        <v>1261</v>
      </c>
      <c r="Q412" s="93" t="s">
        <v>188</v>
      </c>
      <c r="R412" s="236">
        <f t="shared" si="1101"/>
        <v>3</v>
      </c>
      <c r="S412" s="236">
        <f t="shared" si="1102"/>
        <v>60500.000000000007</v>
      </c>
      <c r="T412" s="236">
        <f t="shared" si="1103"/>
        <v>11000</v>
      </c>
      <c r="U412" s="237">
        <f t="shared" si="1104"/>
        <v>71500</v>
      </c>
      <c r="V412" s="238">
        <f t="shared" si="1105"/>
        <v>214500</v>
      </c>
      <c r="Y412" s="247">
        <v>3</v>
      </c>
      <c r="Z412" s="247">
        <f t="shared" si="1106"/>
        <v>1.1000000000000001</v>
      </c>
      <c r="AA412" s="247">
        <f t="shared" si="1107"/>
        <v>1</v>
      </c>
      <c r="AB412" s="247">
        <v>55000</v>
      </c>
      <c r="AC412" s="247">
        <v>10000</v>
      </c>
      <c r="AD412" s="247">
        <f t="shared" si="1108"/>
        <v>65000</v>
      </c>
      <c r="AE412" s="247">
        <f t="shared" si="1109"/>
        <v>165000</v>
      </c>
      <c r="AF412" s="247">
        <f t="shared" si="1110"/>
        <v>30000</v>
      </c>
      <c r="AG412" s="247">
        <f t="shared" si="1111"/>
        <v>195000</v>
      </c>
      <c r="AH412" s="247">
        <f t="shared" si="1112"/>
        <v>10</v>
      </c>
    </row>
    <row r="413" spans="4:35" ht="20" customHeight="1" x14ac:dyDescent="0.2">
      <c r="D413" s="158"/>
      <c r="E413" s="69"/>
      <c r="F413" s="19"/>
      <c r="G413" s="33"/>
      <c r="H413" s="34" t="s">
        <v>1266</v>
      </c>
      <c r="I413" s="19"/>
      <c r="J413" s="19"/>
      <c r="K413" s="11"/>
      <c r="L413" s="11"/>
      <c r="M413" s="12"/>
      <c r="N413" s="20"/>
      <c r="O413" s="16"/>
      <c r="P413" s="138" t="s">
        <v>1267</v>
      </c>
      <c r="Q413" s="93" t="s">
        <v>188</v>
      </c>
      <c r="R413" s="236">
        <f t="shared" si="1101"/>
        <v>2</v>
      </c>
      <c r="S413" s="236">
        <f t="shared" si="1102"/>
        <v>27500.000000000004</v>
      </c>
      <c r="T413" s="236">
        <f t="shared" si="1103"/>
        <v>11000</v>
      </c>
      <c r="U413" s="237">
        <f t="shared" si="1104"/>
        <v>38500</v>
      </c>
      <c r="V413" s="238">
        <f t="shared" si="1105"/>
        <v>77000</v>
      </c>
      <c r="Y413" s="247">
        <v>2</v>
      </c>
      <c r="Z413" s="247">
        <f t="shared" si="1106"/>
        <v>1.1000000000000001</v>
      </c>
      <c r="AA413" s="247">
        <f t="shared" si="1107"/>
        <v>1</v>
      </c>
      <c r="AB413" s="247">
        <v>25000</v>
      </c>
      <c r="AC413" s="247">
        <v>10000</v>
      </c>
      <c r="AD413" s="247">
        <f t="shared" si="1108"/>
        <v>35000</v>
      </c>
      <c r="AE413" s="247">
        <f t="shared" si="1109"/>
        <v>50000</v>
      </c>
      <c r="AF413" s="247">
        <f t="shared" si="1110"/>
        <v>20000</v>
      </c>
      <c r="AG413" s="247">
        <f t="shared" si="1111"/>
        <v>70000</v>
      </c>
      <c r="AH413" s="247">
        <f t="shared" si="1112"/>
        <v>10</v>
      </c>
    </row>
    <row r="414" spans="4:35" s="111" customFormat="1" ht="20" customHeight="1" x14ac:dyDescent="0.2">
      <c r="D414" s="875"/>
      <c r="E414" s="869"/>
      <c r="F414" s="878"/>
      <c r="G414" s="950"/>
      <c r="H414" s="878" t="s">
        <v>1263</v>
      </c>
      <c r="I414" s="878"/>
      <c r="J414" s="878"/>
      <c r="K414" s="879"/>
      <c r="L414" s="879"/>
      <c r="M414" s="880"/>
      <c r="N414" s="892"/>
      <c r="O414" s="1070"/>
      <c r="P414" s="951"/>
      <c r="Q414" s="952"/>
      <c r="R414" s="883"/>
      <c r="S414" s="883"/>
      <c r="T414" s="883"/>
      <c r="U414" s="884"/>
      <c r="V414" s="1071"/>
      <c r="Y414" s="882"/>
      <c r="Z414" s="882"/>
      <c r="AA414" s="882"/>
      <c r="AB414" s="882"/>
      <c r="AC414" s="882"/>
      <c r="AD414" s="882"/>
      <c r="AE414" s="882"/>
      <c r="AF414" s="882"/>
      <c r="AG414" s="882"/>
      <c r="AH414" s="882"/>
      <c r="AI414" s="325"/>
    </row>
    <row r="415" spans="4:35" ht="20" customHeight="1" x14ac:dyDescent="0.2">
      <c r="D415" s="158"/>
      <c r="E415" s="69"/>
      <c r="F415" s="19"/>
      <c r="G415" s="33"/>
      <c r="H415" s="34" t="s">
        <v>1264</v>
      </c>
      <c r="I415" s="19"/>
      <c r="J415" s="19"/>
      <c r="K415" s="11"/>
      <c r="L415" s="11"/>
      <c r="M415" s="12"/>
      <c r="N415" s="20"/>
      <c r="O415" s="16"/>
      <c r="P415" s="138" t="s">
        <v>1265</v>
      </c>
      <c r="Q415" s="93" t="s">
        <v>188</v>
      </c>
      <c r="R415" s="236">
        <f t="shared" ref="R415:R416" si="1113">Y415*AA415</f>
        <v>2</v>
      </c>
      <c r="S415" s="236">
        <f t="shared" ref="S415:S416" si="1114">Z415*AB415</f>
        <v>137500</v>
      </c>
      <c r="T415" s="236">
        <f t="shared" ref="T415:T416" si="1115">Z415*AC415</f>
        <v>33000</v>
      </c>
      <c r="U415" s="237">
        <f t="shared" ref="U415:U416" si="1116">S415+T415</f>
        <v>170500</v>
      </c>
      <c r="V415" s="238">
        <f t="shared" ref="V415:V416" si="1117">R415*U415</f>
        <v>341000</v>
      </c>
      <c r="Y415" s="247">
        <v>2</v>
      </c>
      <c r="Z415" s="247">
        <f t="shared" si="1106"/>
        <v>1.1000000000000001</v>
      </c>
      <c r="AA415" s="247">
        <f t="shared" si="1107"/>
        <v>1</v>
      </c>
      <c r="AB415" s="247">
        <v>125000</v>
      </c>
      <c r="AC415" s="247">
        <v>30000</v>
      </c>
      <c r="AD415" s="247">
        <f t="shared" ref="AD415:AD416" si="1118">AB415+AC415</f>
        <v>155000</v>
      </c>
      <c r="AE415" s="247">
        <f t="shared" ref="AE415:AE416" si="1119">Y415*AB415</f>
        <v>250000</v>
      </c>
      <c r="AF415" s="247">
        <f t="shared" ref="AF415:AF416" si="1120">Y415*AC415</f>
        <v>60000</v>
      </c>
      <c r="AG415" s="247">
        <f t="shared" ref="AG415:AG416" si="1121">AE415+AF415</f>
        <v>310000</v>
      </c>
      <c r="AH415" s="247">
        <f t="shared" ref="AH415:AH416" si="1122">(V415-AG415)/AG415*100</f>
        <v>10</v>
      </c>
    </row>
    <row r="416" spans="4:35" ht="20" customHeight="1" x14ac:dyDescent="0.2">
      <c r="D416" s="158"/>
      <c r="E416" s="69"/>
      <c r="F416" s="19"/>
      <c r="G416" s="33"/>
      <c r="H416" s="34" t="s">
        <v>1282</v>
      </c>
      <c r="I416" s="19"/>
      <c r="J416" s="19"/>
      <c r="K416" s="11"/>
      <c r="L416" s="11"/>
      <c r="M416" s="12"/>
      <c r="N416" s="20"/>
      <c r="O416" s="16"/>
      <c r="P416" s="138" t="s">
        <v>1268</v>
      </c>
      <c r="Q416" s="93" t="s">
        <v>188</v>
      </c>
      <c r="R416" s="236">
        <f t="shared" si="1113"/>
        <v>2</v>
      </c>
      <c r="S416" s="236">
        <f t="shared" si="1114"/>
        <v>27500.000000000004</v>
      </c>
      <c r="T416" s="236">
        <f t="shared" si="1115"/>
        <v>11000</v>
      </c>
      <c r="U416" s="237">
        <f t="shared" si="1116"/>
        <v>38500</v>
      </c>
      <c r="V416" s="238">
        <f t="shared" si="1117"/>
        <v>77000</v>
      </c>
      <c r="Y416" s="247">
        <v>2</v>
      </c>
      <c r="Z416" s="247">
        <f t="shared" si="1106"/>
        <v>1.1000000000000001</v>
      </c>
      <c r="AA416" s="247">
        <f t="shared" si="1107"/>
        <v>1</v>
      </c>
      <c r="AB416" s="247">
        <v>25000</v>
      </c>
      <c r="AC416" s="247">
        <v>10000</v>
      </c>
      <c r="AD416" s="247">
        <f t="shared" si="1118"/>
        <v>35000</v>
      </c>
      <c r="AE416" s="247">
        <f t="shared" si="1119"/>
        <v>50000</v>
      </c>
      <c r="AF416" s="247">
        <f t="shared" si="1120"/>
        <v>20000</v>
      </c>
      <c r="AG416" s="247">
        <f t="shared" si="1121"/>
        <v>70000</v>
      </c>
      <c r="AH416" s="247">
        <f t="shared" si="1122"/>
        <v>10</v>
      </c>
    </row>
    <row r="417" spans="4:35" s="111" customFormat="1" ht="20" customHeight="1" x14ac:dyDescent="0.2">
      <c r="D417" s="161"/>
      <c r="E417" s="29"/>
      <c r="F417" s="107"/>
      <c r="G417" s="148" t="s">
        <v>27</v>
      </c>
      <c r="H417" s="147" t="s">
        <v>83</v>
      </c>
      <c r="I417" s="107"/>
      <c r="J417" s="107"/>
      <c r="K417" s="108"/>
      <c r="L417" s="108"/>
      <c r="M417" s="109"/>
      <c r="N417" s="116"/>
      <c r="O417" s="110"/>
      <c r="P417" s="138"/>
      <c r="Q417" s="104"/>
      <c r="R417" s="242"/>
      <c r="S417" s="242"/>
      <c r="T417" s="242"/>
      <c r="U417" s="274"/>
      <c r="V417" s="275"/>
      <c r="Y417" s="241"/>
      <c r="Z417" s="241"/>
      <c r="AA417" s="241"/>
      <c r="AB417" s="241"/>
      <c r="AC417" s="241"/>
      <c r="AD417" s="241"/>
      <c r="AE417" s="241"/>
      <c r="AF417" s="241"/>
      <c r="AG417" s="241"/>
      <c r="AH417" s="241"/>
      <c r="AI417" s="325"/>
    </row>
    <row r="418" spans="4:35" ht="20" customHeight="1" x14ac:dyDescent="0.2">
      <c r="D418" s="158"/>
      <c r="E418" s="69"/>
      <c r="F418" s="19"/>
      <c r="G418" s="33"/>
      <c r="H418" s="34" t="s">
        <v>756</v>
      </c>
      <c r="I418" s="19"/>
      <c r="J418" s="19"/>
      <c r="K418" s="11"/>
      <c r="L418" s="11"/>
      <c r="M418" s="12"/>
      <c r="N418" s="20"/>
      <c r="O418" s="16"/>
      <c r="P418" s="138" t="s">
        <v>1286</v>
      </c>
      <c r="Q418" s="93" t="s">
        <v>188</v>
      </c>
      <c r="R418" s="236">
        <f t="shared" ref="R418:R427" si="1123">Y418*AA418</f>
        <v>1</v>
      </c>
      <c r="S418" s="236">
        <f t="shared" ref="S418:S421" si="1124">Z418*AB418</f>
        <v>44000</v>
      </c>
      <c r="T418" s="236">
        <f t="shared" ref="T418:T421" si="1125">Z418*AC418</f>
        <v>82500</v>
      </c>
      <c r="U418" s="237">
        <f t="shared" ref="U418:U421" si="1126">S418+T418</f>
        <v>126500</v>
      </c>
      <c r="V418" s="238">
        <f t="shared" ref="V418:V421" si="1127">R418*U418</f>
        <v>126500</v>
      </c>
      <c r="Y418" s="247">
        <v>1</v>
      </c>
      <c r="Z418" s="247">
        <f t="shared" ref="Z418:Z421" si="1128">$Z$26</f>
        <v>1.1000000000000001</v>
      </c>
      <c r="AA418" s="247">
        <f t="shared" ref="AA418:AA421" si="1129">$AA$331</f>
        <v>1</v>
      </c>
      <c r="AB418" s="247">
        <v>40000</v>
      </c>
      <c r="AC418" s="247">
        <v>75000</v>
      </c>
      <c r="AD418" s="247">
        <f t="shared" ref="AD418:AD421" si="1130">AB418+AC418</f>
        <v>115000</v>
      </c>
      <c r="AE418" s="247">
        <f t="shared" ref="AE418:AE421" si="1131">Y418*AB418</f>
        <v>40000</v>
      </c>
      <c r="AF418" s="247">
        <f t="shared" ref="AF418:AF421" si="1132">Y418*AC418</f>
        <v>75000</v>
      </c>
      <c r="AG418" s="247">
        <f t="shared" ref="AG418:AG421" si="1133">AE418+AF418</f>
        <v>115000</v>
      </c>
      <c r="AH418" s="247">
        <f t="shared" ref="AH418:AH421" si="1134">(V418-AG418)/AG418*100</f>
        <v>10</v>
      </c>
    </row>
    <row r="419" spans="4:35" ht="20" customHeight="1" x14ac:dyDescent="0.2">
      <c r="D419" s="158"/>
      <c r="E419" s="69"/>
      <c r="F419" s="19"/>
      <c r="G419" s="33"/>
      <c r="H419" s="34" t="s">
        <v>1288</v>
      </c>
      <c r="I419" s="19"/>
      <c r="J419" s="19"/>
      <c r="K419" s="11"/>
      <c r="L419" s="11"/>
      <c r="M419" s="12"/>
      <c r="N419" s="20"/>
      <c r="O419" s="16"/>
      <c r="P419" s="138" t="s">
        <v>1283</v>
      </c>
      <c r="Q419" s="93" t="s">
        <v>188</v>
      </c>
      <c r="R419" s="236">
        <f t="shared" si="1123"/>
        <v>2</v>
      </c>
      <c r="S419" s="236">
        <f t="shared" si="1124"/>
        <v>62370.000000000007</v>
      </c>
      <c r="T419" s="236">
        <f t="shared" si="1125"/>
        <v>38500</v>
      </c>
      <c r="U419" s="237">
        <f t="shared" si="1126"/>
        <v>100870</v>
      </c>
      <c r="V419" s="238">
        <f t="shared" si="1127"/>
        <v>201740</v>
      </c>
      <c r="Y419" s="236">
        <v>2</v>
      </c>
      <c r="Z419" s="247">
        <f t="shared" si="1128"/>
        <v>1.1000000000000001</v>
      </c>
      <c r="AA419" s="247">
        <f t="shared" si="1129"/>
        <v>1</v>
      </c>
      <c r="AB419" s="247">
        <f>AB377</f>
        <v>56700</v>
      </c>
      <c r="AC419" s="247">
        <v>35000</v>
      </c>
      <c r="AD419" s="247">
        <f t="shared" si="1130"/>
        <v>91700</v>
      </c>
      <c r="AE419" s="247">
        <f t="shared" si="1131"/>
        <v>113400</v>
      </c>
      <c r="AF419" s="247">
        <f t="shared" si="1132"/>
        <v>70000</v>
      </c>
      <c r="AG419" s="247">
        <f t="shared" si="1133"/>
        <v>183400</v>
      </c>
      <c r="AH419" s="247">
        <f t="shared" si="1134"/>
        <v>10</v>
      </c>
    </row>
    <row r="420" spans="4:35" ht="20" customHeight="1" x14ac:dyDescent="0.2">
      <c r="D420" s="158"/>
      <c r="E420" s="69"/>
      <c r="F420" s="19"/>
      <c r="G420" s="33"/>
      <c r="H420" s="34" t="s">
        <v>86</v>
      </c>
      <c r="I420" s="19"/>
      <c r="J420" s="19"/>
      <c r="K420" s="11"/>
      <c r="L420" s="11"/>
      <c r="M420" s="12"/>
      <c r="N420" s="20"/>
      <c r="O420" s="16"/>
      <c r="P420" s="138" t="s">
        <v>1284</v>
      </c>
      <c r="Q420" s="93" t="s">
        <v>188</v>
      </c>
      <c r="R420" s="236">
        <f t="shared" si="1123"/>
        <v>4</v>
      </c>
      <c r="S420" s="236">
        <f t="shared" si="1124"/>
        <v>69850</v>
      </c>
      <c r="T420" s="236">
        <f t="shared" si="1125"/>
        <v>38500</v>
      </c>
      <c r="U420" s="237">
        <f t="shared" si="1126"/>
        <v>108350</v>
      </c>
      <c r="V420" s="238">
        <f t="shared" si="1127"/>
        <v>433400</v>
      </c>
      <c r="Y420" s="236">
        <v>4</v>
      </c>
      <c r="Z420" s="247">
        <f t="shared" si="1128"/>
        <v>1.1000000000000001</v>
      </c>
      <c r="AA420" s="247">
        <f t="shared" si="1129"/>
        <v>1</v>
      </c>
      <c r="AB420" s="247">
        <f>AB378</f>
        <v>63500</v>
      </c>
      <c r="AC420" s="247">
        <v>35000</v>
      </c>
      <c r="AD420" s="247">
        <f t="shared" si="1130"/>
        <v>98500</v>
      </c>
      <c r="AE420" s="247">
        <f t="shared" si="1131"/>
        <v>254000</v>
      </c>
      <c r="AF420" s="247">
        <f t="shared" si="1132"/>
        <v>140000</v>
      </c>
      <c r="AG420" s="247">
        <f t="shared" si="1133"/>
        <v>394000</v>
      </c>
      <c r="AH420" s="247">
        <f t="shared" si="1134"/>
        <v>10</v>
      </c>
    </row>
    <row r="421" spans="4:35" ht="20" customHeight="1" x14ac:dyDescent="0.2">
      <c r="D421" s="158"/>
      <c r="E421" s="69"/>
      <c r="F421" s="19"/>
      <c r="G421" s="33"/>
      <c r="H421" s="34" t="s">
        <v>87</v>
      </c>
      <c r="I421" s="19"/>
      <c r="J421" s="19"/>
      <c r="K421" s="11"/>
      <c r="L421" s="11"/>
      <c r="M421" s="12"/>
      <c r="N421" s="20"/>
      <c r="O421" s="16"/>
      <c r="P421" s="138" t="s">
        <v>1285</v>
      </c>
      <c r="Q421" s="93" t="s">
        <v>188</v>
      </c>
      <c r="R421" s="236">
        <f t="shared" si="1123"/>
        <v>0</v>
      </c>
      <c r="S421" s="236">
        <f t="shared" si="1124"/>
        <v>80850</v>
      </c>
      <c r="T421" s="236">
        <f t="shared" si="1125"/>
        <v>38500</v>
      </c>
      <c r="U421" s="237">
        <f t="shared" si="1126"/>
        <v>119350</v>
      </c>
      <c r="V421" s="238">
        <f t="shared" si="1127"/>
        <v>0</v>
      </c>
      <c r="Y421" s="236">
        <v>0</v>
      </c>
      <c r="Z421" s="247">
        <f t="shared" si="1128"/>
        <v>1.1000000000000001</v>
      </c>
      <c r="AA421" s="247">
        <f t="shared" si="1129"/>
        <v>1</v>
      </c>
      <c r="AB421" s="247">
        <f>AB379</f>
        <v>73500</v>
      </c>
      <c r="AC421" s="247">
        <v>35000</v>
      </c>
      <c r="AD421" s="247">
        <f t="shared" si="1130"/>
        <v>108500</v>
      </c>
      <c r="AE421" s="247">
        <f t="shared" si="1131"/>
        <v>0</v>
      </c>
      <c r="AF421" s="247">
        <f t="shared" si="1132"/>
        <v>0</v>
      </c>
      <c r="AG421" s="247">
        <f t="shared" si="1133"/>
        <v>0</v>
      </c>
      <c r="AH421" s="247" t="e">
        <f t="shared" si="1134"/>
        <v>#DIV/0!</v>
      </c>
    </row>
    <row r="422" spans="4:35" s="111" customFormat="1" ht="20" customHeight="1" x14ac:dyDescent="0.2">
      <c r="D422" s="161"/>
      <c r="E422" s="29"/>
      <c r="F422" s="107"/>
      <c r="G422" s="148" t="s">
        <v>28</v>
      </c>
      <c r="H422" s="107" t="s">
        <v>88</v>
      </c>
      <c r="I422" s="107"/>
      <c r="J422" s="107"/>
      <c r="K422" s="108"/>
      <c r="L422" s="108"/>
      <c r="M422" s="109"/>
      <c r="N422" s="116"/>
      <c r="O422" s="110"/>
      <c r="P422" s="144"/>
      <c r="Q422" s="104"/>
      <c r="R422" s="242"/>
      <c r="S422" s="242"/>
      <c r="T422" s="242"/>
      <c r="U422" s="274"/>
      <c r="V422" s="275"/>
      <c r="Y422" s="241"/>
      <c r="Z422" s="241"/>
      <c r="AA422" s="241"/>
      <c r="AB422" s="241"/>
      <c r="AC422" s="241"/>
      <c r="AD422" s="241"/>
      <c r="AE422" s="241"/>
      <c r="AF422" s="241"/>
      <c r="AG422" s="241"/>
      <c r="AH422" s="241"/>
      <c r="AI422" s="325"/>
    </row>
    <row r="423" spans="4:35" ht="20" customHeight="1" x14ac:dyDescent="0.2">
      <c r="D423" s="158"/>
      <c r="E423" s="69"/>
      <c r="F423" s="19"/>
      <c r="G423" s="33"/>
      <c r="H423" s="34" t="s">
        <v>1193</v>
      </c>
      <c r="I423" s="19"/>
      <c r="J423" s="19"/>
      <c r="K423" s="11"/>
      <c r="L423" s="11"/>
      <c r="M423" s="12"/>
      <c r="N423" s="20"/>
      <c r="O423" s="16"/>
      <c r="P423" s="138" t="s">
        <v>1194</v>
      </c>
      <c r="Q423" s="93" t="s">
        <v>188</v>
      </c>
      <c r="R423" s="236">
        <f t="shared" si="1123"/>
        <v>11</v>
      </c>
      <c r="S423" s="236">
        <f t="shared" ref="S423:S425" si="1135">Z423*AB423</f>
        <v>64240.000000000007</v>
      </c>
      <c r="T423" s="236">
        <f t="shared" ref="T423:T425" si="1136">Z423*AC423</f>
        <v>38500</v>
      </c>
      <c r="U423" s="237">
        <f t="shared" ref="U423:U425" si="1137">S423+T423</f>
        <v>102740</v>
      </c>
      <c r="V423" s="238">
        <f t="shared" ref="V423:V425" si="1138">R423*U423</f>
        <v>1130140</v>
      </c>
      <c r="Y423" s="236">
        <v>11</v>
      </c>
      <c r="Z423" s="247">
        <f t="shared" ref="Z423:Z425" si="1139">$Z$26</f>
        <v>1.1000000000000001</v>
      </c>
      <c r="AA423" s="247">
        <f t="shared" ref="AA423:AA425" si="1140">$AA$331</f>
        <v>1</v>
      </c>
      <c r="AB423" s="247">
        <v>58400</v>
      </c>
      <c r="AC423" s="247">
        <v>35000</v>
      </c>
      <c r="AD423" s="247">
        <f t="shared" ref="AD423:AD425" si="1141">AB423+AC423</f>
        <v>93400</v>
      </c>
      <c r="AE423" s="247">
        <f t="shared" ref="AE423:AE425" si="1142">Y423*AB423</f>
        <v>642400</v>
      </c>
      <c r="AF423" s="247">
        <f t="shared" ref="AF423:AF425" si="1143">Y423*AC423</f>
        <v>385000</v>
      </c>
      <c r="AG423" s="247">
        <f t="shared" ref="AG423:AG425" si="1144">AE423+AF423</f>
        <v>1027400</v>
      </c>
      <c r="AH423" s="247">
        <f t="shared" ref="AH423:AH425" si="1145">(V423-AG423)/AG423*100</f>
        <v>10</v>
      </c>
    </row>
    <row r="424" spans="4:35" ht="20" customHeight="1" x14ac:dyDescent="0.2">
      <c r="D424" s="158"/>
      <c r="E424" s="69"/>
      <c r="F424" s="19"/>
      <c r="G424" s="33"/>
      <c r="H424" s="34" t="s">
        <v>1279</v>
      </c>
      <c r="I424" s="19"/>
      <c r="J424" s="19"/>
      <c r="K424" s="11"/>
      <c r="L424" s="11"/>
      <c r="M424" s="12"/>
      <c r="N424" s="20"/>
      <c r="O424" s="16"/>
      <c r="P424" s="138" t="s">
        <v>1252</v>
      </c>
      <c r="Q424" s="93" t="s">
        <v>188</v>
      </c>
      <c r="R424" s="236">
        <f t="shared" si="1123"/>
        <v>2</v>
      </c>
      <c r="S424" s="236">
        <f t="shared" si="1135"/>
        <v>49500.000000000007</v>
      </c>
      <c r="T424" s="236">
        <f t="shared" si="1136"/>
        <v>38500</v>
      </c>
      <c r="U424" s="237">
        <f t="shared" si="1137"/>
        <v>88000</v>
      </c>
      <c r="V424" s="238">
        <f t="shared" si="1138"/>
        <v>176000</v>
      </c>
      <c r="Y424" s="236">
        <v>2</v>
      </c>
      <c r="Z424" s="247">
        <f t="shared" si="1139"/>
        <v>1.1000000000000001</v>
      </c>
      <c r="AA424" s="247">
        <f t="shared" si="1140"/>
        <v>1</v>
      </c>
      <c r="AB424" s="247">
        <v>45000</v>
      </c>
      <c r="AC424" s="247">
        <v>35000</v>
      </c>
      <c r="AD424" s="247">
        <f t="shared" si="1141"/>
        <v>80000</v>
      </c>
      <c r="AE424" s="247">
        <f t="shared" si="1142"/>
        <v>90000</v>
      </c>
      <c r="AF424" s="247">
        <f t="shared" si="1143"/>
        <v>70000</v>
      </c>
      <c r="AG424" s="247">
        <f t="shared" si="1144"/>
        <v>160000</v>
      </c>
      <c r="AH424" s="247">
        <f t="shared" si="1145"/>
        <v>10</v>
      </c>
    </row>
    <row r="425" spans="4:35" ht="20" customHeight="1" x14ac:dyDescent="0.2">
      <c r="D425" s="158"/>
      <c r="E425" s="69"/>
      <c r="F425" s="19"/>
      <c r="G425" s="33"/>
      <c r="H425" s="34" t="s">
        <v>91</v>
      </c>
      <c r="I425" s="19"/>
      <c r="J425" s="19"/>
      <c r="K425" s="11"/>
      <c r="L425" s="11"/>
      <c r="M425" s="12"/>
      <c r="N425" s="20"/>
      <c r="O425" s="16"/>
      <c r="P425" s="138" t="s">
        <v>1253</v>
      </c>
      <c r="Q425" s="93" t="s">
        <v>188</v>
      </c>
      <c r="R425" s="236">
        <f t="shared" si="1123"/>
        <v>2</v>
      </c>
      <c r="S425" s="236">
        <f t="shared" si="1135"/>
        <v>105270.00000000001</v>
      </c>
      <c r="T425" s="236">
        <f t="shared" si="1136"/>
        <v>38500</v>
      </c>
      <c r="U425" s="237">
        <f t="shared" si="1137"/>
        <v>143770</v>
      </c>
      <c r="V425" s="238">
        <f t="shared" si="1138"/>
        <v>287540</v>
      </c>
      <c r="Y425" s="236">
        <v>2</v>
      </c>
      <c r="Z425" s="247">
        <f t="shared" si="1139"/>
        <v>1.1000000000000001</v>
      </c>
      <c r="AA425" s="247">
        <f t="shared" si="1140"/>
        <v>1</v>
      </c>
      <c r="AB425" s="247">
        <v>95700</v>
      </c>
      <c r="AC425" s="247">
        <v>35000</v>
      </c>
      <c r="AD425" s="247">
        <f t="shared" si="1141"/>
        <v>130700</v>
      </c>
      <c r="AE425" s="247">
        <f t="shared" si="1142"/>
        <v>191400</v>
      </c>
      <c r="AF425" s="247">
        <f t="shared" si="1143"/>
        <v>70000</v>
      </c>
      <c r="AG425" s="247">
        <f t="shared" si="1144"/>
        <v>261400</v>
      </c>
      <c r="AH425" s="247">
        <f t="shared" si="1145"/>
        <v>10</v>
      </c>
    </row>
    <row r="426" spans="4:35" s="111" customFormat="1" ht="20" customHeight="1" x14ac:dyDescent="0.2">
      <c r="D426" s="161"/>
      <c r="E426" s="29"/>
      <c r="F426" s="107"/>
      <c r="G426" s="148" t="s">
        <v>29</v>
      </c>
      <c r="H426" s="107" t="s">
        <v>92</v>
      </c>
      <c r="I426" s="107"/>
      <c r="J426" s="107"/>
      <c r="K426" s="108"/>
      <c r="L426" s="108"/>
      <c r="M426" s="109"/>
      <c r="N426" s="116"/>
      <c r="O426" s="110"/>
      <c r="P426" s="144"/>
      <c r="Q426" s="104"/>
      <c r="R426" s="242"/>
      <c r="S426" s="242"/>
      <c r="T426" s="242"/>
      <c r="U426" s="274"/>
      <c r="V426" s="275"/>
      <c r="Y426" s="241"/>
      <c r="Z426" s="241"/>
      <c r="AA426" s="241"/>
      <c r="AB426" s="241"/>
      <c r="AC426" s="241"/>
      <c r="AD426" s="241"/>
      <c r="AE426" s="241"/>
      <c r="AF426" s="241"/>
      <c r="AG426" s="241"/>
      <c r="AH426" s="241"/>
      <c r="AI426" s="325"/>
    </row>
    <row r="427" spans="4:35" s="6" customFormat="1" ht="20" customHeight="1" x14ac:dyDescent="0.2">
      <c r="D427" s="158"/>
      <c r="E427" s="69"/>
      <c r="F427" s="19"/>
      <c r="G427" s="33"/>
      <c r="H427" s="34" t="s">
        <v>94</v>
      </c>
      <c r="I427" s="22"/>
      <c r="J427" s="19"/>
      <c r="K427" s="11"/>
      <c r="L427" s="11"/>
      <c r="M427" s="12"/>
      <c r="N427" s="20"/>
      <c r="O427" s="16"/>
      <c r="P427" s="138" t="s">
        <v>1254</v>
      </c>
      <c r="Q427" s="93" t="s">
        <v>188</v>
      </c>
      <c r="R427" s="236">
        <f t="shared" si="1123"/>
        <v>1</v>
      </c>
      <c r="S427" s="236">
        <f t="shared" ref="S427" si="1146">Z427*AB427</f>
        <v>137500</v>
      </c>
      <c r="T427" s="236">
        <f t="shared" ref="T427" si="1147">Z427*AC427</f>
        <v>38500</v>
      </c>
      <c r="U427" s="237">
        <f t="shared" ref="U427" si="1148">S427+T427</f>
        <v>176000</v>
      </c>
      <c r="V427" s="238">
        <f t="shared" ref="V427" si="1149">R427*U427</f>
        <v>176000</v>
      </c>
      <c r="W427" s="1"/>
      <c r="X427" s="1"/>
      <c r="Y427" s="247">
        <v>1</v>
      </c>
      <c r="Z427" s="247">
        <f t="shared" ref="Z427" si="1150">$Z$26</f>
        <v>1.1000000000000001</v>
      </c>
      <c r="AA427" s="247">
        <f t="shared" ref="AA427" si="1151">$AA$331</f>
        <v>1</v>
      </c>
      <c r="AB427" s="247">
        <f>AB384</f>
        <v>125000</v>
      </c>
      <c r="AC427" s="247">
        <f>AC384</f>
        <v>35000</v>
      </c>
      <c r="AD427" s="247">
        <f t="shared" ref="AD427" si="1152">AB427+AC427</f>
        <v>160000</v>
      </c>
      <c r="AE427" s="247">
        <f t="shared" ref="AE427" si="1153">Y427*AB427</f>
        <v>125000</v>
      </c>
      <c r="AF427" s="247">
        <f t="shared" ref="AF427" si="1154">Y427*AC427</f>
        <v>35000</v>
      </c>
      <c r="AG427" s="247">
        <f t="shared" ref="AG427" si="1155">AE427+AF427</f>
        <v>160000</v>
      </c>
      <c r="AH427" s="247">
        <f t="shared" ref="AH427" si="1156">(V427-AG427)/AG427*100</f>
        <v>10</v>
      </c>
      <c r="AI427" s="287"/>
    </row>
    <row r="428" spans="4:35" s="111" customFormat="1" ht="20" customHeight="1" x14ac:dyDescent="0.2">
      <c r="D428" s="161"/>
      <c r="E428" s="29"/>
      <c r="F428" s="107"/>
      <c r="G428" s="148" t="s">
        <v>30</v>
      </c>
      <c r="H428" s="32" t="s">
        <v>99</v>
      </c>
      <c r="I428" s="107"/>
      <c r="J428" s="107"/>
      <c r="K428" s="108"/>
      <c r="L428" s="108"/>
      <c r="M428" s="109"/>
      <c r="N428" s="116"/>
      <c r="O428" s="110"/>
      <c r="P428" s="144"/>
      <c r="Q428" s="104"/>
      <c r="R428" s="242"/>
      <c r="S428" s="242"/>
      <c r="T428" s="242"/>
      <c r="U428" s="274"/>
      <c r="V428" s="275"/>
      <c r="Y428" s="241"/>
      <c r="Z428" s="241"/>
      <c r="AA428" s="241"/>
      <c r="AB428" s="241"/>
      <c r="AC428" s="241"/>
      <c r="AD428" s="241"/>
      <c r="AE428" s="241"/>
      <c r="AF428" s="241"/>
      <c r="AG428" s="241"/>
      <c r="AH428" s="241"/>
      <c r="AI428" s="325"/>
    </row>
    <row r="429" spans="4:35" ht="20" customHeight="1" x14ac:dyDescent="0.2">
      <c r="D429" s="158"/>
      <c r="E429" s="69"/>
      <c r="F429" s="19"/>
      <c r="G429" s="31"/>
      <c r="H429" s="34" t="s">
        <v>1188</v>
      </c>
      <c r="I429" s="19"/>
      <c r="J429" s="19"/>
      <c r="K429" s="11"/>
      <c r="L429" s="11"/>
      <c r="M429" s="12"/>
      <c r="N429" s="20"/>
      <c r="O429" s="16"/>
      <c r="P429" s="138" t="s">
        <v>1289</v>
      </c>
      <c r="Q429" s="93" t="s">
        <v>266</v>
      </c>
      <c r="R429" s="236">
        <f t="shared" ref="R429:R433" si="1157">Y429*AA429</f>
        <v>1</v>
      </c>
      <c r="S429" s="236">
        <f t="shared" ref="S429:S433" si="1158">Z429*AB429</f>
        <v>137500</v>
      </c>
      <c r="T429" s="236">
        <f t="shared" ref="T429:T433" si="1159">Z429*AC429</f>
        <v>55000.000000000007</v>
      </c>
      <c r="U429" s="237">
        <f t="shared" ref="U429:U433" si="1160">S429+T429</f>
        <v>192500</v>
      </c>
      <c r="V429" s="238">
        <f t="shared" ref="V429:V433" si="1161">R429*U429</f>
        <v>192500</v>
      </c>
      <c r="Y429" s="247">
        <v>1</v>
      </c>
      <c r="Z429" s="247">
        <f t="shared" ref="Z429:Z433" si="1162">$Z$26</f>
        <v>1.1000000000000001</v>
      </c>
      <c r="AA429" s="247">
        <f t="shared" ref="AA429:AA433" si="1163">$AA$331</f>
        <v>1</v>
      </c>
      <c r="AB429" s="247">
        <v>125000</v>
      </c>
      <c r="AC429" s="247">
        <f>AC389</f>
        <v>50000</v>
      </c>
      <c r="AD429" s="247">
        <f t="shared" ref="AD429:AD433" si="1164">AB429+AC429</f>
        <v>175000</v>
      </c>
      <c r="AE429" s="247">
        <f t="shared" ref="AE429:AE433" si="1165">Y429*AB429</f>
        <v>125000</v>
      </c>
      <c r="AF429" s="247">
        <f t="shared" ref="AF429:AF433" si="1166">Y429*AC429</f>
        <v>50000</v>
      </c>
      <c r="AG429" s="247">
        <f t="shared" ref="AG429:AG433" si="1167">AE429+AF429</f>
        <v>175000</v>
      </c>
      <c r="AH429" s="247">
        <f t="shared" ref="AH429:AH433" si="1168">(V429-AG429)/AG429*100</f>
        <v>10</v>
      </c>
    </row>
    <row r="430" spans="4:35" ht="20" customHeight="1" x14ac:dyDescent="0.2">
      <c r="D430" s="158"/>
      <c r="E430" s="69"/>
      <c r="F430" s="19"/>
      <c r="G430" s="31"/>
      <c r="H430" s="34" t="s">
        <v>101</v>
      </c>
      <c r="I430" s="19"/>
      <c r="J430" s="19"/>
      <c r="K430" s="11"/>
      <c r="L430" s="11"/>
      <c r="M430" s="12"/>
      <c r="N430" s="20"/>
      <c r="O430" s="16"/>
      <c r="P430" s="138" t="s">
        <v>742</v>
      </c>
      <c r="Q430" s="93" t="s">
        <v>266</v>
      </c>
      <c r="R430" s="236">
        <f t="shared" si="1157"/>
        <v>0</v>
      </c>
      <c r="S430" s="236">
        <f t="shared" si="1158"/>
        <v>330000</v>
      </c>
      <c r="T430" s="236">
        <f t="shared" si="1159"/>
        <v>27500.000000000004</v>
      </c>
      <c r="U430" s="237">
        <f t="shared" si="1160"/>
        <v>357500</v>
      </c>
      <c r="V430" s="238">
        <f t="shared" si="1161"/>
        <v>0</v>
      </c>
      <c r="Y430" s="247">
        <v>0</v>
      </c>
      <c r="Z430" s="247">
        <f t="shared" si="1162"/>
        <v>1.1000000000000001</v>
      </c>
      <c r="AA430" s="247">
        <f t="shared" si="1163"/>
        <v>1</v>
      </c>
      <c r="AB430" s="247">
        <f>AB390</f>
        <v>300000</v>
      </c>
      <c r="AC430" s="247">
        <f>AC390</f>
        <v>25000</v>
      </c>
      <c r="AD430" s="247">
        <f t="shared" si="1164"/>
        <v>325000</v>
      </c>
      <c r="AE430" s="247">
        <f t="shared" si="1165"/>
        <v>0</v>
      </c>
      <c r="AF430" s="247">
        <f t="shared" si="1166"/>
        <v>0</v>
      </c>
      <c r="AG430" s="247">
        <f t="shared" si="1167"/>
        <v>0</v>
      </c>
      <c r="AH430" s="247" t="e">
        <f t="shared" si="1168"/>
        <v>#DIV/0!</v>
      </c>
    </row>
    <row r="431" spans="4:35" ht="20" customHeight="1" x14ac:dyDescent="0.2">
      <c r="D431" s="158"/>
      <c r="E431" s="69"/>
      <c r="F431" s="19"/>
      <c r="G431" s="31"/>
      <c r="H431" s="34" t="s">
        <v>1191</v>
      </c>
      <c r="I431" s="19"/>
      <c r="J431" s="19"/>
      <c r="K431" s="11"/>
      <c r="L431" s="11"/>
      <c r="M431" s="12"/>
      <c r="N431" s="20"/>
      <c r="O431" s="16"/>
      <c r="P431" s="138" t="s">
        <v>1195</v>
      </c>
      <c r="Q431" s="93" t="s">
        <v>266</v>
      </c>
      <c r="R431" s="236">
        <f t="shared" si="1157"/>
        <v>1</v>
      </c>
      <c r="S431" s="236">
        <f t="shared" si="1158"/>
        <v>77000</v>
      </c>
      <c r="T431" s="236">
        <f t="shared" si="1159"/>
        <v>27500.000000000004</v>
      </c>
      <c r="U431" s="237">
        <f t="shared" si="1160"/>
        <v>104500</v>
      </c>
      <c r="V431" s="238">
        <f t="shared" si="1161"/>
        <v>104500</v>
      </c>
      <c r="Y431" s="247">
        <v>1</v>
      </c>
      <c r="Z431" s="247">
        <f t="shared" si="1162"/>
        <v>1.1000000000000001</v>
      </c>
      <c r="AA431" s="247">
        <f t="shared" si="1163"/>
        <v>1</v>
      </c>
      <c r="AB431" s="247">
        <f>AB391</f>
        <v>70000</v>
      </c>
      <c r="AC431" s="247">
        <f>AC391</f>
        <v>25000</v>
      </c>
      <c r="AD431" s="247">
        <f t="shared" si="1164"/>
        <v>95000</v>
      </c>
      <c r="AE431" s="247">
        <f t="shared" si="1165"/>
        <v>70000</v>
      </c>
      <c r="AF431" s="247">
        <f t="shared" si="1166"/>
        <v>25000</v>
      </c>
      <c r="AG431" s="247">
        <f t="shared" si="1167"/>
        <v>95000</v>
      </c>
      <c r="AH431" s="247">
        <f t="shared" si="1168"/>
        <v>10</v>
      </c>
    </row>
    <row r="432" spans="4:35" ht="20" customHeight="1" x14ac:dyDescent="0.2">
      <c r="D432" s="158"/>
      <c r="E432" s="69"/>
      <c r="F432" s="19"/>
      <c r="G432" s="31"/>
      <c r="H432" s="34" t="s">
        <v>1192</v>
      </c>
      <c r="I432" s="19"/>
      <c r="J432" s="19"/>
      <c r="K432" s="11"/>
      <c r="L432" s="11"/>
      <c r="M432" s="12"/>
      <c r="N432" s="20"/>
      <c r="O432" s="16"/>
      <c r="P432" s="138" t="s">
        <v>1195</v>
      </c>
      <c r="Q432" s="93" t="s">
        <v>266</v>
      </c>
      <c r="R432" s="236">
        <f t="shared" si="1157"/>
        <v>1</v>
      </c>
      <c r="S432" s="236">
        <f t="shared" si="1158"/>
        <v>77000</v>
      </c>
      <c r="T432" s="236">
        <f t="shared" si="1159"/>
        <v>27500.000000000004</v>
      </c>
      <c r="U432" s="237">
        <f t="shared" si="1160"/>
        <v>104500</v>
      </c>
      <c r="V432" s="238">
        <f t="shared" si="1161"/>
        <v>104500</v>
      </c>
      <c r="Y432" s="247">
        <v>1</v>
      </c>
      <c r="Z432" s="247">
        <f t="shared" si="1162"/>
        <v>1.1000000000000001</v>
      </c>
      <c r="AA432" s="247">
        <f t="shared" si="1163"/>
        <v>1</v>
      </c>
      <c r="AB432" s="247">
        <f>AB392</f>
        <v>70000</v>
      </c>
      <c r="AC432" s="247">
        <f>AC392</f>
        <v>25000</v>
      </c>
      <c r="AD432" s="247">
        <f t="shared" si="1164"/>
        <v>95000</v>
      </c>
      <c r="AE432" s="247">
        <f t="shared" si="1165"/>
        <v>70000</v>
      </c>
      <c r="AF432" s="247">
        <f t="shared" si="1166"/>
        <v>25000</v>
      </c>
      <c r="AG432" s="247">
        <f t="shared" si="1167"/>
        <v>95000</v>
      </c>
      <c r="AH432" s="247">
        <f t="shared" si="1168"/>
        <v>10</v>
      </c>
    </row>
    <row r="433" spans="4:35" ht="20" customHeight="1" x14ac:dyDescent="0.2">
      <c r="D433" s="158"/>
      <c r="E433" s="69"/>
      <c r="F433" s="19"/>
      <c r="G433" s="31"/>
      <c r="H433" s="34" t="s">
        <v>1187</v>
      </c>
      <c r="I433" s="19"/>
      <c r="J433" s="19"/>
      <c r="K433" s="11"/>
      <c r="L433" s="11"/>
      <c r="M433" s="12"/>
      <c r="N433" s="20"/>
      <c r="O433" s="16"/>
      <c r="P433" s="138" t="s">
        <v>1195</v>
      </c>
      <c r="Q433" s="93" t="s">
        <v>266</v>
      </c>
      <c r="R433" s="236">
        <f t="shared" si="1157"/>
        <v>2</v>
      </c>
      <c r="S433" s="236">
        <f t="shared" si="1158"/>
        <v>77000</v>
      </c>
      <c r="T433" s="236">
        <f t="shared" si="1159"/>
        <v>27500.000000000004</v>
      </c>
      <c r="U433" s="237">
        <f t="shared" si="1160"/>
        <v>104500</v>
      </c>
      <c r="V433" s="238">
        <f t="shared" si="1161"/>
        <v>209000</v>
      </c>
      <c r="Y433" s="236">
        <v>2</v>
      </c>
      <c r="Z433" s="247">
        <f t="shared" si="1162"/>
        <v>1.1000000000000001</v>
      </c>
      <c r="AA433" s="247">
        <f t="shared" si="1163"/>
        <v>1</v>
      </c>
      <c r="AB433" s="247">
        <f>AB393</f>
        <v>70000</v>
      </c>
      <c r="AC433" s="247">
        <f>AC393</f>
        <v>25000</v>
      </c>
      <c r="AD433" s="247">
        <f t="shared" si="1164"/>
        <v>95000</v>
      </c>
      <c r="AE433" s="247">
        <f t="shared" si="1165"/>
        <v>140000</v>
      </c>
      <c r="AF433" s="247">
        <f t="shared" si="1166"/>
        <v>50000</v>
      </c>
      <c r="AG433" s="247">
        <f t="shared" si="1167"/>
        <v>190000</v>
      </c>
      <c r="AH433" s="247">
        <f t="shared" si="1168"/>
        <v>10</v>
      </c>
    </row>
    <row r="434" spans="4:35" ht="20" customHeight="1" x14ac:dyDescent="0.2">
      <c r="D434" s="158"/>
      <c r="E434" s="69"/>
      <c r="F434" s="31"/>
      <c r="G434" s="19"/>
      <c r="H434" s="19"/>
      <c r="I434" s="19"/>
      <c r="J434" s="11"/>
      <c r="K434" s="11"/>
      <c r="L434" s="11"/>
      <c r="M434" s="12"/>
      <c r="N434" s="20"/>
      <c r="O434" s="16"/>
      <c r="P434" s="138"/>
      <c r="Q434" s="93"/>
      <c r="R434" s="236"/>
      <c r="S434" s="236"/>
      <c r="T434" s="236"/>
      <c r="U434" s="237"/>
      <c r="V434" s="238"/>
      <c r="Y434" s="247"/>
      <c r="Z434" s="247"/>
      <c r="AA434" s="247"/>
      <c r="AB434" s="247"/>
      <c r="AC434" s="247"/>
      <c r="AD434" s="247"/>
      <c r="AE434" s="247"/>
      <c r="AF434" s="247"/>
      <c r="AG434" s="247"/>
      <c r="AH434" s="247"/>
    </row>
    <row r="435" spans="4:35" ht="20" customHeight="1" x14ac:dyDescent="0.2">
      <c r="D435" s="160"/>
      <c r="E435" s="100"/>
      <c r="F435" s="96"/>
      <c r="G435" s="95"/>
      <c r="H435" s="94"/>
      <c r="I435" s="96"/>
      <c r="J435" s="97"/>
      <c r="K435" s="97"/>
      <c r="L435" s="97"/>
      <c r="M435" s="98"/>
      <c r="N435" s="99"/>
      <c r="O435" s="94"/>
      <c r="P435" s="101"/>
      <c r="Q435" s="103"/>
      <c r="R435" s="268"/>
      <c r="S435" s="268"/>
      <c r="T435" s="268"/>
      <c r="U435" s="269" t="s">
        <v>182</v>
      </c>
      <c r="V435" s="270">
        <f>SUM(V397:V434)</f>
        <v>12213520</v>
      </c>
      <c r="Y435" s="247"/>
      <c r="Z435" s="247"/>
      <c r="AA435" s="247"/>
      <c r="AB435" s="247"/>
      <c r="AC435" s="247"/>
      <c r="AD435" s="247"/>
      <c r="AE435" s="247"/>
      <c r="AF435" s="247"/>
      <c r="AG435" s="247"/>
      <c r="AH435" s="247"/>
    </row>
    <row r="436" spans="4:35" s="40" customFormat="1" ht="20" customHeight="1" x14ac:dyDescent="0.2">
      <c r="D436" s="163"/>
      <c r="E436" s="45" t="s">
        <v>750</v>
      </c>
      <c r="F436" s="73"/>
      <c r="G436" s="42"/>
      <c r="H436" s="42"/>
      <c r="I436" s="42"/>
      <c r="J436" s="43"/>
      <c r="K436" s="43"/>
      <c r="L436" s="43"/>
      <c r="M436" s="43"/>
      <c r="N436" s="42"/>
      <c r="O436" s="44"/>
      <c r="P436" s="145"/>
      <c r="Q436" s="105"/>
      <c r="R436" s="271"/>
      <c r="S436" s="271"/>
      <c r="T436" s="271"/>
      <c r="U436" s="272"/>
      <c r="V436" s="273"/>
      <c r="Y436" s="248"/>
      <c r="Z436" s="248"/>
      <c r="AA436" s="248"/>
      <c r="AB436" s="248"/>
      <c r="AC436" s="248"/>
      <c r="AD436" s="248"/>
      <c r="AE436" s="248"/>
      <c r="AF436" s="248"/>
      <c r="AG436" s="248"/>
      <c r="AH436" s="248"/>
      <c r="AI436" s="326"/>
    </row>
    <row r="437" spans="4:35" s="111" customFormat="1" ht="20" customHeight="1" x14ac:dyDescent="0.2">
      <c r="D437" s="161"/>
      <c r="E437" s="29"/>
      <c r="F437" s="122">
        <v>1</v>
      </c>
      <c r="G437" s="107" t="s">
        <v>104</v>
      </c>
      <c r="H437" s="107"/>
      <c r="I437" s="107"/>
      <c r="J437" s="107"/>
      <c r="K437" s="108"/>
      <c r="L437" s="108"/>
      <c r="M437" s="109"/>
      <c r="N437" s="116"/>
      <c r="O437" s="110"/>
      <c r="P437" s="138"/>
      <c r="Q437" s="93"/>
      <c r="R437" s="242"/>
      <c r="S437" s="242"/>
      <c r="T437" s="242"/>
      <c r="U437" s="274"/>
      <c r="V437" s="275"/>
      <c r="Y437" s="241"/>
      <c r="Z437" s="241"/>
      <c r="AA437" s="241"/>
      <c r="AB437" s="241"/>
      <c r="AC437" s="241"/>
      <c r="AD437" s="241"/>
      <c r="AE437" s="241"/>
      <c r="AF437" s="241"/>
      <c r="AG437" s="241"/>
      <c r="AH437" s="241"/>
      <c r="AI437" s="325"/>
    </row>
    <row r="438" spans="4:35" ht="20" customHeight="1" x14ac:dyDescent="0.2">
      <c r="D438" s="158"/>
      <c r="E438" s="17"/>
      <c r="F438" s="31"/>
      <c r="G438" s="19"/>
      <c r="H438" s="72" t="s">
        <v>241</v>
      </c>
      <c r="I438" s="34" t="s">
        <v>270</v>
      </c>
      <c r="J438" s="19"/>
      <c r="K438" s="19"/>
      <c r="L438" s="11"/>
      <c r="M438" s="12"/>
      <c r="N438" s="20"/>
      <c r="O438" s="16"/>
      <c r="P438" s="138" t="s">
        <v>757</v>
      </c>
      <c r="Q438" s="93" t="s">
        <v>237</v>
      </c>
      <c r="R438" s="236">
        <f t="shared" ref="R438:R439" si="1169">Y438*AA438</f>
        <v>27</v>
      </c>
      <c r="S438" s="236">
        <f t="shared" ref="S438:S439" si="1170">Z438*AB438</f>
        <v>35200</v>
      </c>
      <c r="T438" s="236">
        <f t="shared" ref="T438:T439" si="1171">Z438*AC438</f>
        <v>6600.0000000000009</v>
      </c>
      <c r="U438" s="237">
        <f t="shared" ref="U438:U439" si="1172">S438+T438</f>
        <v>41800</v>
      </c>
      <c r="V438" s="238">
        <f t="shared" ref="V438:V439" si="1173">R438*U438</f>
        <v>1128600</v>
      </c>
      <c r="Y438" s="247">
        <v>27</v>
      </c>
      <c r="Z438" s="247">
        <f t="shared" ref="Z438:Z439" si="1174">$Z$26</f>
        <v>1.1000000000000001</v>
      </c>
      <c r="AA438" s="247">
        <f t="shared" ref="AA438:AA439" si="1175">$AA$26</f>
        <v>1</v>
      </c>
      <c r="AB438" s="247">
        <v>32000</v>
      </c>
      <c r="AC438" s="247">
        <v>6000</v>
      </c>
      <c r="AD438" s="247">
        <f t="shared" ref="AD438:AD439" si="1176">AB438+AC438</f>
        <v>38000</v>
      </c>
      <c r="AE438" s="247">
        <f t="shared" ref="AE438:AE439" si="1177">Y438*AB438</f>
        <v>864000</v>
      </c>
      <c r="AF438" s="247">
        <f t="shared" ref="AF438:AF439" si="1178">Y438*AC438</f>
        <v>162000</v>
      </c>
      <c r="AG438" s="247">
        <f t="shared" ref="AG438:AG439" si="1179">AE438+AF438</f>
        <v>1026000</v>
      </c>
      <c r="AH438" s="247">
        <f t="shared" ref="AH438:AH439" si="1180">(V438-AG438)/AG438*100</f>
        <v>10</v>
      </c>
    </row>
    <row r="439" spans="4:35" ht="20" customHeight="1" x14ac:dyDescent="0.2">
      <c r="D439" s="158"/>
      <c r="E439" s="17"/>
      <c r="F439" s="31"/>
      <c r="G439" s="19"/>
      <c r="H439" s="72" t="s">
        <v>241</v>
      </c>
      <c r="I439" s="34" t="s">
        <v>271</v>
      </c>
      <c r="J439" s="19"/>
      <c r="K439" s="19"/>
      <c r="L439" s="11"/>
      <c r="M439" s="12"/>
      <c r="N439" s="20"/>
      <c r="O439" s="16"/>
      <c r="P439" s="138" t="s">
        <v>757</v>
      </c>
      <c r="Q439" s="93" t="s">
        <v>237</v>
      </c>
      <c r="R439" s="236">
        <f t="shared" si="1169"/>
        <v>50</v>
      </c>
      <c r="S439" s="236">
        <f t="shared" si="1170"/>
        <v>30800.000000000004</v>
      </c>
      <c r="T439" s="236">
        <f t="shared" si="1171"/>
        <v>6600.0000000000009</v>
      </c>
      <c r="U439" s="237">
        <f t="shared" si="1172"/>
        <v>37400.000000000007</v>
      </c>
      <c r="V439" s="238">
        <f t="shared" si="1173"/>
        <v>1870000.0000000005</v>
      </c>
      <c r="Y439" s="247">
        <v>50</v>
      </c>
      <c r="Z439" s="247">
        <f t="shared" si="1174"/>
        <v>1.1000000000000001</v>
      </c>
      <c r="AA439" s="247">
        <f t="shared" si="1175"/>
        <v>1</v>
      </c>
      <c r="AB439" s="247">
        <v>28000</v>
      </c>
      <c r="AC439" s="247">
        <v>6000</v>
      </c>
      <c r="AD439" s="247">
        <f t="shared" si="1176"/>
        <v>34000</v>
      </c>
      <c r="AE439" s="247">
        <f t="shared" si="1177"/>
        <v>1400000</v>
      </c>
      <c r="AF439" s="247">
        <f t="shared" si="1178"/>
        <v>300000</v>
      </c>
      <c r="AG439" s="247">
        <f t="shared" si="1179"/>
        <v>1700000</v>
      </c>
      <c r="AH439" s="247">
        <f t="shared" si="1180"/>
        <v>10.000000000000027</v>
      </c>
    </row>
    <row r="440" spans="4:35" s="111" customFormat="1" ht="20" customHeight="1" x14ac:dyDescent="0.2">
      <c r="D440" s="161"/>
      <c r="E440" s="124"/>
      <c r="F440" s="122">
        <v>2</v>
      </c>
      <c r="G440" s="107" t="s">
        <v>105</v>
      </c>
      <c r="H440" s="107"/>
      <c r="I440" s="107"/>
      <c r="J440" s="107"/>
      <c r="K440" s="108"/>
      <c r="L440" s="108"/>
      <c r="M440" s="109"/>
      <c r="N440" s="116"/>
      <c r="O440" s="110"/>
      <c r="P440" s="138"/>
      <c r="Q440" s="93"/>
      <c r="R440" s="242"/>
      <c r="S440" s="242"/>
      <c r="T440" s="242"/>
      <c r="U440" s="274"/>
      <c r="V440" s="275"/>
      <c r="Y440" s="241"/>
      <c r="Z440" s="241"/>
      <c r="AA440" s="241"/>
      <c r="AB440" s="241"/>
      <c r="AC440" s="241"/>
      <c r="AD440" s="241"/>
      <c r="AE440" s="241"/>
      <c r="AF440" s="241"/>
      <c r="AG440" s="241"/>
      <c r="AH440" s="241"/>
      <c r="AI440" s="325"/>
    </row>
    <row r="441" spans="4:35" ht="20" customHeight="1" x14ac:dyDescent="0.2">
      <c r="D441" s="158"/>
      <c r="E441" s="17"/>
      <c r="F441" s="114"/>
      <c r="G441" s="19"/>
      <c r="H441" s="72" t="s">
        <v>241</v>
      </c>
      <c r="I441" s="19" t="s">
        <v>106</v>
      </c>
      <c r="J441" s="19"/>
      <c r="K441" s="19"/>
      <c r="L441" s="11"/>
      <c r="M441" s="11"/>
      <c r="N441" s="20"/>
      <c r="O441" s="16"/>
      <c r="P441" s="138" t="s">
        <v>757</v>
      </c>
      <c r="Q441" s="93" t="s">
        <v>237</v>
      </c>
      <c r="R441" s="236">
        <f t="shared" ref="R441:R445" si="1181">Y441*AA441</f>
        <v>8</v>
      </c>
      <c r="S441" s="236">
        <f t="shared" ref="S441:S445" si="1182">Z441*AB441</f>
        <v>49500.000000000007</v>
      </c>
      <c r="T441" s="236">
        <f t="shared" ref="T441:T445" si="1183">Z441*AC441</f>
        <v>10450</v>
      </c>
      <c r="U441" s="237">
        <f t="shared" ref="U441:U445" si="1184">S441+T441</f>
        <v>59950.000000000007</v>
      </c>
      <c r="V441" s="238">
        <f t="shared" ref="V441:V445" si="1185">R441*U441</f>
        <v>479600.00000000006</v>
      </c>
      <c r="Y441" s="247">
        <v>8</v>
      </c>
      <c r="Z441" s="247">
        <f t="shared" ref="Z441:Z445" si="1186">$Z$26</f>
        <v>1.1000000000000001</v>
      </c>
      <c r="AA441" s="247">
        <f t="shared" ref="AA441:AA445" si="1187">$AA$26</f>
        <v>1</v>
      </c>
      <c r="AB441" s="247">
        <v>45000</v>
      </c>
      <c r="AC441" s="247">
        <v>9500</v>
      </c>
      <c r="AD441" s="247">
        <f t="shared" ref="AD441:AD444" si="1188">AB441+AC441</f>
        <v>54500</v>
      </c>
      <c r="AE441" s="247">
        <f t="shared" ref="AE441:AE444" si="1189">Y441*AB441</f>
        <v>360000</v>
      </c>
      <c r="AF441" s="247">
        <f t="shared" ref="AF441:AF444" si="1190">Y441*AC441</f>
        <v>76000</v>
      </c>
      <c r="AG441" s="247">
        <f t="shared" ref="AG441:AG444" si="1191">AE441+AF441</f>
        <v>436000</v>
      </c>
      <c r="AH441" s="247">
        <f t="shared" ref="AH441:AH444" si="1192">(V441-AG441)/AG441*100</f>
        <v>10.000000000000012</v>
      </c>
    </row>
    <row r="442" spans="4:35" ht="20" customHeight="1" x14ac:dyDescent="0.2">
      <c r="D442" s="158"/>
      <c r="E442" s="17"/>
      <c r="F442" s="114"/>
      <c r="G442" s="19"/>
      <c r="H442" s="72" t="s">
        <v>241</v>
      </c>
      <c r="I442" s="19" t="s">
        <v>107</v>
      </c>
      <c r="J442" s="19"/>
      <c r="K442" s="19"/>
      <c r="L442" s="11"/>
      <c r="M442" s="11"/>
      <c r="N442" s="20"/>
      <c r="O442" s="16"/>
      <c r="P442" s="138" t="s">
        <v>757</v>
      </c>
      <c r="Q442" s="93" t="s">
        <v>237</v>
      </c>
      <c r="R442" s="236">
        <f t="shared" si="1181"/>
        <v>6</v>
      </c>
      <c r="S442" s="236">
        <f t="shared" si="1182"/>
        <v>71500</v>
      </c>
      <c r="T442" s="236">
        <f t="shared" si="1183"/>
        <v>13200.000000000002</v>
      </c>
      <c r="U442" s="237">
        <f t="shared" si="1184"/>
        <v>84700</v>
      </c>
      <c r="V442" s="238">
        <f t="shared" si="1185"/>
        <v>508200</v>
      </c>
      <c r="Y442" s="247">
        <v>6</v>
      </c>
      <c r="Z442" s="247">
        <f t="shared" si="1186"/>
        <v>1.1000000000000001</v>
      </c>
      <c r="AA442" s="247">
        <f t="shared" si="1187"/>
        <v>1</v>
      </c>
      <c r="AB442" s="247">
        <v>65000</v>
      </c>
      <c r="AC442" s="247">
        <v>12000</v>
      </c>
      <c r="AD442" s="247">
        <f t="shared" si="1188"/>
        <v>77000</v>
      </c>
      <c r="AE442" s="247">
        <f t="shared" si="1189"/>
        <v>390000</v>
      </c>
      <c r="AF442" s="247">
        <f t="shared" si="1190"/>
        <v>72000</v>
      </c>
      <c r="AG442" s="247">
        <f t="shared" si="1191"/>
        <v>462000</v>
      </c>
      <c r="AH442" s="247">
        <f t="shared" si="1192"/>
        <v>10</v>
      </c>
    </row>
    <row r="443" spans="4:35" ht="20" customHeight="1" x14ac:dyDescent="0.2">
      <c r="D443" s="158"/>
      <c r="E443" s="17"/>
      <c r="F443" s="114"/>
      <c r="G443" s="19"/>
      <c r="H443" s="72" t="s">
        <v>241</v>
      </c>
      <c r="I443" s="19" t="s">
        <v>272</v>
      </c>
      <c r="J443" s="19"/>
      <c r="K443" s="19"/>
      <c r="L443" s="11"/>
      <c r="M443" s="11"/>
      <c r="N443" s="20"/>
      <c r="O443" s="16"/>
      <c r="P443" s="138" t="s">
        <v>757</v>
      </c>
      <c r="Q443" s="93" t="s">
        <v>237</v>
      </c>
      <c r="R443" s="236">
        <f t="shared" si="1181"/>
        <v>20</v>
      </c>
      <c r="S443" s="236">
        <f t="shared" si="1182"/>
        <v>71500</v>
      </c>
      <c r="T443" s="236">
        <f t="shared" si="1183"/>
        <v>13200.000000000002</v>
      </c>
      <c r="U443" s="237">
        <f t="shared" si="1184"/>
        <v>84700</v>
      </c>
      <c r="V443" s="238">
        <f t="shared" si="1185"/>
        <v>1694000</v>
      </c>
      <c r="Y443" s="247">
        <v>20</v>
      </c>
      <c r="Z443" s="247">
        <f t="shared" si="1186"/>
        <v>1.1000000000000001</v>
      </c>
      <c r="AA443" s="247">
        <f t="shared" si="1187"/>
        <v>1</v>
      </c>
      <c r="AB443" s="247">
        <v>65000</v>
      </c>
      <c r="AC443" s="247">
        <v>12000</v>
      </c>
      <c r="AD443" s="247">
        <f t="shared" si="1188"/>
        <v>77000</v>
      </c>
      <c r="AE443" s="247">
        <f t="shared" si="1189"/>
        <v>1300000</v>
      </c>
      <c r="AF443" s="247">
        <f t="shared" si="1190"/>
        <v>240000</v>
      </c>
      <c r="AG443" s="247">
        <f t="shared" si="1191"/>
        <v>1540000</v>
      </c>
      <c r="AH443" s="247">
        <f t="shared" si="1192"/>
        <v>10</v>
      </c>
    </row>
    <row r="444" spans="4:35" ht="20" customHeight="1" x14ac:dyDescent="0.2">
      <c r="D444" s="158"/>
      <c r="E444" s="17"/>
      <c r="F444" s="114"/>
      <c r="G444" s="19"/>
      <c r="H444" s="72" t="s">
        <v>241</v>
      </c>
      <c r="I444" s="19" t="s">
        <v>108</v>
      </c>
      <c r="J444" s="19"/>
      <c r="K444" s="19"/>
      <c r="L444" s="11"/>
      <c r="M444" s="11"/>
      <c r="N444" s="20"/>
      <c r="O444" s="16"/>
      <c r="P444" s="138" t="s">
        <v>757</v>
      </c>
      <c r="Q444" s="93" t="s">
        <v>237</v>
      </c>
      <c r="R444" s="236">
        <f t="shared" si="1181"/>
        <v>8</v>
      </c>
      <c r="S444" s="236">
        <f t="shared" si="1182"/>
        <v>86350</v>
      </c>
      <c r="T444" s="236">
        <f t="shared" si="1183"/>
        <v>16500</v>
      </c>
      <c r="U444" s="237">
        <f t="shared" si="1184"/>
        <v>102850</v>
      </c>
      <c r="V444" s="238">
        <f t="shared" si="1185"/>
        <v>822800</v>
      </c>
      <c r="Y444" s="247">
        <v>8</v>
      </c>
      <c r="Z444" s="247">
        <f t="shared" si="1186"/>
        <v>1.1000000000000001</v>
      </c>
      <c r="AA444" s="247">
        <f t="shared" si="1187"/>
        <v>1</v>
      </c>
      <c r="AB444" s="247">
        <v>78500</v>
      </c>
      <c r="AC444" s="247">
        <v>15000</v>
      </c>
      <c r="AD444" s="247">
        <f t="shared" si="1188"/>
        <v>93500</v>
      </c>
      <c r="AE444" s="247">
        <f t="shared" si="1189"/>
        <v>628000</v>
      </c>
      <c r="AF444" s="247">
        <f t="shared" si="1190"/>
        <v>120000</v>
      </c>
      <c r="AG444" s="247">
        <f t="shared" si="1191"/>
        <v>748000</v>
      </c>
      <c r="AH444" s="247">
        <f t="shared" si="1192"/>
        <v>10</v>
      </c>
    </row>
    <row r="445" spans="4:35" ht="20" customHeight="1" x14ac:dyDescent="0.2">
      <c r="D445" s="158"/>
      <c r="E445" s="17"/>
      <c r="F445" s="114"/>
      <c r="G445" s="19"/>
      <c r="H445" s="72" t="s">
        <v>241</v>
      </c>
      <c r="I445" s="19" t="s">
        <v>110</v>
      </c>
      <c r="J445" s="19"/>
      <c r="K445" s="19"/>
      <c r="L445" s="11"/>
      <c r="M445" s="11"/>
      <c r="N445" s="20"/>
      <c r="O445" s="16"/>
      <c r="P445" s="138" t="s">
        <v>757</v>
      </c>
      <c r="Q445" s="93" t="s">
        <v>237</v>
      </c>
      <c r="R445" s="236">
        <f t="shared" si="1181"/>
        <v>5</v>
      </c>
      <c r="S445" s="236">
        <f t="shared" si="1182"/>
        <v>86350</v>
      </c>
      <c r="T445" s="236">
        <f t="shared" si="1183"/>
        <v>16500</v>
      </c>
      <c r="U445" s="237">
        <f t="shared" si="1184"/>
        <v>102850</v>
      </c>
      <c r="V445" s="238">
        <f t="shared" si="1185"/>
        <v>514250</v>
      </c>
      <c r="Y445" s="247">
        <v>5</v>
      </c>
      <c r="Z445" s="247">
        <f t="shared" si="1186"/>
        <v>1.1000000000000001</v>
      </c>
      <c r="AA445" s="247">
        <f t="shared" si="1187"/>
        <v>1</v>
      </c>
      <c r="AB445" s="247">
        <v>78500</v>
      </c>
      <c r="AC445" s="247">
        <v>15000</v>
      </c>
      <c r="AD445" s="247">
        <f t="shared" ref="AD445" si="1193">AB445+AC445</f>
        <v>93500</v>
      </c>
      <c r="AE445" s="247">
        <f t="shared" ref="AE445" si="1194">Y445*AB445</f>
        <v>392500</v>
      </c>
      <c r="AF445" s="247">
        <f t="shared" ref="AF445" si="1195">Y445*AC445</f>
        <v>75000</v>
      </c>
      <c r="AG445" s="247">
        <f t="shared" ref="AG445" si="1196">AE445+AF445</f>
        <v>467500</v>
      </c>
      <c r="AH445" s="247">
        <f t="shared" ref="AH445" si="1197">(V445-AG445)/AG445*100</f>
        <v>10</v>
      </c>
    </row>
    <row r="446" spans="4:35" ht="20" customHeight="1" x14ac:dyDescent="0.2">
      <c r="D446" s="159"/>
      <c r="E446" s="17"/>
      <c r="F446" s="31"/>
      <c r="G446" s="19"/>
      <c r="H446" s="38"/>
      <c r="I446" s="19"/>
      <c r="J446" s="22"/>
      <c r="K446" s="22"/>
      <c r="L446" s="27"/>
      <c r="M446" s="28"/>
      <c r="N446" s="13"/>
      <c r="O446" s="14"/>
      <c r="P446" s="138"/>
      <c r="Q446" s="93"/>
      <c r="R446" s="236"/>
      <c r="S446" s="236"/>
      <c r="T446" s="236"/>
      <c r="U446" s="237"/>
      <c r="V446" s="238"/>
      <c r="Y446" s="247"/>
      <c r="Z446" s="247"/>
      <c r="AA446" s="247"/>
      <c r="AB446" s="247"/>
      <c r="AC446" s="247"/>
      <c r="AD446" s="247"/>
      <c r="AE446" s="247"/>
      <c r="AF446" s="247"/>
      <c r="AG446" s="247"/>
      <c r="AH446" s="247"/>
    </row>
    <row r="447" spans="4:35" ht="20" customHeight="1" x14ac:dyDescent="0.2">
      <c r="D447" s="160"/>
      <c r="E447" s="100"/>
      <c r="F447" s="96"/>
      <c r="G447" s="95"/>
      <c r="H447" s="94"/>
      <c r="I447" s="96"/>
      <c r="J447" s="97"/>
      <c r="K447" s="97"/>
      <c r="L447" s="97"/>
      <c r="M447" s="98"/>
      <c r="N447" s="99"/>
      <c r="O447" s="94"/>
      <c r="P447" s="101"/>
      <c r="Q447" s="103"/>
      <c r="R447" s="268"/>
      <c r="S447" s="268"/>
      <c r="T447" s="268"/>
      <c r="U447" s="269" t="s">
        <v>182</v>
      </c>
      <c r="V447" s="270">
        <f>SUM(V438:V446)</f>
        <v>7017450</v>
      </c>
      <c r="Y447" s="247"/>
      <c r="Z447" s="247"/>
      <c r="AA447" s="247"/>
      <c r="AB447" s="247"/>
      <c r="AC447" s="247"/>
      <c r="AD447" s="247"/>
      <c r="AE447" s="247"/>
      <c r="AF447" s="247"/>
      <c r="AG447" s="247"/>
      <c r="AH447" s="247"/>
    </row>
    <row r="448" spans="4:35" s="40" customFormat="1" ht="20" customHeight="1" x14ac:dyDescent="0.2">
      <c r="D448" s="163"/>
      <c r="E448" s="45" t="s">
        <v>751</v>
      </c>
      <c r="F448" s="73"/>
      <c r="G448" s="42"/>
      <c r="H448" s="42"/>
      <c r="I448" s="42"/>
      <c r="J448" s="43"/>
      <c r="K448" s="43"/>
      <c r="L448" s="43"/>
      <c r="M448" s="43"/>
      <c r="N448" s="42"/>
      <c r="O448" s="44"/>
      <c r="P448" s="145"/>
      <c r="Q448" s="105"/>
      <c r="R448" s="271"/>
      <c r="S448" s="271"/>
      <c r="T448" s="271"/>
      <c r="U448" s="272"/>
      <c r="V448" s="273"/>
      <c r="Y448" s="248"/>
      <c r="Z448" s="248"/>
      <c r="AA448" s="248"/>
      <c r="AB448" s="248"/>
      <c r="AC448" s="248"/>
      <c r="AD448" s="248"/>
      <c r="AE448" s="248"/>
      <c r="AF448" s="248"/>
      <c r="AG448" s="248"/>
      <c r="AH448" s="248"/>
      <c r="AI448" s="326"/>
    </row>
    <row r="449" spans="4:35" s="111" customFormat="1" ht="20" customHeight="1" x14ac:dyDescent="0.2">
      <c r="D449" s="161"/>
      <c r="E449" s="29"/>
      <c r="F449" s="122">
        <v>1</v>
      </c>
      <c r="G449" s="107" t="s">
        <v>104</v>
      </c>
      <c r="H449" s="107"/>
      <c r="I449" s="107"/>
      <c r="J449" s="107"/>
      <c r="K449" s="108"/>
      <c r="L449" s="108"/>
      <c r="M449" s="109"/>
      <c r="N449" s="116"/>
      <c r="O449" s="110"/>
      <c r="P449" s="138"/>
      <c r="Q449" s="93"/>
      <c r="R449" s="242"/>
      <c r="S449" s="242"/>
      <c r="T449" s="242"/>
      <c r="U449" s="274"/>
      <c r="V449" s="275"/>
      <c r="Y449" s="241"/>
      <c r="Z449" s="241"/>
      <c r="AA449" s="241"/>
      <c r="AB449" s="241"/>
      <c r="AC449" s="241"/>
      <c r="AD449" s="241"/>
      <c r="AE449" s="241"/>
      <c r="AF449" s="241"/>
      <c r="AG449" s="241"/>
      <c r="AH449" s="241"/>
      <c r="AI449" s="325"/>
    </row>
    <row r="450" spans="4:35" ht="20" customHeight="1" x14ac:dyDescent="0.2">
      <c r="D450" s="158"/>
      <c r="E450" s="17"/>
      <c r="F450" s="31"/>
      <c r="G450" s="31" t="s">
        <v>17</v>
      </c>
      <c r="H450" s="19" t="s">
        <v>104</v>
      </c>
      <c r="I450" s="19"/>
      <c r="J450" s="19"/>
      <c r="K450" s="19"/>
      <c r="L450" s="11"/>
      <c r="M450" s="12"/>
      <c r="N450" s="20"/>
      <c r="O450" s="16"/>
      <c r="P450" s="138" t="s">
        <v>757</v>
      </c>
      <c r="Q450" s="93"/>
      <c r="R450" s="236"/>
      <c r="S450" s="236"/>
      <c r="T450" s="236"/>
      <c r="U450" s="237"/>
      <c r="V450" s="238"/>
      <c r="Y450" s="247"/>
      <c r="Z450" s="247"/>
      <c r="AA450" s="247"/>
      <c r="AB450" s="247"/>
      <c r="AC450" s="247"/>
      <c r="AD450" s="247"/>
      <c r="AE450" s="247"/>
      <c r="AF450" s="247"/>
      <c r="AG450" s="247"/>
      <c r="AH450" s="247"/>
    </row>
    <row r="451" spans="4:35" ht="20" customHeight="1" x14ac:dyDescent="0.2">
      <c r="D451" s="158"/>
      <c r="E451" s="17"/>
      <c r="F451" s="31"/>
      <c r="G451" s="19"/>
      <c r="H451" s="72" t="s">
        <v>241</v>
      </c>
      <c r="I451" s="34" t="s">
        <v>271</v>
      </c>
      <c r="J451" s="19"/>
      <c r="K451" s="19"/>
      <c r="L451" s="11"/>
      <c r="M451" s="12"/>
      <c r="N451" s="20"/>
      <c r="O451" s="16"/>
      <c r="P451" s="138" t="s">
        <v>757</v>
      </c>
      <c r="Q451" s="93" t="s">
        <v>237</v>
      </c>
      <c r="R451" s="236">
        <f t="shared" ref="R451" si="1198">Y451*AA451</f>
        <v>67</v>
      </c>
      <c r="S451" s="236">
        <f t="shared" ref="S451" si="1199">Z451*AB451</f>
        <v>30800.000000000004</v>
      </c>
      <c r="T451" s="236">
        <f t="shared" ref="T451" si="1200">Z451*AC451</f>
        <v>6600.0000000000009</v>
      </c>
      <c r="U451" s="237">
        <f t="shared" ref="U451" si="1201">S451+T451</f>
        <v>37400.000000000007</v>
      </c>
      <c r="V451" s="238">
        <f t="shared" ref="V451" si="1202">R451*U451</f>
        <v>2505800.0000000005</v>
      </c>
      <c r="Y451" s="247">
        <v>67</v>
      </c>
      <c r="Z451" s="247">
        <f t="shared" ref="Z451" si="1203">$Z$26</f>
        <v>1.1000000000000001</v>
      </c>
      <c r="AA451" s="247">
        <f t="shared" ref="AA451" si="1204">$AA$26</f>
        <v>1</v>
      </c>
      <c r="AB451" s="247">
        <v>28000</v>
      </c>
      <c r="AC451" s="247">
        <v>6000</v>
      </c>
      <c r="AD451" s="247">
        <f t="shared" ref="AD451" si="1205">AB451+AC451</f>
        <v>34000</v>
      </c>
      <c r="AE451" s="247">
        <f t="shared" ref="AE451" si="1206">Y451*AB451</f>
        <v>1876000</v>
      </c>
      <c r="AF451" s="247">
        <f t="shared" ref="AF451" si="1207">Y451*AC451</f>
        <v>402000</v>
      </c>
      <c r="AG451" s="247">
        <f t="shared" ref="AG451" si="1208">AE451+AF451</f>
        <v>2278000</v>
      </c>
      <c r="AH451" s="247">
        <f t="shared" ref="AH451" si="1209">(V451-AG451)/AG451*100</f>
        <v>10.00000000000002</v>
      </c>
    </row>
    <row r="452" spans="4:35" s="111" customFormat="1" ht="20" customHeight="1" x14ac:dyDescent="0.2">
      <c r="D452" s="161"/>
      <c r="E452" s="124"/>
      <c r="F452" s="122">
        <v>2</v>
      </c>
      <c r="G452" s="107" t="s">
        <v>105</v>
      </c>
      <c r="H452" s="107"/>
      <c r="I452" s="107"/>
      <c r="J452" s="107"/>
      <c r="K452" s="108"/>
      <c r="L452" s="108"/>
      <c r="M452" s="109"/>
      <c r="N452" s="116"/>
      <c r="O452" s="110"/>
      <c r="P452" s="138"/>
      <c r="Q452" s="93"/>
      <c r="R452" s="242"/>
      <c r="S452" s="242"/>
      <c r="T452" s="242"/>
      <c r="U452" s="274"/>
      <c r="V452" s="275"/>
      <c r="Y452" s="241"/>
      <c r="Z452" s="241"/>
      <c r="AA452" s="241"/>
      <c r="AB452" s="241"/>
      <c r="AC452" s="241"/>
      <c r="AD452" s="241"/>
      <c r="AE452" s="241"/>
      <c r="AF452" s="241"/>
      <c r="AG452" s="241"/>
      <c r="AH452" s="241"/>
      <c r="AI452" s="325"/>
    </row>
    <row r="453" spans="4:35" ht="20" customHeight="1" x14ac:dyDescent="0.2">
      <c r="D453" s="158"/>
      <c r="E453" s="17"/>
      <c r="F453" s="114"/>
      <c r="G453" s="19"/>
      <c r="H453" s="72" t="s">
        <v>241</v>
      </c>
      <c r="I453" s="19" t="s">
        <v>106</v>
      </c>
      <c r="J453" s="19"/>
      <c r="K453" s="19"/>
      <c r="L453" s="11"/>
      <c r="M453" s="11"/>
      <c r="N453" s="20"/>
      <c r="O453" s="16"/>
      <c r="P453" s="138" t="s">
        <v>757</v>
      </c>
      <c r="Q453" s="93" t="s">
        <v>237</v>
      </c>
      <c r="R453" s="236">
        <f t="shared" ref="R453:R455" si="1210">Y453*AA453</f>
        <v>15</v>
      </c>
      <c r="S453" s="236">
        <f t="shared" ref="S453:S455" si="1211">Z453*AB453</f>
        <v>49500.000000000007</v>
      </c>
      <c r="T453" s="236">
        <f t="shared" ref="T453:T455" si="1212">Z453*AC453</f>
        <v>10450</v>
      </c>
      <c r="U453" s="237">
        <f t="shared" ref="U453:U455" si="1213">S453+T453</f>
        <v>59950.000000000007</v>
      </c>
      <c r="V453" s="238">
        <f t="shared" ref="V453:V455" si="1214">R453*U453</f>
        <v>899250.00000000012</v>
      </c>
      <c r="Y453" s="247">
        <v>15</v>
      </c>
      <c r="Z453" s="247">
        <f t="shared" ref="Z453:Z456" si="1215">$Z$26</f>
        <v>1.1000000000000001</v>
      </c>
      <c r="AA453" s="247">
        <f t="shared" ref="AA453:AA456" si="1216">$AA$26</f>
        <v>1</v>
      </c>
      <c r="AB453" s="247">
        <v>45000</v>
      </c>
      <c r="AC453" s="247">
        <v>9500</v>
      </c>
      <c r="AD453" s="247">
        <f t="shared" ref="AD453:AD456" si="1217">AB453+AC453</f>
        <v>54500</v>
      </c>
      <c r="AE453" s="247">
        <f t="shared" ref="AE453:AE456" si="1218">Y453*AB453</f>
        <v>675000</v>
      </c>
      <c r="AF453" s="247">
        <f t="shared" ref="AF453:AF456" si="1219">Y453*AC453</f>
        <v>142500</v>
      </c>
      <c r="AG453" s="247">
        <f t="shared" ref="AG453:AG456" si="1220">AE453+AF453</f>
        <v>817500</v>
      </c>
      <c r="AH453" s="247">
        <f t="shared" ref="AH453:AH456" si="1221">(V453-AG453)/AG453*100</f>
        <v>10.000000000000014</v>
      </c>
    </row>
    <row r="454" spans="4:35" ht="20" customHeight="1" x14ac:dyDescent="0.2">
      <c r="D454" s="158"/>
      <c r="E454" s="17"/>
      <c r="F454" s="114"/>
      <c r="G454" s="19"/>
      <c r="H454" s="72" t="s">
        <v>241</v>
      </c>
      <c r="I454" s="19" t="s">
        <v>272</v>
      </c>
      <c r="J454" s="19"/>
      <c r="K454" s="19"/>
      <c r="L454" s="11"/>
      <c r="M454" s="11"/>
      <c r="N454" s="20"/>
      <c r="O454" s="16"/>
      <c r="P454" s="138" t="s">
        <v>757</v>
      </c>
      <c r="Q454" s="93" t="s">
        <v>237</v>
      </c>
      <c r="R454" s="236">
        <f t="shared" si="1210"/>
        <v>29.7</v>
      </c>
      <c r="S454" s="236">
        <f t="shared" si="1211"/>
        <v>71500</v>
      </c>
      <c r="T454" s="236">
        <f t="shared" si="1212"/>
        <v>13200.000000000002</v>
      </c>
      <c r="U454" s="237">
        <f t="shared" si="1213"/>
        <v>84700</v>
      </c>
      <c r="V454" s="238">
        <f t="shared" si="1214"/>
        <v>2515590</v>
      </c>
      <c r="Y454" s="247">
        <v>29.7</v>
      </c>
      <c r="Z454" s="247">
        <f t="shared" si="1215"/>
        <v>1.1000000000000001</v>
      </c>
      <c r="AA454" s="247">
        <f t="shared" si="1216"/>
        <v>1</v>
      </c>
      <c r="AB454" s="247">
        <v>65000</v>
      </c>
      <c r="AC454" s="247">
        <v>12000</v>
      </c>
      <c r="AD454" s="247">
        <f t="shared" si="1217"/>
        <v>77000</v>
      </c>
      <c r="AE454" s="247">
        <f t="shared" si="1218"/>
        <v>1930500</v>
      </c>
      <c r="AF454" s="247">
        <f t="shared" si="1219"/>
        <v>356400</v>
      </c>
      <c r="AG454" s="247">
        <f t="shared" si="1220"/>
        <v>2286900</v>
      </c>
      <c r="AH454" s="247">
        <f t="shared" si="1221"/>
        <v>10</v>
      </c>
    </row>
    <row r="455" spans="4:35" ht="20" customHeight="1" x14ac:dyDescent="0.2">
      <c r="D455" s="158"/>
      <c r="E455" s="17"/>
      <c r="F455" s="114"/>
      <c r="G455" s="19"/>
      <c r="H455" s="72" t="s">
        <v>241</v>
      </c>
      <c r="I455" s="19" t="s">
        <v>108</v>
      </c>
      <c r="J455" s="19"/>
      <c r="K455" s="19"/>
      <c r="L455" s="11"/>
      <c r="M455" s="11"/>
      <c r="N455" s="20"/>
      <c r="O455" s="16"/>
      <c r="P455" s="138" t="s">
        <v>757</v>
      </c>
      <c r="Q455" s="93" t="s">
        <v>237</v>
      </c>
      <c r="R455" s="236">
        <f t="shared" si="1210"/>
        <v>38</v>
      </c>
      <c r="S455" s="236">
        <f t="shared" si="1211"/>
        <v>86350</v>
      </c>
      <c r="T455" s="236">
        <f t="shared" si="1212"/>
        <v>16500</v>
      </c>
      <c r="U455" s="237">
        <f t="shared" si="1213"/>
        <v>102850</v>
      </c>
      <c r="V455" s="238">
        <f t="shared" si="1214"/>
        <v>3908300</v>
      </c>
      <c r="Y455" s="247">
        <v>38</v>
      </c>
      <c r="Z455" s="247">
        <f t="shared" si="1215"/>
        <v>1.1000000000000001</v>
      </c>
      <c r="AA455" s="247">
        <f t="shared" si="1216"/>
        <v>1</v>
      </c>
      <c r="AB455" s="247">
        <v>78500</v>
      </c>
      <c r="AC455" s="247">
        <v>15000</v>
      </c>
      <c r="AD455" s="247">
        <f t="shared" si="1217"/>
        <v>93500</v>
      </c>
      <c r="AE455" s="247">
        <f t="shared" si="1218"/>
        <v>2983000</v>
      </c>
      <c r="AF455" s="247">
        <f t="shared" si="1219"/>
        <v>570000</v>
      </c>
      <c r="AG455" s="247">
        <f t="shared" si="1220"/>
        <v>3553000</v>
      </c>
      <c r="AH455" s="247">
        <f t="shared" si="1221"/>
        <v>10</v>
      </c>
    </row>
    <row r="456" spans="4:35" ht="20" customHeight="1" x14ac:dyDescent="0.2">
      <c r="D456" s="158"/>
      <c r="E456" s="17"/>
      <c r="F456" s="114"/>
      <c r="G456" s="19"/>
      <c r="H456" s="72" t="s">
        <v>241</v>
      </c>
      <c r="I456" s="19" t="s">
        <v>110</v>
      </c>
      <c r="J456" s="19"/>
      <c r="K456" s="19"/>
      <c r="L456" s="11"/>
      <c r="M456" s="11"/>
      <c r="N456" s="20"/>
      <c r="O456" s="16"/>
      <c r="P456" s="138" t="s">
        <v>757</v>
      </c>
      <c r="Q456" s="93" t="s">
        <v>237</v>
      </c>
      <c r="R456" s="236">
        <f t="shared" ref="R456" si="1222">Y456*AA456</f>
        <v>15</v>
      </c>
      <c r="S456" s="236">
        <f t="shared" ref="S456" si="1223">Z456*AB456</f>
        <v>86350</v>
      </c>
      <c r="T456" s="236">
        <f t="shared" ref="T456" si="1224">Z456*AC456</f>
        <v>16500</v>
      </c>
      <c r="U456" s="237">
        <f t="shared" ref="U456" si="1225">S456+T456</f>
        <v>102850</v>
      </c>
      <c r="V456" s="238">
        <f t="shared" ref="V456" si="1226">R456*U456</f>
        <v>1542750</v>
      </c>
      <c r="Y456" s="247">
        <f>Y453</f>
        <v>15</v>
      </c>
      <c r="Z456" s="247">
        <f t="shared" si="1215"/>
        <v>1.1000000000000001</v>
      </c>
      <c r="AA456" s="247">
        <f t="shared" si="1216"/>
        <v>1</v>
      </c>
      <c r="AB456" s="247">
        <v>78500</v>
      </c>
      <c r="AC456" s="247">
        <v>15000</v>
      </c>
      <c r="AD456" s="247">
        <f t="shared" si="1217"/>
        <v>93500</v>
      </c>
      <c r="AE456" s="247">
        <f t="shared" si="1218"/>
        <v>1177500</v>
      </c>
      <c r="AF456" s="247">
        <f t="shared" si="1219"/>
        <v>225000</v>
      </c>
      <c r="AG456" s="247">
        <f t="shared" si="1220"/>
        <v>1402500</v>
      </c>
      <c r="AH456" s="247">
        <f t="shared" si="1221"/>
        <v>10</v>
      </c>
    </row>
    <row r="457" spans="4:35" ht="20" customHeight="1" x14ac:dyDescent="0.2">
      <c r="D457" s="158"/>
      <c r="E457" s="17"/>
      <c r="F457" s="114"/>
      <c r="G457" s="19"/>
      <c r="H457" s="19"/>
      <c r="I457" s="19"/>
      <c r="J457" s="19"/>
      <c r="K457" s="19"/>
      <c r="L457" s="11"/>
      <c r="M457" s="11"/>
      <c r="N457" s="20"/>
      <c r="O457" s="16"/>
      <c r="P457" s="138"/>
      <c r="Q457" s="93"/>
      <c r="R457" s="236"/>
      <c r="S457" s="236"/>
      <c r="T457" s="236"/>
      <c r="U457" s="237"/>
      <c r="V457" s="238"/>
      <c r="Y457" s="247"/>
      <c r="Z457" s="247"/>
      <c r="AA457" s="247"/>
      <c r="AB457" s="247"/>
      <c r="AC457" s="247"/>
      <c r="AD457" s="247"/>
      <c r="AE457" s="247"/>
      <c r="AF457" s="247"/>
      <c r="AG457" s="247"/>
      <c r="AH457" s="247"/>
    </row>
    <row r="458" spans="4:35" ht="20" customHeight="1" x14ac:dyDescent="0.2">
      <c r="D458" s="160"/>
      <c r="E458" s="100"/>
      <c r="F458" s="96"/>
      <c r="G458" s="95"/>
      <c r="H458" s="94"/>
      <c r="I458" s="96"/>
      <c r="J458" s="97"/>
      <c r="K458" s="97"/>
      <c r="L458" s="97"/>
      <c r="M458" s="98"/>
      <c r="N458" s="99"/>
      <c r="O458" s="94"/>
      <c r="P458" s="101"/>
      <c r="Q458" s="103"/>
      <c r="R458" s="268"/>
      <c r="S458" s="268"/>
      <c r="T458" s="268"/>
      <c r="U458" s="269" t="s">
        <v>182</v>
      </c>
      <c r="V458" s="270">
        <f>SUM(V450:V457)</f>
        <v>11371690</v>
      </c>
      <c r="Y458" s="247"/>
      <c r="Z458" s="247"/>
      <c r="AA458" s="247"/>
      <c r="AB458" s="247"/>
      <c r="AC458" s="247"/>
      <c r="AD458" s="247"/>
      <c r="AE458" s="247"/>
      <c r="AF458" s="247"/>
      <c r="AG458" s="247"/>
      <c r="AH458" s="247"/>
    </row>
    <row r="459" spans="4:35" s="40" customFormat="1" ht="20" customHeight="1" x14ac:dyDescent="0.2">
      <c r="D459" s="163"/>
      <c r="E459" s="45" t="s">
        <v>752</v>
      </c>
      <c r="F459" s="73"/>
      <c r="G459" s="42"/>
      <c r="H459" s="42"/>
      <c r="I459" s="42"/>
      <c r="J459" s="43"/>
      <c r="K459" s="43"/>
      <c r="L459" s="43"/>
      <c r="M459" s="43"/>
      <c r="N459" s="42"/>
      <c r="O459" s="44"/>
      <c r="P459" s="145"/>
      <c r="Q459" s="105"/>
      <c r="R459" s="271"/>
      <c r="S459" s="271"/>
      <c r="T459" s="271"/>
      <c r="U459" s="272"/>
      <c r="V459" s="273"/>
      <c r="Y459" s="248"/>
      <c r="Z459" s="248"/>
      <c r="AA459" s="248"/>
      <c r="AB459" s="248"/>
      <c r="AC459" s="248"/>
      <c r="AD459" s="248"/>
      <c r="AE459" s="248"/>
      <c r="AF459" s="248"/>
      <c r="AG459" s="248"/>
      <c r="AH459" s="248"/>
      <c r="AI459" s="326"/>
    </row>
    <row r="460" spans="4:35" s="111" customFormat="1" ht="20" customHeight="1" x14ac:dyDescent="0.2">
      <c r="D460" s="161"/>
      <c r="E460" s="106"/>
      <c r="F460" s="149">
        <v>1</v>
      </c>
      <c r="G460" s="107" t="s">
        <v>114</v>
      </c>
      <c r="H460" s="107"/>
      <c r="I460" s="107"/>
      <c r="J460" s="108"/>
      <c r="K460" s="108"/>
      <c r="L460" s="108"/>
      <c r="M460" s="109"/>
      <c r="N460" s="116"/>
      <c r="O460" s="110"/>
      <c r="P460" s="144"/>
      <c r="Q460" s="104"/>
      <c r="R460" s="242"/>
      <c r="S460" s="242"/>
      <c r="T460" s="242"/>
      <c r="U460" s="274"/>
      <c r="V460" s="275"/>
      <c r="Y460" s="241"/>
      <c r="Z460" s="241"/>
      <c r="AA460" s="241"/>
      <c r="AB460" s="241"/>
      <c r="AC460" s="241"/>
      <c r="AD460" s="241"/>
      <c r="AE460" s="241"/>
      <c r="AF460" s="241"/>
      <c r="AG460" s="241"/>
      <c r="AH460" s="241"/>
      <c r="AI460" s="325"/>
    </row>
    <row r="461" spans="4:35" ht="20" customHeight="1" x14ac:dyDescent="0.2">
      <c r="D461" s="158"/>
      <c r="E461" s="69"/>
      <c r="F461" s="31"/>
      <c r="G461" s="19" t="s">
        <v>22</v>
      </c>
      <c r="H461" s="19" t="s">
        <v>115</v>
      </c>
      <c r="I461" s="19"/>
      <c r="J461" s="11"/>
      <c r="K461" s="11"/>
      <c r="L461" s="11"/>
      <c r="M461" s="12"/>
      <c r="N461" s="20"/>
      <c r="O461" s="16"/>
      <c r="P461" s="138"/>
      <c r="Q461" s="93"/>
      <c r="R461" s="236"/>
      <c r="S461" s="236"/>
      <c r="T461" s="236"/>
      <c r="U461" s="237"/>
      <c r="V461" s="238"/>
      <c r="Y461" s="247"/>
      <c r="Z461" s="247"/>
      <c r="AA461" s="247"/>
      <c r="AB461" s="247"/>
      <c r="AC461" s="247"/>
      <c r="AD461" s="247"/>
      <c r="AE461" s="247"/>
      <c r="AF461" s="247"/>
      <c r="AG461" s="247"/>
      <c r="AH461" s="247"/>
    </row>
    <row r="462" spans="4:35" ht="20" customHeight="1" x14ac:dyDescent="0.2">
      <c r="D462" s="158"/>
      <c r="E462" s="69"/>
      <c r="F462" s="31"/>
      <c r="G462" s="19"/>
      <c r="H462" s="34" t="s">
        <v>116</v>
      </c>
      <c r="I462" s="19"/>
      <c r="J462" s="11"/>
      <c r="K462" s="11"/>
      <c r="L462" s="11"/>
      <c r="M462" s="12"/>
      <c r="N462" s="20"/>
      <c r="O462" s="16"/>
      <c r="P462" s="138" t="s">
        <v>1181</v>
      </c>
      <c r="Q462" s="93" t="s">
        <v>186</v>
      </c>
      <c r="R462" s="236">
        <f t="shared" ref="R462:R464" si="1227">Y462*AA462</f>
        <v>1</v>
      </c>
      <c r="S462" s="236">
        <f t="shared" ref="S462:S464" si="1228">Z462*AB462</f>
        <v>3575000.0000000005</v>
      </c>
      <c r="T462" s="236">
        <f t="shared" ref="T462:T464" si="1229">Z462*AC462</f>
        <v>330000</v>
      </c>
      <c r="U462" s="237">
        <f t="shared" ref="U462:U464" si="1230">S462+T462</f>
        <v>3905000.0000000005</v>
      </c>
      <c r="V462" s="238">
        <f t="shared" ref="V462:V464" si="1231">R462*U462</f>
        <v>3905000.0000000005</v>
      </c>
      <c r="Y462" s="247">
        <v>1</v>
      </c>
      <c r="Z462" s="247">
        <f t="shared" ref="Z462:Z464" si="1232">$Z$26</f>
        <v>1.1000000000000001</v>
      </c>
      <c r="AA462" s="247">
        <f t="shared" ref="AA462:AA464" si="1233">$AA$331</f>
        <v>1</v>
      </c>
      <c r="AB462" s="247">
        <v>3250000</v>
      </c>
      <c r="AC462" s="247">
        <v>300000</v>
      </c>
      <c r="AD462" s="247">
        <f t="shared" ref="AD462:AD464" si="1234">AB462+AC462</f>
        <v>3550000</v>
      </c>
      <c r="AE462" s="247">
        <f t="shared" ref="AE462:AE464" si="1235">Y462*AB462</f>
        <v>3250000</v>
      </c>
      <c r="AF462" s="247">
        <f t="shared" ref="AF462:AF464" si="1236">Y462*AC462</f>
        <v>300000</v>
      </c>
      <c r="AG462" s="247">
        <f t="shared" ref="AG462:AG464" si="1237">AE462+AF462</f>
        <v>3550000</v>
      </c>
      <c r="AH462" s="247">
        <f t="shared" ref="AH462:AH464" si="1238">(V462-AG462)/AG462*100</f>
        <v>10.000000000000012</v>
      </c>
    </row>
    <row r="463" spans="4:35" ht="20" customHeight="1" x14ac:dyDescent="0.2">
      <c r="D463" s="158"/>
      <c r="E463" s="69"/>
      <c r="F463" s="31"/>
      <c r="G463" s="19"/>
      <c r="H463" s="34" t="s">
        <v>117</v>
      </c>
      <c r="I463" s="19"/>
      <c r="J463" s="11"/>
      <c r="K463" s="11"/>
      <c r="L463" s="11"/>
      <c r="M463" s="12"/>
      <c r="N463" s="20"/>
      <c r="O463" s="16"/>
      <c r="P463" s="138" t="s">
        <v>862</v>
      </c>
      <c r="Q463" s="93" t="s">
        <v>186</v>
      </c>
      <c r="R463" s="236">
        <f t="shared" si="1227"/>
        <v>1</v>
      </c>
      <c r="S463" s="236">
        <f t="shared" si="1228"/>
        <v>374550.00000000006</v>
      </c>
      <c r="T463" s="236">
        <f t="shared" si="1229"/>
        <v>33000</v>
      </c>
      <c r="U463" s="237">
        <f t="shared" si="1230"/>
        <v>407550.00000000006</v>
      </c>
      <c r="V463" s="238">
        <f t="shared" si="1231"/>
        <v>407550.00000000006</v>
      </c>
      <c r="Y463" s="247">
        <v>1</v>
      </c>
      <c r="Z463" s="247">
        <f t="shared" si="1232"/>
        <v>1.1000000000000001</v>
      </c>
      <c r="AA463" s="247">
        <f t="shared" si="1233"/>
        <v>1</v>
      </c>
      <c r="AB463" s="247">
        <v>340500</v>
      </c>
      <c r="AC463" s="247">
        <v>30000</v>
      </c>
      <c r="AD463" s="247">
        <f t="shared" si="1234"/>
        <v>370500</v>
      </c>
      <c r="AE463" s="247">
        <f t="shared" si="1235"/>
        <v>340500</v>
      </c>
      <c r="AF463" s="247">
        <f t="shared" si="1236"/>
        <v>30000</v>
      </c>
      <c r="AG463" s="247">
        <f t="shared" si="1237"/>
        <v>370500</v>
      </c>
      <c r="AH463" s="247">
        <f t="shared" si="1238"/>
        <v>10.000000000000016</v>
      </c>
    </row>
    <row r="464" spans="4:35" ht="20" customHeight="1" x14ac:dyDescent="0.2">
      <c r="D464" s="158"/>
      <c r="E464" s="69"/>
      <c r="F464" s="31"/>
      <c r="G464" s="19"/>
      <c r="H464" s="34" t="s">
        <v>118</v>
      </c>
      <c r="I464" s="19"/>
      <c r="J464" s="11"/>
      <c r="K464" s="11"/>
      <c r="L464" s="11"/>
      <c r="M464" s="12"/>
      <c r="N464" s="20"/>
      <c r="O464" s="16"/>
      <c r="P464" s="138" t="s">
        <v>862</v>
      </c>
      <c r="Q464" s="93" t="s">
        <v>186</v>
      </c>
      <c r="R464" s="236">
        <f t="shared" si="1227"/>
        <v>1</v>
      </c>
      <c r="S464" s="236">
        <f t="shared" si="1228"/>
        <v>181500.00000000003</v>
      </c>
      <c r="T464" s="236">
        <f t="shared" si="1229"/>
        <v>27500.000000000004</v>
      </c>
      <c r="U464" s="237">
        <f t="shared" si="1230"/>
        <v>209000.00000000003</v>
      </c>
      <c r="V464" s="238">
        <f t="shared" si="1231"/>
        <v>209000.00000000003</v>
      </c>
      <c r="Y464" s="247">
        <v>1</v>
      </c>
      <c r="Z464" s="247">
        <f t="shared" si="1232"/>
        <v>1.1000000000000001</v>
      </c>
      <c r="AA464" s="247">
        <f t="shared" si="1233"/>
        <v>1</v>
      </c>
      <c r="AB464" s="247">
        <v>165000</v>
      </c>
      <c r="AC464" s="247">
        <v>25000</v>
      </c>
      <c r="AD464" s="247">
        <f t="shared" si="1234"/>
        <v>190000</v>
      </c>
      <c r="AE464" s="247">
        <f t="shared" si="1235"/>
        <v>165000</v>
      </c>
      <c r="AF464" s="247">
        <f t="shared" si="1236"/>
        <v>25000</v>
      </c>
      <c r="AG464" s="247">
        <f t="shared" si="1237"/>
        <v>190000</v>
      </c>
      <c r="AH464" s="247">
        <f t="shared" si="1238"/>
        <v>10.000000000000016</v>
      </c>
    </row>
    <row r="465" spans="4:35" ht="20" customHeight="1" x14ac:dyDescent="0.2">
      <c r="D465" s="158"/>
      <c r="E465" s="69"/>
      <c r="F465" s="31"/>
      <c r="G465" s="19" t="s">
        <v>27</v>
      </c>
      <c r="H465" s="19" t="s">
        <v>119</v>
      </c>
      <c r="I465" s="19"/>
      <c r="J465" s="11"/>
      <c r="K465" s="11"/>
      <c r="L465" s="11"/>
      <c r="M465" s="12"/>
      <c r="N465" s="20"/>
      <c r="O465" s="16"/>
      <c r="P465" s="138"/>
      <c r="Q465" s="93"/>
      <c r="R465" s="236"/>
      <c r="S465" s="236"/>
      <c r="T465" s="236"/>
      <c r="U465" s="237"/>
      <c r="V465" s="238"/>
      <c r="Y465" s="247"/>
      <c r="Z465" s="247"/>
      <c r="AA465" s="247"/>
      <c r="AB465" s="247"/>
      <c r="AC465" s="247"/>
      <c r="AD465" s="247"/>
      <c r="AE465" s="247"/>
      <c r="AF465" s="247"/>
      <c r="AG465" s="247"/>
      <c r="AH465" s="247"/>
    </row>
    <row r="466" spans="4:35" ht="20" customHeight="1" x14ac:dyDescent="0.2">
      <c r="D466" s="158"/>
      <c r="E466" s="69"/>
      <c r="F466" s="31"/>
      <c r="G466" s="19"/>
      <c r="H466" s="34" t="s">
        <v>273</v>
      </c>
      <c r="I466" s="19"/>
      <c r="J466" s="11"/>
      <c r="K466" s="11"/>
      <c r="L466" s="11"/>
      <c r="M466" s="12"/>
      <c r="N466" s="20"/>
      <c r="O466" s="16"/>
      <c r="P466" s="138" t="s">
        <v>760</v>
      </c>
      <c r="Q466" s="93" t="s">
        <v>186</v>
      </c>
      <c r="R466" s="236">
        <f t="shared" ref="R466:R467" si="1239">Y466*AA466</f>
        <v>1</v>
      </c>
      <c r="S466" s="236">
        <f t="shared" ref="S466:S467" si="1240">Z466*AB466</f>
        <v>385000.00000000006</v>
      </c>
      <c r="T466" s="236">
        <f t="shared" ref="T466:T467" si="1241">Z466*AC466</f>
        <v>49500.000000000007</v>
      </c>
      <c r="U466" s="237">
        <f t="shared" ref="U466:U467" si="1242">S466+T466</f>
        <v>434500.00000000006</v>
      </c>
      <c r="V466" s="238">
        <f t="shared" ref="V466:V467" si="1243">R466*U466</f>
        <v>434500.00000000006</v>
      </c>
      <c r="Y466" s="247">
        <v>1</v>
      </c>
      <c r="Z466" s="247">
        <f t="shared" ref="Z466:Z471" si="1244">$Z$26</f>
        <v>1.1000000000000001</v>
      </c>
      <c r="AA466" s="247">
        <f t="shared" ref="AA466:AA471" si="1245">$AA$331</f>
        <v>1</v>
      </c>
      <c r="AB466" s="247">
        <v>350000</v>
      </c>
      <c r="AC466" s="247">
        <v>45000</v>
      </c>
      <c r="AD466" s="247">
        <f t="shared" ref="AD466:AD467" si="1246">AB466+AC466</f>
        <v>395000</v>
      </c>
      <c r="AE466" s="247">
        <f t="shared" ref="AE466:AE467" si="1247">Y466*AB466</f>
        <v>350000</v>
      </c>
      <c r="AF466" s="247">
        <f t="shared" ref="AF466:AF467" si="1248">Y466*AC466</f>
        <v>45000</v>
      </c>
      <c r="AG466" s="247">
        <f t="shared" ref="AG466:AG467" si="1249">AE466+AF466</f>
        <v>395000</v>
      </c>
      <c r="AH466" s="247">
        <f t="shared" ref="AH466:AH467" si="1250">(V466-AG466)/AG466*100</f>
        <v>10.000000000000014</v>
      </c>
    </row>
    <row r="467" spans="4:35" ht="20" customHeight="1" x14ac:dyDescent="0.2">
      <c r="D467" s="158"/>
      <c r="E467" s="69"/>
      <c r="F467" s="31"/>
      <c r="G467" s="19"/>
      <c r="H467" s="34" t="s">
        <v>122</v>
      </c>
      <c r="I467" s="19"/>
      <c r="J467" s="11"/>
      <c r="K467" s="11"/>
      <c r="L467" s="11"/>
      <c r="M467" s="12"/>
      <c r="N467" s="20"/>
      <c r="O467" s="16"/>
      <c r="P467" s="138" t="s">
        <v>1204</v>
      </c>
      <c r="Q467" s="93" t="s">
        <v>186</v>
      </c>
      <c r="R467" s="236">
        <f t="shared" si="1239"/>
        <v>1</v>
      </c>
      <c r="S467" s="236">
        <f t="shared" si="1240"/>
        <v>104500.00000000001</v>
      </c>
      <c r="T467" s="236">
        <f t="shared" si="1241"/>
        <v>17380</v>
      </c>
      <c r="U467" s="237">
        <f t="shared" si="1242"/>
        <v>121880.00000000001</v>
      </c>
      <c r="V467" s="238">
        <f t="shared" si="1243"/>
        <v>121880.00000000001</v>
      </c>
      <c r="Y467" s="247">
        <v>1</v>
      </c>
      <c r="Z467" s="247">
        <f t="shared" si="1244"/>
        <v>1.1000000000000001</v>
      </c>
      <c r="AA467" s="247">
        <f t="shared" si="1245"/>
        <v>1</v>
      </c>
      <c r="AB467" s="247">
        <v>95000</v>
      </c>
      <c r="AC467" s="247">
        <v>15800</v>
      </c>
      <c r="AD467" s="247">
        <f t="shared" si="1246"/>
        <v>110800</v>
      </c>
      <c r="AE467" s="247">
        <f t="shared" si="1247"/>
        <v>95000</v>
      </c>
      <c r="AF467" s="247">
        <f t="shared" si="1248"/>
        <v>15800</v>
      </c>
      <c r="AG467" s="247">
        <f t="shared" si="1249"/>
        <v>110800</v>
      </c>
      <c r="AH467" s="247">
        <f t="shared" si="1250"/>
        <v>10.000000000000012</v>
      </c>
    </row>
    <row r="468" spans="4:35" ht="20" customHeight="1" x14ac:dyDescent="0.2">
      <c r="D468" s="158"/>
      <c r="E468" s="69"/>
      <c r="F468" s="31"/>
      <c r="G468" s="19" t="s">
        <v>28</v>
      </c>
      <c r="H468" s="19" t="s">
        <v>125</v>
      </c>
      <c r="I468" s="19"/>
      <c r="J468" s="11"/>
      <c r="K468" s="11"/>
      <c r="L468" s="11"/>
      <c r="M468" s="12"/>
      <c r="N468" s="20"/>
      <c r="O468" s="16"/>
      <c r="P468" s="138"/>
      <c r="Q468" s="93"/>
      <c r="R468" s="236"/>
      <c r="S468" s="236"/>
      <c r="T468" s="236"/>
      <c r="U468" s="237"/>
      <c r="V468" s="238"/>
      <c r="Y468" s="247"/>
      <c r="Z468" s="247"/>
      <c r="AA468" s="247"/>
      <c r="AB468" s="247"/>
      <c r="AC468" s="247"/>
      <c r="AD468" s="247"/>
      <c r="AE468" s="247"/>
      <c r="AF468" s="247"/>
      <c r="AG468" s="247"/>
      <c r="AH468" s="247"/>
    </row>
    <row r="469" spans="4:35" ht="20" customHeight="1" x14ac:dyDescent="0.2">
      <c r="D469" s="158"/>
      <c r="E469" s="69"/>
      <c r="F469" s="31"/>
      <c r="G469" s="19"/>
      <c r="H469" s="34" t="s">
        <v>126</v>
      </c>
      <c r="I469" s="19"/>
      <c r="J469" s="11"/>
      <c r="K469" s="11"/>
      <c r="L469" s="11"/>
      <c r="M469" s="12"/>
      <c r="N469" s="20"/>
      <c r="O469" s="16"/>
      <c r="P469" s="138" t="s">
        <v>1201</v>
      </c>
      <c r="Q469" s="93" t="s">
        <v>186</v>
      </c>
      <c r="R469" s="320">
        <f>Y469*AA469</f>
        <v>3</v>
      </c>
      <c r="S469" s="320">
        <f>Z469*AB469</f>
        <v>165000</v>
      </c>
      <c r="T469" s="320">
        <f>Z469*AC469</f>
        <v>22000</v>
      </c>
      <c r="U469" s="279">
        <f>S469+T469</f>
        <v>187000</v>
      </c>
      <c r="V469" s="280">
        <f>R469*U469</f>
        <v>561000</v>
      </c>
      <c r="Y469" s="247">
        <v>3</v>
      </c>
      <c r="Z469" s="247">
        <f t="shared" si="1244"/>
        <v>1.1000000000000001</v>
      </c>
      <c r="AA469" s="247">
        <f t="shared" si="1245"/>
        <v>1</v>
      </c>
      <c r="AB469" s="247">
        <v>150000</v>
      </c>
      <c r="AC469" s="247">
        <v>20000</v>
      </c>
      <c r="AD469" s="247">
        <f t="shared" ref="AD469" si="1251">AB469+AC469</f>
        <v>170000</v>
      </c>
      <c r="AE469" s="247">
        <f t="shared" ref="AE469" si="1252">Y469*AB469</f>
        <v>450000</v>
      </c>
      <c r="AF469" s="247">
        <f t="shared" ref="AF469" si="1253">Y469*AC469</f>
        <v>60000</v>
      </c>
      <c r="AG469" s="247">
        <f t="shared" ref="AG469" si="1254">AE469+AF469</f>
        <v>510000</v>
      </c>
      <c r="AH469" s="247">
        <f t="shared" ref="AH469" si="1255">(V469-AG469)/AG469*100</f>
        <v>10</v>
      </c>
    </row>
    <row r="470" spans="4:35" ht="20" customHeight="1" x14ac:dyDescent="0.2">
      <c r="D470" s="158"/>
      <c r="E470" s="69"/>
      <c r="F470" s="31"/>
      <c r="G470" s="19" t="s">
        <v>29</v>
      </c>
      <c r="H470" s="19" t="s">
        <v>554</v>
      </c>
      <c r="I470" s="19"/>
      <c r="J470" s="11"/>
      <c r="K470" s="11"/>
      <c r="L470" s="11"/>
      <c r="M470" s="12"/>
      <c r="N470" s="20"/>
      <c r="O470" s="16"/>
      <c r="P470" s="138"/>
      <c r="Q470" s="93"/>
      <c r="R470" s="236"/>
      <c r="S470" s="236"/>
      <c r="T470" s="236"/>
      <c r="U470" s="237"/>
      <c r="V470" s="238"/>
      <c r="Y470" s="247"/>
      <c r="Z470" s="247"/>
      <c r="AA470" s="247"/>
      <c r="AB470" s="247"/>
      <c r="AC470" s="247"/>
      <c r="AD470" s="247"/>
      <c r="AE470" s="247"/>
      <c r="AF470" s="247"/>
      <c r="AG470" s="247"/>
      <c r="AH470" s="247"/>
    </row>
    <row r="471" spans="4:35" ht="20" customHeight="1" x14ac:dyDescent="0.2">
      <c r="D471" s="158"/>
      <c r="E471" s="69"/>
      <c r="F471" s="31"/>
      <c r="G471" s="19"/>
      <c r="H471" s="34" t="s">
        <v>1207</v>
      </c>
      <c r="I471" s="19"/>
      <c r="J471" s="11"/>
      <c r="K471" s="11"/>
      <c r="L471" s="11"/>
      <c r="M471" s="12"/>
      <c r="N471" s="20"/>
      <c r="O471" s="16"/>
      <c r="P471" s="138" t="s">
        <v>1203</v>
      </c>
      <c r="Q471" s="93" t="s">
        <v>186</v>
      </c>
      <c r="R471" s="320">
        <f>Y471*AA471</f>
        <v>3</v>
      </c>
      <c r="S471" s="320">
        <f>Z471*AB471</f>
        <v>38500</v>
      </c>
      <c r="T471" s="320">
        <f>Z471*AC471</f>
        <v>13200.000000000002</v>
      </c>
      <c r="U471" s="279">
        <f>S471+T471</f>
        <v>51700</v>
      </c>
      <c r="V471" s="280">
        <f>R471*U471</f>
        <v>155100</v>
      </c>
      <c r="Y471" s="247">
        <v>3</v>
      </c>
      <c r="Z471" s="247">
        <f t="shared" si="1244"/>
        <v>1.1000000000000001</v>
      </c>
      <c r="AA471" s="247">
        <f t="shared" si="1245"/>
        <v>1</v>
      </c>
      <c r="AB471" s="247">
        <v>35000</v>
      </c>
      <c r="AC471" s="247">
        <v>12000</v>
      </c>
      <c r="AD471" s="247">
        <f t="shared" ref="AD471" si="1256">AB471+AC471</f>
        <v>47000</v>
      </c>
      <c r="AE471" s="247">
        <f t="shared" ref="AE471" si="1257">Y471*AB471</f>
        <v>105000</v>
      </c>
      <c r="AF471" s="247">
        <f t="shared" ref="AF471" si="1258">Y471*AC471</f>
        <v>36000</v>
      </c>
      <c r="AG471" s="247">
        <f t="shared" ref="AG471" si="1259">AE471+AF471</f>
        <v>141000</v>
      </c>
      <c r="AH471" s="247">
        <f t="shared" ref="AH471" si="1260">(V471-AG471)/AG471*100</f>
        <v>10</v>
      </c>
    </row>
    <row r="472" spans="4:35" s="6" customFormat="1" ht="20" customHeight="1" x14ac:dyDescent="0.2">
      <c r="D472" s="159"/>
      <c r="E472" s="25"/>
      <c r="F472" s="123">
        <v>2</v>
      </c>
      <c r="G472" s="22" t="s">
        <v>1186</v>
      </c>
      <c r="H472" s="22"/>
      <c r="I472" s="22"/>
      <c r="J472" s="27"/>
      <c r="K472" s="27"/>
      <c r="L472" s="27"/>
      <c r="M472" s="28"/>
      <c r="N472" s="13"/>
      <c r="O472" s="14"/>
      <c r="P472" s="138"/>
      <c r="Q472" s="93"/>
      <c r="R472" s="271"/>
      <c r="S472" s="271"/>
      <c r="T472" s="271"/>
      <c r="U472" s="272"/>
      <c r="V472" s="273"/>
      <c r="Y472" s="248"/>
      <c r="Z472" s="248"/>
      <c r="AA472" s="248"/>
      <c r="AB472" s="248"/>
      <c r="AC472" s="248"/>
      <c r="AD472" s="248"/>
      <c r="AE472" s="248"/>
      <c r="AF472" s="248"/>
      <c r="AG472" s="248"/>
      <c r="AH472" s="248"/>
      <c r="AI472" s="287"/>
    </row>
    <row r="473" spans="4:35" ht="20" customHeight="1" x14ac:dyDescent="0.2">
      <c r="D473" s="158"/>
      <c r="E473" s="69"/>
      <c r="F473" s="19"/>
      <c r="G473" s="31" t="s">
        <v>22</v>
      </c>
      <c r="H473" s="19" t="s">
        <v>128</v>
      </c>
      <c r="I473" s="19"/>
      <c r="J473" s="19"/>
      <c r="K473" s="11"/>
      <c r="L473" s="11"/>
      <c r="M473" s="12"/>
      <c r="N473" s="20"/>
      <c r="O473" s="16"/>
      <c r="P473" s="138"/>
      <c r="Q473" s="93"/>
      <c r="R473" s="236"/>
      <c r="S473" s="236"/>
      <c r="T473" s="236"/>
      <c r="U473" s="237"/>
      <c r="V473" s="238"/>
      <c r="Y473" s="247"/>
      <c r="Z473" s="247"/>
      <c r="AA473" s="247"/>
      <c r="AB473" s="247"/>
      <c r="AC473" s="247"/>
      <c r="AD473" s="247"/>
      <c r="AE473" s="247"/>
      <c r="AF473" s="247"/>
      <c r="AG473" s="247"/>
      <c r="AH473" s="247"/>
    </row>
    <row r="474" spans="4:35" ht="20" customHeight="1" x14ac:dyDescent="0.2">
      <c r="D474" s="158"/>
      <c r="E474" s="69"/>
      <c r="F474" s="19"/>
      <c r="G474" s="31"/>
      <c r="H474" s="34" t="s">
        <v>1206</v>
      </c>
      <c r="I474" s="19"/>
      <c r="J474" s="19"/>
      <c r="K474" s="11"/>
      <c r="L474" s="11"/>
      <c r="M474" s="12"/>
      <c r="N474" s="20"/>
      <c r="O474" s="16"/>
      <c r="P474" s="138" t="s">
        <v>1203</v>
      </c>
      <c r="Q474" s="93" t="s">
        <v>186</v>
      </c>
      <c r="R474" s="236">
        <f t="shared" ref="R474:R475" si="1261">Y474*AA474</f>
        <v>1</v>
      </c>
      <c r="S474" s="236">
        <f t="shared" ref="S474:S475" si="1262">Z474*AB474</f>
        <v>57200.000000000007</v>
      </c>
      <c r="T474" s="236">
        <f t="shared" ref="T474:T475" si="1263">Z474*AC474</f>
        <v>13200.000000000002</v>
      </c>
      <c r="U474" s="237">
        <f t="shared" ref="U474:U475" si="1264">S474+T474</f>
        <v>70400.000000000015</v>
      </c>
      <c r="V474" s="238">
        <f t="shared" ref="V474:V475" si="1265">R474*U474</f>
        <v>70400.000000000015</v>
      </c>
      <c r="Y474" s="247">
        <v>1</v>
      </c>
      <c r="Z474" s="247">
        <f t="shared" ref="Z474:Z475" si="1266">$Z$26</f>
        <v>1.1000000000000001</v>
      </c>
      <c r="AA474" s="247">
        <f t="shared" ref="AA474:AA475" si="1267">$AA$331</f>
        <v>1</v>
      </c>
      <c r="AB474" s="247">
        <v>52000</v>
      </c>
      <c r="AC474" s="247">
        <f>AC471</f>
        <v>12000</v>
      </c>
      <c r="AD474" s="247">
        <f t="shared" ref="AD474:AD475" si="1268">AB474+AC474</f>
        <v>64000</v>
      </c>
      <c r="AE474" s="247">
        <f t="shared" ref="AE474:AE475" si="1269">Y474*AB474</f>
        <v>52000</v>
      </c>
      <c r="AF474" s="247">
        <f t="shared" ref="AF474:AF475" si="1270">Y474*AC474</f>
        <v>12000</v>
      </c>
      <c r="AG474" s="247">
        <f t="shared" ref="AG474:AG475" si="1271">AE474+AF474</f>
        <v>64000</v>
      </c>
      <c r="AH474" s="247">
        <f t="shared" ref="AH474:AH475" si="1272">(V474-AG474)/AG474*100</f>
        <v>10.000000000000023</v>
      </c>
    </row>
    <row r="475" spans="4:35" ht="20" customHeight="1" x14ac:dyDescent="0.2">
      <c r="D475" s="158"/>
      <c r="E475" s="69"/>
      <c r="F475" s="19"/>
      <c r="G475" s="31"/>
      <c r="H475" s="34" t="s">
        <v>130</v>
      </c>
      <c r="I475" s="19"/>
      <c r="J475" s="19"/>
      <c r="K475" s="11"/>
      <c r="L475" s="11"/>
      <c r="M475" s="12"/>
      <c r="N475" s="20"/>
      <c r="O475" s="16"/>
      <c r="P475" s="138" t="s">
        <v>1205</v>
      </c>
      <c r="Q475" s="93" t="s">
        <v>186</v>
      </c>
      <c r="R475" s="236">
        <f t="shared" si="1261"/>
        <v>1</v>
      </c>
      <c r="S475" s="236">
        <f t="shared" si="1262"/>
        <v>104500.00000000001</v>
      </c>
      <c r="T475" s="236">
        <f t="shared" si="1263"/>
        <v>17380</v>
      </c>
      <c r="U475" s="237">
        <f t="shared" si="1264"/>
        <v>121880.00000000001</v>
      </c>
      <c r="V475" s="238">
        <f t="shared" si="1265"/>
        <v>121880.00000000001</v>
      </c>
      <c r="Y475" s="247">
        <v>1</v>
      </c>
      <c r="Z475" s="247">
        <f t="shared" si="1266"/>
        <v>1.1000000000000001</v>
      </c>
      <c r="AA475" s="247">
        <f t="shared" si="1267"/>
        <v>1</v>
      </c>
      <c r="AB475" s="247">
        <v>95000</v>
      </c>
      <c r="AC475" s="247">
        <f>AC467</f>
        <v>15800</v>
      </c>
      <c r="AD475" s="247">
        <f t="shared" si="1268"/>
        <v>110800</v>
      </c>
      <c r="AE475" s="247">
        <f t="shared" si="1269"/>
        <v>95000</v>
      </c>
      <c r="AF475" s="247">
        <f t="shared" si="1270"/>
        <v>15800</v>
      </c>
      <c r="AG475" s="247">
        <f t="shared" si="1271"/>
        <v>110800</v>
      </c>
      <c r="AH475" s="247">
        <f t="shared" si="1272"/>
        <v>10.000000000000012</v>
      </c>
    </row>
    <row r="476" spans="4:35" s="6" customFormat="1" ht="20" customHeight="1" x14ac:dyDescent="0.2">
      <c r="D476" s="159"/>
      <c r="E476" s="25"/>
      <c r="F476" s="123">
        <v>3</v>
      </c>
      <c r="G476" s="22" t="s">
        <v>132</v>
      </c>
      <c r="H476" s="22"/>
      <c r="I476" s="22"/>
      <c r="J476" s="22"/>
      <c r="K476" s="27"/>
      <c r="L476" s="27"/>
      <c r="M476" s="28"/>
      <c r="N476" s="13"/>
      <c r="O476" s="14"/>
      <c r="P476" s="138"/>
      <c r="Q476" s="93"/>
      <c r="R476" s="271"/>
      <c r="S476" s="271"/>
      <c r="T476" s="271"/>
      <c r="U476" s="272"/>
      <c r="V476" s="273"/>
      <c r="Y476" s="248"/>
      <c r="Z476" s="248"/>
      <c r="AA476" s="248"/>
      <c r="AB476" s="248"/>
      <c r="AC476" s="248"/>
      <c r="AD476" s="248"/>
      <c r="AE476" s="248"/>
      <c r="AF476" s="248"/>
      <c r="AG476" s="248"/>
      <c r="AH476" s="248"/>
      <c r="AI476" s="287"/>
    </row>
    <row r="477" spans="4:35" ht="20" customHeight="1" x14ac:dyDescent="0.2">
      <c r="D477" s="158"/>
      <c r="E477" s="69"/>
      <c r="F477" s="19"/>
      <c r="G477" s="31" t="s">
        <v>22</v>
      </c>
      <c r="H477" s="19" t="s">
        <v>133</v>
      </c>
      <c r="I477" s="19"/>
      <c r="J477" s="19"/>
      <c r="K477" s="11"/>
      <c r="L477" s="11"/>
      <c r="M477" s="12"/>
      <c r="N477" s="20"/>
      <c r="O477" s="16"/>
      <c r="P477" s="138"/>
      <c r="Q477" s="93"/>
      <c r="R477" s="236"/>
      <c r="S477" s="236"/>
      <c r="T477" s="236"/>
      <c r="U477" s="237"/>
      <c r="V477" s="238"/>
      <c r="Y477" s="247"/>
      <c r="Z477" s="247"/>
      <c r="AA477" s="247"/>
      <c r="AB477" s="247"/>
      <c r="AC477" s="247"/>
      <c r="AD477" s="247"/>
      <c r="AE477" s="247"/>
      <c r="AF477" s="247"/>
      <c r="AG477" s="247"/>
      <c r="AH477" s="247"/>
    </row>
    <row r="478" spans="4:35" ht="20" customHeight="1" x14ac:dyDescent="0.2">
      <c r="D478" s="158"/>
      <c r="E478" s="69"/>
      <c r="F478" s="19"/>
      <c r="G478" s="19"/>
      <c r="H478" s="34" t="s">
        <v>134</v>
      </c>
      <c r="I478" s="19"/>
      <c r="J478" s="19"/>
      <c r="K478" s="11"/>
      <c r="L478" s="11"/>
      <c r="M478" s="12"/>
      <c r="N478" s="20"/>
      <c r="O478" s="16"/>
      <c r="P478" s="138" t="s">
        <v>769</v>
      </c>
      <c r="Q478" s="93" t="s">
        <v>186</v>
      </c>
      <c r="R478" s="236">
        <f t="shared" ref="R478:R479" si="1273">Y478*AA478</f>
        <v>1</v>
      </c>
      <c r="S478" s="236">
        <f t="shared" ref="S478:S479" si="1274">Z478*AB478</f>
        <v>1045000.0000000001</v>
      </c>
      <c r="T478" s="236">
        <f t="shared" ref="T478:T479" si="1275">Z478*AC478</f>
        <v>137500</v>
      </c>
      <c r="U478" s="237">
        <f t="shared" ref="U478:U479" si="1276">S478+T478</f>
        <v>1182500</v>
      </c>
      <c r="V478" s="238">
        <f t="shared" ref="V478:V479" si="1277">R478*U478</f>
        <v>1182500</v>
      </c>
      <c r="Y478" s="247">
        <v>1</v>
      </c>
      <c r="Z478" s="247">
        <f t="shared" ref="Z478:Z479" si="1278">$Z$26</f>
        <v>1.1000000000000001</v>
      </c>
      <c r="AA478" s="247">
        <f t="shared" ref="AA478:AA479" si="1279">$AA$331</f>
        <v>1</v>
      </c>
      <c r="AB478" s="247">
        <v>950000</v>
      </c>
      <c r="AC478" s="247">
        <v>125000</v>
      </c>
      <c r="AD478" s="247">
        <f t="shared" ref="AD478:AD479" si="1280">AB478+AC478</f>
        <v>1075000</v>
      </c>
      <c r="AE478" s="247">
        <f t="shared" ref="AE478:AE479" si="1281">Y478*AB478</f>
        <v>950000</v>
      </c>
      <c r="AF478" s="247">
        <f t="shared" ref="AF478:AF479" si="1282">Y478*AC478</f>
        <v>125000</v>
      </c>
      <c r="AG478" s="247">
        <f t="shared" ref="AG478:AG479" si="1283">AE478+AF478</f>
        <v>1075000</v>
      </c>
      <c r="AH478" s="247">
        <f t="shared" ref="AH478:AH479" si="1284">(V478-AG478)/AG478*100</f>
        <v>10</v>
      </c>
    </row>
    <row r="479" spans="4:35" ht="20" customHeight="1" x14ac:dyDescent="0.2">
      <c r="D479" s="158"/>
      <c r="E479" s="69"/>
      <c r="F479" s="19"/>
      <c r="G479" s="19"/>
      <c r="H479" s="34" t="s">
        <v>135</v>
      </c>
      <c r="I479" s="19"/>
      <c r="J479" s="19"/>
      <c r="K479" s="11"/>
      <c r="L479" s="11"/>
      <c r="M479" s="12"/>
      <c r="N479" s="20"/>
      <c r="O479" s="16"/>
      <c r="P479" s="138" t="s">
        <v>1185</v>
      </c>
      <c r="Q479" s="93" t="s">
        <v>186</v>
      </c>
      <c r="R479" s="236">
        <f t="shared" si="1273"/>
        <v>1</v>
      </c>
      <c r="S479" s="236">
        <f t="shared" si="1274"/>
        <v>220000.00000000003</v>
      </c>
      <c r="T479" s="236">
        <f t="shared" si="1275"/>
        <v>22000</v>
      </c>
      <c r="U479" s="237">
        <f t="shared" si="1276"/>
        <v>242000.00000000003</v>
      </c>
      <c r="V479" s="238">
        <f t="shared" si="1277"/>
        <v>242000.00000000003</v>
      </c>
      <c r="Y479" s="247">
        <v>1</v>
      </c>
      <c r="Z479" s="247">
        <f t="shared" si="1278"/>
        <v>1.1000000000000001</v>
      </c>
      <c r="AA479" s="247">
        <f t="shared" si="1279"/>
        <v>1</v>
      </c>
      <c r="AB479" s="247">
        <v>200000</v>
      </c>
      <c r="AC479" s="247">
        <f>AC469</f>
        <v>20000</v>
      </c>
      <c r="AD479" s="247">
        <f t="shared" si="1280"/>
        <v>220000</v>
      </c>
      <c r="AE479" s="247">
        <f t="shared" si="1281"/>
        <v>200000</v>
      </c>
      <c r="AF479" s="247">
        <f t="shared" si="1282"/>
        <v>20000</v>
      </c>
      <c r="AG479" s="247">
        <f t="shared" si="1283"/>
        <v>220000</v>
      </c>
      <c r="AH479" s="247">
        <f t="shared" si="1284"/>
        <v>10.000000000000012</v>
      </c>
    </row>
    <row r="480" spans="4:35" ht="20" customHeight="1" x14ac:dyDescent="0.2">
      <c r="D480" s="158"/>
      <c r="E480" s="69"/>
      <c r="F480" s="31"/>
      <c r="G480" s="19"/>
      <c r="H480" s="19"/>
      <c r="I480" s="34"/>
      <c r="J480" s="19"/>
      <c r="K480" s="11"/>
      <c r="L480" s="11"/>
      <c r="M480" s="12"/>
      <c r="N480" s="20"/>
      <c r="O480" s="16"/>
      <c r="P480" s="138"/>
      <c r="Q480" s="93"/>
      <c r="R480" s="236"/>
      <c r="S480" s="236"/>
      <c r="T480" s="236"/>
      <c r="U480" s="237"/>
      <c r="V480" s="238"/>
      <c r="Y480" s="247"/>
      <c r="Z480" s="247"/>
      <c r="AA480" s="247"/>
      <c r="AB480" s="247"/>
      <c r="AC480" s="247"/>
      <c r="AD480" s="247"/>
      <c r="AE480" s="247"/>
      <c r="AF480" s="247"/>
      <c r="AG480" s="247"/>
      <c r="AH480" s="247"/>
    </row>
    <row r="481" spans="4:35" ht="20" customHeight="1" x14ac:dyDescent="0.2">
      <c r="D481" s="160"/>
      <c r="E481" s="100"/>
      <c r="F481" s="96"/>
      <c r="G481" s="95"/>
      <c r="H481" s="94"/>
      <c r="I481" s="96"/>
      <c r="J481" s="97"/>
      <c r="K481" s="97"/>
      <c r="L481" s="97"/>
      <c r="M481" s="98"/>
      <c r="N481" s="99"/>
      <c r="O481" s="94"/>
      <c r="P481" s="101"/>
      <c r="Q481" s="103"/>
      <c r="R481" s="268"/>
      <c r="S481" s="268"/>
      <c r="T481" s="268"/>
      <c r="U481" s="269" t="s">
        <v>182</v>
      </c>
      <c r="V481" s="270">
        <f>SUM(V461:V480)</f>
        <v>7410810.0000000009</v>
      </c>
      <c r="Y481" s="247"/>
      <c r="Z481" s="247"/>
      <c r="AA481" s="247"/>
      <c r="AB481" s="247"/>
      <c r="AC481" s="247"/>
      <c r="AD481" s="247"/>
      <c r="AE481" s="247"/>
      <c r="AF481" s="247"/>
      <c r="AG481" s="247"/>
      <c r="AH481" s="247"/>
    </row>
    <row r="482" spans="4:35" s="40" customFormat="1" ht="20" customHeight="1" x14ac:dyDescent="0.2">
      <c r="D482" s="163"/>
      <c r="E482" s="45" t="s">
        <v>768</v>
      </c>
      <c r="F482" s="73"/>
      <c r="G482" s="42"/>
      <c r="H482" s="42"/>
      <c r="I482" s="42"/>
      <c r="J482" s="43"/>
      <c r="K482" s="43"/>
      <c r="L482" s="43"/>
      <c r="M482" s="43"/>
      <c r="N482" s="42"/>
      <c r="O482" s="44"/>
      <c r="P482" s="145"/>
      <c r="Q482" s="105"/>
      <c r="R482" s="271"/>
      <c r="S482" s="271"/>
      <c r="T482" s="271"/>
      <c r="U482" s="272"/>
      <c r="V482" s="273"/>
      <c r="Y482" s="248"/>
      <c r="Z482" s="248"/>
      <c r="AA482" s="248"/>
      <c r="AB482" s="248"/>
      <c r="AC482" s="248"/>
      <c r="AD482" s="248"/>
      <c r="AE482" s="248"/>
      <c r="AF482" s="248"/>
      <c r="AG482" s="248"/>
      <c r="AH482" s="248"/>
      <c r="AI482" s="326"/>
    </row>
    <row r="483" spans="4:35" s="111" customFormat="1" ht="20" customHeight="1" x14ac:dyDescent="0.2">
      <c r="D483" s="161"/>
      <c r="E483" s="106"/>
      <c r="F483" s="149">
        <v>1</v>
      </c>
      <c r="G483" s="107" t="s">
        <v>114</v>
      </c>
      <c r="H483" s="107"/>
      <c r="I483" s="107"/>
      <c r="J483" s="108"/>
      <c r="K483" s="108"/>
      <c r="L483" s="108"/>
      <c r="M483" s="109"/>
      <c r="N483" s="116"/>
      <c r="O483" s="110"/>
      <c r="P483" s="144"/>
      <c r="Q483" s="104"/>
      <c r="R483" s="242"/>
      <c r="S483" s="242"/>
      <c r="T483" s="242"/>
      <c r="U483" s="274"/>
      <c r="V483" s="275"/>
      <c r="Y483" s="241"/>
      <c r="Z483" s="241"/>
      <c r="AA483" s="241"/>
      <c r="AB483" s="241"/>
      <c r="AC483" s="241"/>
      <c r="AD483" s="241"/>
      <c r="AE483" s="241"/>
      <c r="AF483" s="241"/>
      <c r="AG483" s="241"/>
      <c r="AH483" s="241"/>
      <c r="AI483" s="325"/>
    </row>
    <row r="484" spans="4:35" ht="20" customHeight="1" x14ac:dyDescent="0.2">
      <c r="D484" s="158"/>
      <c r="E484" s="69"/>
      <c r="F484" s="31"/>
      <c r="G484" s="19" t="s">
        <v>22</v>
      </c>
      <c r="H484" s="19" t="s">
        <v>115</v>
      </c>
      <c r="I484" s="19"/>
      <c r="J484" s="11"/>
      <c r="K484" s="11"/>
      <c r="L484" s="11"/>
      <c r="M484" s="12"/>
      <c r="N484" s="20"/>
      <c r="O484" s="16"/>
      <c r="P484" s="138"/>
      <c r="Q484" s="93"/>
      <c r="R484" s="236"/>
      <c r="S484" s="236"/>
      <c r="T484" s="236"/>
      <c r="U484" s="237"/>
      <c r="V484" s="238"/>
      <c r="Y484" s="247"/>
      <c r="Z484" s="247"/>
      <c r="AA484" s="247"/>
      <c r="AB484" s="247"/>
      <c r="AC484" s="247"/>
      <c r="AD484" s="247"/>
      <c r="AE484" s="247"/>
      <c r="AF484" s="247"/>
      <c r="AG484" s="247"/>
      <c r="AH484" s="247"/>
    </row>
    <row r="485" spans="4:35" ht="20" customHeight="1" x14ac:dyDescent="0.2">
      <c r="D485" s="158"/>
      <c r="E485" s="69"/>
      <c r="F485" s="31"/>
      <c r="G485" s="19"/>
      <c r="H485" s="34" t="s">
        <v>116</v>
      </c>
      <c r="I485" s="19"/>
      <c r="J485" s="11"/>
      <c r="K485" s="11"/>
      <c r="L485" s="11"/>
      <c r="M485" s="12"/>
      <c r="N485" s="20"/>
      <c r="O485" s="16"/>
      <c r="P485" s="138" t="s">
        <v>1181</v>
      </c>
      <c r="Q485" s="93" t="s">
        <v>186</v>
      </c>
      <c r="R485" s="236">
        <f t="shared" ref="R485:R487" si="1285">Y485*AA485</f>
        <v>2</v>
      </c>
      <c r="S485" s="236">
        <f t="shared" ref="S485:S487" si="1286">Z485*AB485</f>
        <v>3575000.0000000005</v>
      </c>
      <c r="T485" s="236">
        <f t="shared" ref="T485:T487" si="1287">Z485*AC485</f>
        <v>330000</v>
      </c>
      <c r="U485" s="237">
        <f t="shared" ref="U485:U487" si="1288">S485+T485</f>
        <v>3905000.0000000005</v>
      </c>
      <c r="V485" s="238">
        <f t="shared" ref="V485:V487" si="1289">R485*U485</f>
        <v>7810000.0000000009</v>
      </c>
      <c r="Y485" s="247">
        <v>2</v>
      </c>
      <c r="Z485" s="247">
        <f t="shared" ref="Z485:Z487" si="1290">$Z$26</f>
        <v>1.1000000000000001</v>
      </c>
      <c r="AA485" s="247">
        <f t="shared" ref="AA485:AA487" si="1291">$AA$331</f>
        <v>1</v>
      </c>
      <c r="AB485" s="247">
        <f>AB462</f>
        <v>3250000</v>
      </c>
      <c r="AC485" s="247">
        <f>AC462</f>
        <v>300000</v>
      </c>
      <c r="AD485" s="247">
        <f t="shared" ref="AD485:AD487" si="1292">AB485+AC485</f>
        <v>3550000</v>
      </c>
      <c r="AE485" s="247">
        <f t="shared" ref="AE485:AE487" si="1293">Y485*AB485</f>
        <v>6500000</v>
      </c>
      <c r="AF485" s="247">
        <f t="shared" ref="AF485:AF487" si="1294">Y485*AC485</f>
        <v>600000</v>
      </c>
      <c r="AG485" s="247">
        <f t="shared" ref="AG485:AG487" si="1295">AE485+AF485</f>
        <v>7100000</v>
      </c>
      <c r="AH485" s="247">
        <f t="shared" ref="AH485:AH487" si="1296">(V485-AG485)/AG485*100</f>
        <v>10.000000000000012</v>
      </c>
    </row>
    <row r="486" spans="4:35" ht="20" customHeight="1" x14ac:dyDescent="0.2">
      <c r="D486" s="158"/>
      <c r="E486" s="69"/>
      <c r="F486" s="31"/>
      <c r="G486" s="19"/>
      <c r="H486" s="34" t="s">
        <v>117</v>
      </c>
      <c r="I486" s="19"/>
      <c r="J486" s="11"/>
      <c r="K486" s="11"/>
      <c r="L486" s="11"/>
      <c r="M486" s="12"/>
      <c r="N486" s="20"/>
      <c r="O486" s="16"/>
      <c r="P486" s="138" t="s">
        <v>862</v>
      </c>
      <c r="Q486" s="93" t="s">
        <v>186</v>
      </c>
      <c r="R486" s="236">
        <f t="shared" si="1285"/>
        <v>2</v>
      </c>
      <c r="S486" s="236">
        <f t="shared" si="1286"/>
        <v>374550.00000000006</v>
      </c>
      <c r="T486" s="236">
        <f t="shared" si="1287"/>
        <v>33000</v>
      </c>
      <c r="U486" s="237">
        <f t="shared" si="1288"/>
        <v>407550.00000000006</v>
      </c>
      <c r="V486" s="238">
        <f t="shared" si="1289"/>
        <v>815100.00000000012</v>
      </c>
      <c r="Y486" s="247">
        <v>2</v>
      </c>
      <c r="Z486" s="247">
        <f t="shared" si="1290"/>
        <v>1.1000000000000001</v>
      </c>
      <c r="AA486" s="247">
        <f t="shared" si="1291"/>
        <v>1</v>
      </c>
      <c r="AB486" s="247">
        <v>340500</v>
      </c>
      <c r="AC486" s="247">
        <f t="shared" ref="AC486:AC487" si="1297">AC463</f>
        <v>30000</v>
      </c>
      <c r="AD486" s="247">
        <f t="shared" si="1292"/>
        <v>370500</v>
      </c>
      <c r="AE486" s="247">
        <f t="shared" si="1293"/>
        <v>681000</v>
      </c>
      <c r="AF486" s="247">
        <f t="shared" si="1294"/>
        <v>60000</v>
      </c>
      <c r="AG486" s="247">
        <f t="shared" si="1295"/>
        <v>741000</v>
      </c>
      <c r="AH486" s="247">
        <f t="shared" si="1296"/>
        <v>10.000000000000016</v>
      </c>
    </row>
    <row r="487" spans="4:35" ht="20" customHeight="1" x14ac:dyDescent="0.2">
      <c r="D487" s="158"/>
      <c r="E487" s="69"/>
      <c r="F487" s="31"/>
      <c r="G487" s="19"/>
      <c r="H487" s="34" t="s">
        <v>118</v>
      </c>
      <c r="I487" s="19"/>
      <c r="J487" s="11"/>
      <c r="K487" s="11"/>
      <c r="L487" s="11"/>
      <c r="M487" s="12"/>
      <c r="N487" s="20"/>
      <c r="O487" s="16"/>
      <c r="P487" s="138" t="s">
        <v>862</v>
      </c>
      <c r="Q487" s="93" t="s">
        <v>186</v>
      </c>
      <c r="R487" s="236">
        <f t="shared" si="1285"/>
        <v>2</v>
      </c>
      <c r="S487" s="236">
        <f t="shared" si="1286"/>
        <v>181500.00000000003</v>
      </c>
      <c r="T487" s="236">
        <f t="shared" si="1287"/>
        <v>27500.000000000004</v>
      </c>
      <c r="U487" s="237">
        <f t="shared" si="1288"/>
        <v>209000.00000000003</v>
      </c>
      <c r="V487" s="238">
        <f t="shared" si="1289"/>
        <v>418000.00000000006</v>
      </c>
      <c r="Y487" s="247">
        <v>2</v>
      </c>
      <c r="Z487" s="247">
        <f t="shared" si="1290"/>
        <v>1.1000000000000001</v>
      </c>
      <c r="AA487" s="247">
        <f t="shared" si="1291"/>
        <v>1</v>
      </c>
      <c r="AB487" s="247">
        <v>165000</v>
      </c>
      <c r="AC487" s="247">
        <f t="shared" si="1297"/>
        <v>25000</v>
      </c>
      <c r="AD487" s="247">
        <f t="shared" si="1292"/>
        <v>190000</v>
      </c>
      <c r="AE487" s="247">
        <f t="shared" si="1293"/>
        <v>330000</v>
      </c>
      <c r="AF487" s="247">
        <f t="shared" si="1294"/>
        <v>50000</v>
      </c>
      <c r="AG487" s="247">
        <f t="shared" si="1295"/>
        <v>380000</v>
      </c>
      <c r="AH487" s="247">
        <f t="shared" si="1296"/>
        <v>10.000000000000016</v>
      </c>
    </row>
    <row r="488" spans="4:35" ht="20" customHeight="1" x14ac:dyDescent="0.2">
      <c r="D488" s="158"/>
      <c r="E488" s="69"/>
      <c r="F488" s="31"/>
      <c r="G488" s="19" t="s">
        <v>27</v>
      </c>
      <c r="H488" s="19" t="s">
        <v>274</v>
      </c>
      <c r="I488" s="19"/>
      <c r="J488" s="11"/>
      <c r="K488" s="11"/>
      <c r="L488" s="11"/>
      <c r="M488" s="12"/>
      <c r="N488" s="20"/>
      <c r="O488" s="16"/>
      <c r="P488" s="138"/>
      <c r="Q488" s="93"/>
      <c r="R488" s="236"/>
      <c r="S488" s="236"/>
      <c r="T488" s="236"/>
      <c r="U488" s="237"/>
      <c r="V488" s="238"/>
      <c r="Y488" s="247"/>
      <c r="Z488" s="247"/>
      <c r="AA488" s="247"/>
      <c r="AB488" s="247"/>
      <c r="AC488" s="247"/>
      <c r="AD488" s="247"/>
      <c r="AE488" s="247"/>
      <c r="AF488" s="247"/>
      <c r="AG488" s="247"/>
      <c r="AH488" s="247"/>
    </row>
    <row r="489" spans="4:35" ht="20" customHeight="1" x14ac:dyDescent="0.2">
      <c r="D489" s="158"/>
      <c r="E489" s="69"/>
      <c r="F489" s="31"/>
      <c r="G489" s="19"/>
      <c r="H489" s="34" t="s">
        <v>120</v>
      </c>
      <c r="I489" s="19"/>
      <c r="J489" s="11"/>
      <c r="K489" s="11"/>
      <c r="L489" s="11"/>
      <c r="M489" s="12"/>
      <c r="N489" s="20"/>
      <c r="O489" s="16"/>
      <c r="P489" s="138" t="s">
        <v>771</v>
      </c>
      <c r="Q489" s="93" t="s">
        <v>186</v>
      </c>
      <c r="R489" s="236">
        <f t="shared" ref="R489:R490" si="1298">Y489*AA489</f>
        <v>2</v>
      </c>
      <c r="S489" s="236">
        <f t="shared" ref="S489:S490" si="1299">Z489*AB489</f>
        <v>2833600</v>
      </c>
      <c r="T489" s="236">
        <f t="shared" ref="T489:T490" si="1300">Z489*AC489</f>
        <v>137500</v>
      </c>
      <c r="U489" s="237">
        <f t="shared" ref="U489:U490" si="1301">S489+T489</f>
        <v>2971100</v>
      </c>
      <c r="V489" s="238">
        <f t="shared" ref="V489:V490" si="1302">R489*U489</f>
        <v>5942200</v>
      </c>
      <c r="Y489" s="247">
        <v>2</v>
      </c>
      <c r="Z489" s="247">
        <f t="shared" ref="Z489:Z490" si="1303">$Z$26</f>
        <v>1.1000000000000001</v>
      </c>
      <c r="AA489" s="247">
        <f t="shared" ref="AA489:AA490" si="1304">$AA$331</f>
        <v>1</v>
      </c>
      <c r="AB489" s="247">
        <v>2576000</v>
      </c>
      <c r="AC489" s="247">
        <f>AC478</f>
        <v>125000</v>
      </c>
      <c r="AD489" s="247">
        <f t="shared" ref="AD489:AD490" si="1305">AB489+AC489</f>
        <v>2701000</v>
      </c>
      <c r="AE489" s="247">
        <f t="shared" ref="AE489:AE490" si="1306">Y489*AB489</f>
        <v>5152000</v>
      </c>
      <c r="AF489" s="247">
        <f t="shared" ref="AF489:AF490" si="1307">Y489*AC489</f>
        <v>250000</v>
      </c>
      <c r="AG489" s="247">
        <f t="shared" ref="AG489:AG490" si="1308">AE489+AF489</f>
        <v>5402000</v>
      </c>
      <c r="AH489" s="247">
        <f t="shared" ref="AH489:AH490" si="1309">(V489-AG489)/AG489*100</f>
        <v>10</v>
      </c>
    </row>
    <row r="490" spans="4:35" ht="20" customHeight="1" x14ac:dyDescent="0.2">
      <c r="D490" s="158"/>
      <c r="E490" s="69"/>
      <c r="F490" s="31"/>
      <c r="G490" s="19"/>
      <c r="H490" s="34" t="s">
        <v>121</v>
      </c>
      <c r="I490" s="19"/>
      <c r="J490" s="11"/>
      <c r="K490" s="11"/>
      <c r="L490" s="11"/>
      <c r="M490" s="12"/>
      <c r="N490" s="20"/>
      <c r="O490" s="16"/>
      <c r="P490" s="138" t="s">
        <v>770</v>
      </c>
      <c r="Q490" s="93" t="s">
        <v>186</v>
      </c>
      <c r="R490" s="236">
        <f t="shared" si="1298"/>
        <v>2</v>
      </c>
      <c r="S490" s="236">
        <f t="shared" si="1299"/>
        <v>392370.00000000006</v>
      </c>
      <c r="T490" s="236">
        <f t="shared" si="1300"/>
        <v>27500.000000000004</v>
      </c>
      <c r="U490" s="237">
        <f t="shared" si="1301"/>
        <v>419870.00000000006</v>
      </c>
      <c r="V490" s="238">
        <f t="shared" si="1302"/>
        <v>839740.00000000012</v>
      </c>
      <c r="Y490" s="247">
        <v>2</v>
      </c>
      <c r="Z490" s="247">
        <f t="shared" si="1303"/>
        <v>1.1000000000000001</v>
      </c>
      <c r="AA490" s="247">
        <f t="shared" si="1304"/>
        <v>1</v>
      </c>
      <c r="AB490" s="247">
        <v>356700</v>
      </c>
      <c r="AC490" s="247">
        <f>AC487</f>
        <v>25000</v>
      </c>
      <c r="AD490" s="247">
        <f t="shared" si="1305"/>
        <v>381700</v>
      </c>
      <c r="AE490" s="247">
        <f t="shared" si="1306"/>
        <v>713400</v>
      </c>
      <c r="AF490" s="247">
        <f t="shared" si="1307"/>
        <v>50000</v>
      </c>
      <c r="AG490" s="247">
        <f t="shared" si="1308"/>
        <v>763400</v>
      </c>
      <c r="AH490" s="247">
        <f t="shared" si="1309"/>
        <v>10.000000000000016</v>
      </c>
    </row>
    <row r="491" spans="4:35" ht="20" customHeight="1" x14ac:dyDescent="0.2">
      <c r="D491" s="158"/>
      <c r="E491" s="69"/>
      <c r="F491" s="31"/>
      <c r="G491" s="19" t="s">
        <v>28</v>
      </c>
      <c r="H491" s="19" t="s">
        <v>125</v>
      </c>
      <c r="I491" s="19"/>
      <c r="J491" s="11"/>
      <c r="K491" s="11"/>
      <c r="L491" s="11"/>
      <c r="M491" s="12"/>
      <c r="N491" s="20"/>
      <c r="O491" s="16"/>
      <c r="P491" s="138"/>
      <c r="Q491" s="93"/>
      <c r="R491" s="236"/>
      <c r="S491" s="236"/>
      <c r="T491" s="236"/>
      <c r="U491" s="237"/>
      <c r="V491" s="238"/>
      <c r="Y491" s="247"/>
      <c r="Z491" s="247"/>
      <c r="AA491" s="247"/>
      <c r="AB491" s="247"/>
      <c r="AC491" s="247"/>
      <c r="AD491" s="247"/>
      <c r="AE491" s="247"/>
      <c r="AF491" s="247"/>
      <c r="AG491" s="247"/>
      <c r="AH491" s="247"/>
    </row>
    <row r="492" spans="4:35" ht="20" customHeight="1" x14ac:dyDescent="0.2">
      <c r="D492" s="158"/>
      <c r="E492" s="69"/>
      <c r="F492" s="31"/>
      <c r="G492" s="19"/>
      <c r="H492" s="34" t="s">
        <v>126</v>
      </c>
      <c r="I492" s="19"/>
      <c r="J492" s="11"/>
      <c r="K492" s="11"/>
      <c r="L492" s="11"/>
      <c r="M492" s="12"/>
      <c r="N492" s="20"/>
      <c r="O492" s="16"/>
      <c r="P492" s="138" t="s">
        <v>1201</v>
      </c>
      <c r="Q492" s="93" t="s">
        <v>186</v>
      </c>
      <c r="R492" s="236">
        <f t="shared" ref="R492" si="1310">Y492*AA492</f>
        <v>2</v>
      </c>
      <c r="S492" s="236">
        <f t="shared" ref="S492" si="1311">Z492*AB492</f>
        <v>165000</v>
      </c>
      <c r="T492" s="236">
        <f t="shared" ref="T492" si="1312">Z492*AC492</f>
        <v>22000</v>
      </c>
      <c r="U492" s="237">
        <f t="shared" ref="U492" si="1313">S492+T492</f>
        <v>187000</v>
      </c>
      <c r="V492" s="238">
        <f t="shared" ref="V492" si="1314">R492*U492</f>
        <v>374000</v>
      </c>
      <c r="Y492" s="247">
        <v>2</v>
      </c>
      <c r="Z492" s="247">
        <f t="shared" ref="Z492" si="1315">$Z$26</f>
        <v>1.1000000000000001</v>
      </c>
      <c r="AA492" s="247">
        <f t="shared" ref="AA492" si="1316">$AA$331</f>
        <v>1</v>
      </c>
      <c r="AB492" s="247">
        <f>AB469</f>
        <v>150000</v>
      </c>
      <c r="AC492" s="247">
        <f>AC469</f>
        <v>20000</v>
      </c>
      <c r="AD492" s="247">
        <f t="shared" ref="AD492" si="1317">AB492+AC492</f>
        <v>170000</v>
      </c>
      <c r="AE492" s="247">
        <f t="shared" ref="AE492" si="1318">Y492*AB492</f>
        <v>300000</v>
      </c>
      <c r="AF492" s="247">
        <f t="shared" ref="AF492" si="1319">Y492*AC492</f>
        <v>40000</v>
      </c>
      <c r="AG492" s="247">
        <f t="shared" ref="AG492" si="1320">AE492+AF492</f>
        <v>340000</v>
      </c>
      <c r="AH492" s="247">
        <f t="shared" ref="AH492" si="1321">(V492-AG492)/AG492*100</f>
        <v>10</v>
      </c>
    </row>
    <row r="493" spans="4:35" ht="20" customHeight="1" x14ac:dyDescent="0.2">
      <c r="D493" s="158"/>
      <c r="E493" s="69"/>
      <c r="F493" s="31"/>
      <c r="G493" s="19" t="s">
        <v>29</v>
      </c>
      <c r="H493" s="19" t="s">
        <v>764</v>
      </c>
      <c r="I493" s="19"/>
      <c r="J493" s="11"/>
      <c r="K493" s="11"/>
      <c r="L493" s="11"/>
      <c r="M493" s="12"/>
      <c r="N493" s="20"/>
      <c r="O493" s="16"/>
      <c r="P493" s="138"/>
      <c r="Q493" s="93"/>
      <c r="R493" s="236"/>
      <c r="S493" s="236"/>
      <c r="T493" s="236"/>
      <c r="U493" s="237"/>
      <c r="V493" s="238"/>
      <c r="Y493" s="247"/>
      <c r="Z493" s="247"/>
      <c r="AA493" s="247"/>
      <c r="AB493" s="247"/>
      <c r="AC493" s="247"/>
      <c r="AD493" s="247"/>
      <c r="AE493" s="247"/>
      <c r="AF493" s="247"/>
      <c r="AG493" s="247"/>
      <c r="AH493" s="247"/>
    </row>
    <row r="494" spans="4:35" ht="20" customHeight="1" x14ac:dyDescent="0.2">
      <c r="D494" s="158"/>
      <c r="E494" s="69"/>
      <c r="F494" s="31"/>
      <c r="G494" s="19"/>
      <c r="H494" s="34" t="s">
        <v>765</v>
      </c>
      <c r="I494" s="19"/>
      <c r="J494" s="11"/>
      <c r="K494" s="11"/>
      <c r="L494" s="11"/>
      <c r="M494" s="12"/>
      <c r="N494" s="20"/>
      <c r="O494" s="16"/>
      <c r="P494" s="138" t="s">
        <v>766</v>
      </c>
      <c r="Q494" s="93" t="s">
        <v>184</v>
      </c>
      <c r="R494" s="236">
        <f t="shared" ref="R494" si="1322">Y494*AA494</f>
        <v>1</v>
      </c>
      <c r="S494" s="236">
        <f t="shared" ref="S494" si="1323">Z494*AB494</f>
        <v>1936000.0000000002</v>
      </c>
      <c r="T494" s="236">
        <f t="shared" ref="T494" si="1324">Z494*AC494</f>
        <v>502700.00000000006</v>
      </c>
      <c r="U494" s="237">
        <f t="shared" ref="U494" si="1325">S494+T494</f>
        <v>2438700.0000000005</v>
      </c>
      <c r="V494" s="238">
        <f t="shared" ref="V494" si="1326">R494*U494</f>
        <v>2438700.0000000005</v>
      </c>
      <c r="Y494" s="247">
        <v>1</v>
      </c>
      <c r="Z494" s="247">
        <f t="shared" ref="Z494" si="1327">$Z$26</f>
        <v>1.1000000000000001</v>
      </c>
      <c r="AA494" s="247">
        <f t="shared" ref="AA494" si="1328">$AA$331</f>
        <v>1</v>
      </c>
      <c r="AB494" s="247">
        <v>1760000</v>
      </c>
      <c r="AC494" s="247">
        <v>457000</v>
      </c>
      <c r="AD494" s="247">
        <f t="shared" ref="AD494" si="1329">AB494+AC494</f>
        <v>2217000</v>
      </c>
      <c r="AE494" s="247">
        <f t="shared" ref="AE494" si="1330">Y494*AB494</f>
        <v>1760000</v>
      </c>
      <c r="AF494" s="247">
        <f t="shared" ref="AF494" si="1331">Y494*AC494</f>
        <v>457000</v>
      </c>
      <c r="AG494" s="247">
        <f t="shared" ref="AG494" si="1332">AE494+AF494</f>
        <v>2217000</v>
      </c>
      <c r="AH494" s="247">
        <f t="shared" ref="AH494" si="1333">(V494-AG494)/AG494*100</f>
        <v>10.000000000000021</v>
      </c>
    </row>
    <row r="495" spans="4:35" ht="20" customHeight="1" x14ac:dyDescent="0.2">
      <c r="D495" s="158"/>
      <c r="E495" s="69"/>
      <c r="F495" s="31"/>
      <c r="G495" s="19" t="s">
        <v>30</v>
      </c>
      <c r="H495" s="19" t="s">
        <v>762</v>
      </c>
      <c r="I495" s="19"/>
      <c r="J495" s="11"/>
      <c r="K495" s="11"/>
      <c r="L495" s="11"/>
      <c r="M495" s="12"/>
      <c r="N495" s="20"/>
      <c r="O495" s="16"/>
      <c r="P495" s="138"/>
      <c r="Q495" s="93"/>
      <c r="R495" s="236"/>
      <c r="S495" s="236"/>
      <c r="T495" s="236"/>
      <c r="U495" s="237"/>
      <c r="V495" s="238"/>
      <c r="Y495" s="247"/>
      <c r="Z495" s="247"/>
      <c r="AA495" s="247"/>
      <c r="AB495" s="247"/>
      <c r="AC495" s="247"/>
      <c r="AD495" s="247"/>
      <c r="AE495" s="247"/>
      <c r="AF495" s="247"/>
      <c r="AG495" s="247"/>
      <c r="AH495" s="247"/>
    </row>
    <row r="496" spans="4:35" ht="20" customHeight="1" x14ac:dyDescent="0.2">
      <c r="D496" s="158"/>
      <c r="E496" s="69"/>
      <c r="F496" s="31"/>
      <c r="G496" s="19"/>
      <c r="H496" s="34" t="s">
        <v>763</v>
      </c>
      <c r="I496" s="19"/>
      <c r="J496" s="11"/>
      <c r="K496" s="11"/>
      <c r="L496" s="11"/>
      <c r="M496" s="12"/>
      <c r="N496" s="20"/>
      <c r="O496" s="16"/>
      <c r="P496" s="138" t="s">
        <v>1203</v>
      </c>
      <c r="Q496" s="93" t="s">
        <v>186</v>
      </c>
      <c r="R496" s="320">
        <f>Y496*AA496</f>
        <v>3</v>
      </c>
      <c r="S496" s="320">
        <f>Z496*AB496</f>
        <v>38500</v>
      </c>
      <c r="T496" s="320">
        <f>Z496*AC496</f>
        <v>13200.000000000002</v>
      </c>
      <c r="U496" s="279">
        <f>S496+T496</f>
        <v>51700</v>
      </c>
      <c r="V496" s="280">
        <f>R496*U496</f>
        <v>155100</v>
      </c>
      <c r="Y496" s="247">
        <v>3</v>
      </c>
      <c r="Z496" s="247">
        <f t="shared" ref="Z496" si="1334">$Z$26</f>
        <v>1.1000000000000001</v>
      </c>
      <c r="AA496" s="247">
        <f t="shared" ref="AA496" si="1335">$AA$331</f>
        <v>1</v>
      </c>
      <c r="AB496" s="247">
        <f>AB471</f>
        <v>35000</v>
      </c>
      <c r="AC496" s="247">
        <f>AC471</f>
        <v>12000</v>
      </c>
      <c r="AD496" s="247">
        <f t="shared" ref="AD496" si="1336">AB496+AC496</f>
        <v>47000</v>
      </c>
      <c r="AE496" s="247">
        <f>Y496*AB496</f>
        <v>105000</v>
      </c>
      <c r="AF496" s="247">
        <f t="shared" ref="AF496" si="1337">Y496*AC496</f>
        <v>36000</v>
      </c>
      <c r="AG496" s="247">
        <f t="shared" ref="AG496" si="1338">AE496+AF496</f>
        <v>141000</v>
      </c>
      <c r="AH496" s="247">
        <f t="shared" ref="AH496:AH499" si="1339">(V496-AG496)/AG496*100</f>
        <v>10</v>
      </c>
    </row>
    <row r="497" spans="4:35" s="6" customFormat="1" ht="20" customHeight="1" x14ac:dyDescent="0.2">
      <c r="D497" s="159"/>
      <c r="E497" s="25"/>
      <c r="F497" s="123">
        <v>2</v>
      </c>
      <c r="G497" s="22" t="s">
        <v>136</v>
      </c>
      <c r="H497" s="22"/>
      <c r="I497" s="22"/>
      <c r="J497" s="27"/>
      <c r="K497" s="27"/>
      <c r="L497" s="27"/>
      <c r="M497" s="28"/>
      <c r="N497" s="13"/>
      <c r="O497" s="14"/>
      <c r="P497" s="138"/>
      <c r="Q497" s="93"/>
      <c r="R497" s="271"/>
      <c r="S497" s="320"/>
      <c r="T497" s="320"/>
      <c r="U497" s="272"/>
      <c r="V497" s="273"/>
      <c r="Y497" s="248"/>
      <c r="Z497" s="248"/>
      <c r="AA497" s="248"/>
      <c r="AB497" s="248"/>
      <c r="AC497" s="248"/>
      <c r="AD497" s="248"/>
      <c r="AE497" s="248"/>
      <c r="AF497" s="248"/>
      <c r="AG497" s="248"/>
      <c r="AH497" s="247"/>
      <c r="AI497" s="287"/>
    </row>
    <row r="498" spans="4:35" ht="20" customHeight="1" x14ac:dyDescent="0.2">
      <c r="D498" s="158"/>
      <c r="E498" s="69"/>
      <c r="F498" s="19"/>
      <c r="G498" s="31" t="s">
        <v>22</v>
      </c>
      <c r="H498" s="19" t="s">
        <v>125</v>
      </c>
      <c r="I498" s="19"/>
      <c r="J498" s="19"/>
      <c r="K498" s="11"/>
      <c r="L498" s="11"/>
      <c r="M498" s="12"/>
      <c r="N498" s="20"/>
      <c r="O498" s="16"/>
      <c r="P498" s="138"/>
      <c r="Q498" s="93"/>
      <c r="R498" s="236"/>
      <c r="S498" s="320"/>
      <c r="T498" s="320"/>
      <c r="U498" s="237"/>
      <c r="V498" s="238"/>
      <c r="Y498" s="247"/>
      <c r="Z498" s="247"/>
      <c r="AA498" s="247"/>
      <c r="AB498" s="247"/>
      <c r="AC498" s="247"/>
      <c r="AD498" s="247"/>
      <c r="AE498" s="247"/>
      <c r="AF498" s="247"/>
      <c r="AG498" s="247"/>
      <c r="AH498" s="247"/>
    </row>
    <row r="499" spans="4:35" s="6" customFormat="1" ht="20" customHeight="1" x14ac:dyDescent="0.2">
      <c r="D499" s="158"/>
      <c r="E499" s="69"/>
      <c r="F499" s="22"/>
      <c r="G499" s="31"/>
      <c r="H499" s="34" t="s">
        <v>126</v>
      </c>
      <c r="I499" s="22"/>
      <c r="J499" s="19"/>
      <c r="K499" s="11"/>
      <c r="L499" s="11"/>
      <c r="M499" s="12"/>
      <c r="N499" s="20"/>
      <c r="O499" s="16"/>
      <c r="P499" s="138" t="s">
        <v>1202</v>
      </c>
      <c r="Q499" s="93" t="s">
        <v>186</v>
      </c>
      <c r="R499" s="236">
        <f t="shared" ref="R499" si="1340">Y499*AA499</f>
        <v>1</v>
      </c>
      <c r="S499" s="320">
        <f t="shared" ref="S499" si="1341">Z499*AB499</f>
        <v>137500</v>
      </c>
      <c r="T499" s="320">
        <f t="shared" ref="T499" si="1342">Z499*AC499</f>
        <v>55000.000000000007</v>
      </c>
      <c r="U499" s="237">
        <f t="shared" ref="U499" si="1343">S499+T499</f>
        <v>192500</v>
      </c>
      <c r="V499" s="238">
        <f t="shared" ref="V499" si="1344">R499*U499</f>
        <v>192500</v>
      </c>
      <c r="W499" s="1"/>
      <c r="X499" s="1"/>
      <c r="Y499" s="247">
        <v>1</v>
      </c>
      <c r="Z499" s="247">
        <f t="shared" ref="Z499" si="1345">$Z$26</f>
        <v>1.1000000000000001</v>
      </c>
      <c r="AA499" s="247">
        <f t="shared" ref="AA499" si="1346">$AA$331</f>
        <v>1</v>
      </c>
      <c r="AB499" s="247">
        <v>125000</v>
      </c>
      <c r="AC499" s="247">
        <v>50000</v>
      </c>
      <c r="AD499" s="247">
        <f>AB499+AC499</f>
        <v>175000</v>
      </c>
      <c r="AE499" s="247">
        <f>Y499*AB499</f>
        <v>125000</v>
      </c>
      <c r="AF499" s="247">
        <f>Y499*AC499</f>
        <v>50000</v>
      </c>
      <c r="AG499" s="247">
        <f>AE499+AF499</f>
        <v>175000</v>
      </c>
      <c r="AH499" s="247">
        <f t="shared" si="1339"/>
        <v>10</v>
      </c>
      <c r="AI499" s="287"/>
    </row>
    <row r="500" spans="4:35" s="6" customFormat="1" ht="20" customHeight="1" x14ac:dyDescent="0.2">
      <c r="D500" s="159"/>
      <c r="E500" s="25"/>
      <c r="F500" s="123">
        <v>3</v>
      </c>
      <c r="G500" s="22" t="s">
        <v>131</v>
      </c>
      <c r="H500" s="22"/>
      <c r="I500" s="22"/>
      <c r="J500" s="22"/>
      <c r="K500" s="27"/>
      <c r="L500" s="27"/>
      <c r="M500" s="28"/>
      <c r="N500" s="13"/>
      <c r="O500" s="14"/>
      <c r="P500" s="138"/>
      <c r="Q500" s="93"/>
      <c r="R500" s="271"/>
      <c r="S500" s="271"/>
      <c r="T500" s="271"/>
      <c r="U500" s="272"/>
      <c r="V500" s="273"/>
      <c r="Y500" s="248"/>
      <c r="Z500" s="248"/>
      <c r="AA500" s="248"/>
      <c r="AB500" s="248"/>
      <c r="AC500" s="248"/>
      <c r="AD500" s="248"/>
      <c r="AE500" s="248"/>
      <c r="AF500" s="248"/>
      <c r="AG500" s="248"/>
      <c r="AH500" s="248"/>
      <c r="AI500" s="287"/>
    </row>
    <row r="501" spans="4:35" ht="20" customHeight="1" x14ac:dyDescent="0.2">
      <c r="D501" s="158"/>
      <c r="E501" s="69"/>
      <c r="F501" s="19"/>
      <c r="G501" s="31" t="s">
        <v>22</v>
      </c>
      <c r="H501" s="19" t="s">
        <v>128</v>
      </c>
      <c r="I501" s="19"/>
      <c r="J501" s="19"/>
      <c r="K501" s="11"/>
      <c r="L501" s="11"/>
      <c r="M501" s="12"/>
      <c r="N501" s="20"/>
      <c r="O501" s="16"/>
      <c r="P501" s="138"/>
      <c r="Q501" s="93"/>
      <c r="R501" s="236"/>
      <c r="S501" s="236"/>
      <c r="T501" s="236"/>
      <c r="U501" s="237"/>
      <c r="V501" s="238"/>
      <c r="Y501" s="247"/>
      <c r="Z501" s="247"/>
      <c r="AA501" s="247"/>
      <c r="AB501" s="247"/>
      <c r="AC501" s="247"/>
      <c r="AD501" s="247"/>
      <c r="AE501" s="247"/>
      <c r="AF501" s="247"/>
      <c r="AG501" s="247"/>
      <c r="AH501" s="247"/>
    </row>
    <row r="502" spans="4:35" ht="20" customHeight="1" x14ac:dyDescent="0.2">
      <c r="D502" s="158"/>
      <c r="E502" s="69"/>
      <c r="F502" s="19"/>
      <c r="G502" s="31"/>
      <c r="H502" s="34" t="s">
        <v>1208</v>
      </c>
      <c r="I502" s="19"/>
      <c r="J502" s="19"/>
      <c r="K502" s="11"/>
      <c r="L502" s="11"/>
      <c r="M502" s="12"/>
      <c r="N502" s="20"/>
      <c r="O502" s="16"/>
      <c r="P502" s="138" t="s">
        <v>1203</v>
      </c>
      <c r="Q502" s="93" t="s">
        <v>186</v>
      </c>
      <c r="R502" s="236">
        <f t="shared" ref="R502:R503" si="1347">Y502*AA502</f>
        <v>1</v>
      </c>
      <c r="S502" s="236">
        <f t="shared" ref="S502:S503" si="1348">Z502*AB502</f>
        <v>38500</v>
      </c>
      <c r="T502" s="236">
        <f t="shared" ref="T502:T503" si="1349">Z502*AC502</f>
        <v>13200.000000000002</v>
      </c>
      <c r="U502" s="237">
        <f t="shared" ref="U502:U503" si="1350">S502+T502</f>
        <v>51700</v>
      </c>
      <c r="V502" s="238">
        <f t="shared" ref="V502:V503" si="1351">R502*U502</f>
        <v>51700</v>
      </c>
      <c r="Y502" s="247">
        <v>1</v>
      </c>
      <c r="Z502" s="247">
        <f t="shared" ref="Z502:Z503" si="1352">$Z$26</f>
        <v>1.1000000000000001</v>
      </c>
      <c r="AA502" s="247">
        <f t="shared" ref="AA502:AA503" si="1353">$AA$331</f>
        <v>1</v>
      </c>
      <c r="AB502" s="247">
        <v>35000</v>
      </c>
      <c r="AC502" s="247">
        <v>12000</v>
      </c>
      <c r="AD502" s="247">
        <v>47000</v>
      </c>
      <c r="AE502" s="247">
        <v>35000</v>
      </c>
      <c r="AF502" s="247">
        <f t="shared" ref="AF502:AF503" si="1354">Y502*AC502</f>
        <v>12000</v>
      </c>
      <c r="AG502" s="247">
        <f t="shared" ref="AG502:AG503" si="1355">AE502+AF502</f>
        <v>47000</v>
      </c>
      <c r="AH502" s="247">
        <f t="shared" ref="AH502:AH503" si="1356">(V502-AG502)/AG502*100</f>
        <v>10</v>
      </c>
    </row>
    <row r="503" spans="4:35" ht="20" customHeight="1" x14ac:dyDescent="0.2">
      <c r="D503" s="158"/>
      <c r="E503" s="69"/>
      <c r="F503" s="19"/>
      <c r="G503" s="31"/>
      <c r="H503" s="34" t="s">
        <v>130</v>
      </c>
      <c r="I503" s="19"/>
      <c r="J503" s="19"/>
      <c r="K503" s="11"/>
      <c r="L503" s="11"/>
      <c r="M503" s="12"/>
      <c r="N503" s="20"/>
      <c r="O503" s="16"/>
      <c r="P503" s="138" t="s">
        <v>1200</v>
      </c>
      <c r="Q503" s="93" t="s">
        <v>186</v>
      </c>
      <c r="R503" s="236">
        <f t="shared" si="1347"/>
        <v>1</v>
      </c>
      <c r="S503" s="236">
        <f t="shared" si="1348"/>
        <v>104500.00000000001</v>
      </c>
      <c r="T503" s="236">
        <f t="shared" si="1349"/>
        <v>17380</v>
      </c>
      <c r="U503" s="237">
        <f t="shared" si="1350"/>
        <v>121880.00000000001</v>
      </c>
      <c r="V503" s="238">
        <f t="shared" si="1351"/>
        <v>121880.00000000001</v>
      </c>
      <c r="Y503" s="247">
        <v>1</v>
      </c>
      <c r="Z503" s="247">
        <f t="shared" si="1352"/>
        <v>1.1000000000000001</v>
      </c>
      <c r="AA503" s="247">
        <f t="shared" si="1353"/>
        <v>1</v>
      </c>
      <c r="AB503" s="247">
        <f>AB475</f>
        <v>95000</v>
      </c>
      <c r="AC503" s="247">
        <f>AC467</f>
        <v>15800</v>
      </c>
      <c r="AD503" s="247">
        <f t="shared" ref="AD503" si="1357">AB503+AC503</f>
        <v>110800</v>
      </c>
      <c r="AE503" s="247">
        <f t="shared" ref="AE503" si="1358">Y503*AB503</f>
        <v>95000</v>
      </c>
      <c r="AF503" s="247">
        <f t="shared" si="1354"/>
        <v>15800</v>
      </c>
      <c r="AG503" s="247">
        <f t="shared" si="1355"/>
        <v>110800</v>
      </c>
      <c r="AH503" s="247">
        <f t="shared" si="1356"/>
        <v>10.000000000000012</v>
      </c>
    </row>
    <row r="504" spans="4:35" ht="20" customHeight="1" x14ac:dyDescent="0.2">
      <c r="D504" s="158"/>
      <c r="E504" s="69"/>
      <c r="F504" s="19"/>
      <c r="G504" s="31" t="s">
        <v>27</v>
      </c>
      <c r="H504" s="19" t="s">
        <v>125</v>
      </c>
      <c r="I504" s="19"/>
      <c r="J504" s="19"/>
      <c r="K504" s="11"/>
      <c r="L504" s="11"/>
      <c r="M504" s="12"/>
      <c r="N504" s="20"/>
      <c r="O504" s="16"/>
      <c r="P504" s="138"/>
      <c r="Q504" s="93"/>
      <c r="R504" s="236"/>
      <c r="S504" s="236"/>
      <c r="T504" s="236"/>
      <c r="U504" s="237"/>
      <c r="V504" s="238"/>
      <c r="Y504" s="247"/>
      <c r="Z504" s="247"/>
      <c r="AA504" s="247"/>
      <c r="AB504" s="247"/>
      <c r="AC504" s="247"/>
      <c r="AD504" s="247"/>
      <c r="AE504" s="247"/>
      <c r="AF504" s="247"/>
      <c r="AG504" s="247"/>
      <c r="AH504" s="247"/>
    </row>
    <row r="505" spans="4:35" s="6" customFormat="1" ht="20" customHeight="1" x14ac:dyDescent="0.2">
      <c r="D505" s="158"/>
      <c r="E505" s="69"/>
      <c r="F505" s="22"/>
      <c r="G505" s="31"/>
      <c r="H505" s="34" t="s">
        <v>126</v>
      </c>
      <c r="I505" s="22"/>
      <c r="J505" s="19"/>
      <c r="K505" s="11"/>
      <c r="L505" s="11"/>
      <c r="M505" s="12"/>
      <c r="N505" s="20"/>
      <c r="O505" s="16"/>
      <c r="P505" s="138" t="s">
        <v>1201</v>
      </c>
      <c r="Q505" s="93" t="s">
        <v>186</v>
      </c>
      <c r="R505" s="236">
        <f t="shared" ref="R505" si="1359">Y505*AA505</f>
        <v>1</v>
      </c>
      <c r="S505" s="236">
        <f t="shared" ref="S505" si="1360">Z505*AB505</f>
        <v>165000</v>
      </c>
      <c r="T505" s="236">
        <f t="shared" ref="T505" si="1361">Z505*AC505</f>
        <v>22000</v>
      </c>
      <c r="U505" s="237">
        <f t="shared" ref="U505" si="1362">S505+T505</f>
        <v>187000</v>
      </c>
      <c r="V505" s="238">
        <f t="shared" ref="V505" si="1363">R505*U505</f>
        <v>187000</v>
      </c>
      <c r="W505" s="1"/>
      <c r="X505" s="1"/>
      <c r="Y505" s="247">
        <v>1</v>
      </c>
      <c r="Z505" s="247">
        <f t="shared" ref="Z505" si="1364">$Z$26</f>
        <v>1.1000000000000001</v>
      </c>
      <c r="AA505" s="247">
        <f t="shared" ref="AA505" si="1365">$AA$331</f>
        <v>1</v>
      </c>
      <c r="AB505" s="247">
        <f>AB492</f>
        <v>150000</v>
      </c>
      <c r="AC505" s="247">
        <f>AC492</f>
        <v>20000</v>
      </c>
      <c r="AD505" s="247">
        <f t="shared" ref="AD505" si="1366">AB505+AC505</f>
        <v>170000</v>
      </c>
      <c r="AE505" s="247">
        <f t="shared" ref="AE505" si="1367">Y505*AB505</f>
        <v>150000</v>
      </c>
      <c r="AF505" s="247">
        <f t="shared" ref="AF505" si="1368">Y505*AC505</f>
        <v>20000</v>
      </c>
      <c r="AG505" s="247">
        <f t="shared" ref="AG505" si="1369">AE505+AF505</f>
        <v>170000</v>
      </c>
      <c r="AH505" s="247">
        <f t="shared" ref="AH505" si="1370">(V505-AG505)/AG505*100</f>
        <v>10</v>
      </c>
      <c r="AI505" s="287"/>
    </row>
    <row r="506" spans="4:35" ht="20" customHeight="1" x14ac:dyDescent="0.2">
      <c r="D506" s="158"/>
      <c r="E506" s="69"/>
      <c r="F506" s="31"/>
      <c r="G506" s="19"/>
      <c r="H506" s="19"/>
      <c r="I506" s="34"/>
      <c r="J506" s="19"/>
      <c r="K506" s="11"/>
      <c r="L506" s="11"/>
      <c r="M506" s="12"/>
      <c r="N506" s="20"/>
      <c r="O506" s="16"/>
      <c r="P506" s="138"/>
      <c r="Q506" s="93"/>
      <c r="R506" s="320"/>
      <c r="S506" s="320"/>
      <c r="T506" s="320"/>
      <c r="U506" s="279"/>
      <c r="V506" s="280"/>
      <c r="Y506" s="403"/>
      <c r="Z506" s="403"/>
      <c r="AA506" s="403"/>
      <c r="AB506" s="403"/>
      <c r="AC506" s="403"/>
      <c r="AD506" s="403"/>
      <c r="AE506" s="403"/>
      <c r="AF506" s="403"/>
      <c r="AG506" s="403"/>
      <c r="AH506" s="403"/>
    </row>
    <row r="507" spans="4:35" ht="20" customHeight="1" x14ac:dyDescent="0.2">
      <c r="D507" s="160"/>
      <c r="E507" s="100"/>
      <c r="F507" s="96"/>
      <c r="G507" s="95"/>
      <c r="H507" s="94"/>
      <c r="I507" s="96"/>
      <c r="J507" s="97"/>
      <c r="K507" s="97"/>
      <c r="L507" s="97"/>
      <c r="M507" s="98"/>
      <c r="N507" s="99"/>
      <c r="O507" s="94"/>
      <c r="P507" s="101"/>
      <c r="Q507" s="103"/>
      <c r="R507" s="268"/>
      <c r="S507" s="268"/>
      <c r="T507" s="268"/>
      <c r="U507" s="269" t="s">
        <v>182</v>
      </c>
      <c r="V507" s="270">
        <f>SUM(V484:V506)</f>
        <v>19345920.000000004</v>
      </c>
      <c r="Y507" s="247"/>
      <c r="Z507" s="247"/>
      <c r="AA507" s="247"/>
      <c r="AB507" s="247"/>
      <c r="AC507" s="247"/>
      <c r="AD507" s="247"/>
      <c r="AE507" s="247"/>
      <c r="AF507" s="247"/>
      <c r="AG507" s="247"/>
      <c r="AH507" s="247"/>
    </row>
    <row r="508" spans="4:35" s="6" customFormat="1" ht="20" customHeight="1" x14ac:dyDescent="0.2">
      <c r="D508" s="159" t="s">
        <v>148</v>
      </c>
      <c r="E508" s="29" t="s">
        <v>138</v>
      </c>
      <c r="F508" s="37"/>
      <c r="G508" s="22"/>
      <c r="H508" s="22"/>
      <c r="I508" s="71"/>
      <c r="J508" s="22"/>
      <c r="K508" s="27"/>
      <c r="L508" s="27"/>
      <c r="M508" s="28"/>
      <c r="N508" s="13"/>
      <c r="O508" s="14"/>
      <c r="P508" s="138"/>
      <c r="Q508" s="93"/>
      <c r="R508" s="271"/>
      <c r="S508" s="271"/>
      <c r="T508" s="271"/>
      <c r="U508" s="272"/>
      <c r="V508" s="273"/>
      <c r="Y508" s="248"/>
      <c r="Z508" s="248"/>
      <c r="AA508" s="248"/>
      <c r="AB508" s="248"/>
      <c r="AC508" s="248"/>
      <c r="AD508" s="248"/>
      <c r="AE508" s="248"/>
      <c r="AF508" s="248"/>
      <c r="AG508" s="248"/>
      <c r="AH508" s="248"/>
      <c r="AI508" s="287"/>
    </row>
    <row r="509" spans="4:35" ht="20" customHeight="1" x14ac:dyDescent="0.2">
      <c r="D509" s="158"/>
      <c r="E509" s="69"/>
      <c r="F509" s="31">
        <v>1</v>
      </c>
      <c r="G509" s="19" t="s">
        <v>139</v>
      </c>
      <c r="H509" s="19"/>
      <c r="I509" s="19"/>
      <c r="J509" s="11"/>
      <c r="K509" s="11"/>
      <c r="L509" s="11"/>
      <c r="M509" s="12"/>
      <c r="N509" s="20"/>
      <c r="O509" s="16"/>
      <c r="P509" s="138"/>
      <c r="Q509" s="93"/>
      <c r="R509" s="236"/>
      <c r="S509" s="236"/>
      <c r="T509" s="236"/>
      <c r="U509" s="237"/>
      <c r="V509" s="238"/>
      <c r="Y509" s="247"/>
      <c r="Z509" s="247"/>
      <c r="AA509" s="247"/>
      <c r="AB509" s="247"/>
      <c r="AC509" s="247"/>
      <c r="AD509" s="247"/>
      <c r="AE509" s="247"/>
      <c r="AF509" s="247"/>
      <c r="AG509" s="247"/>
      <c r="AH509" s="247"/>
    </row>
    <row r="510" spans="4:35" ht="20" customHeight="1" x14ac:dyDescent="0.2">
      <c r="D510" s="158"/>
      <c r="E510" s="69"/>
      <c r="F510" s="31"/>
      <c r="G510" s="31" t="s">
        <v>17</v>
      </c>
      <c r="H510" s="34" t="s">
        <v>140</v>
      </c>
      <c r="I510" s="34"/>
      <c r="J510" s="11"/>
      <c r="K510" s="11"/>
      <c r="L510" s="11"/>
      <c r="M510" s="12"/>
      <c r="N510" s="20"/>
      <c r="O510" s="16"/>
      <c r="P510" s="138"/>
      <c r="Q510" s="93"/>
      <c r="R510" s="236"/>
      <c r="S510" s="236"/>
      <c r="T510" s="236"/>
      <c r="U510" s="237"/>
      <c r="V510" s="238"/>
      <c r="Y510" s="247"/>
      <c r="Z510" s="247"/>
      <c r="AA510" s="247"/>
      <c r="AB510" s="247"/>
      <c r="AC510" s="247"/>
      <c r="AD510" s="247"/>
      <c r="AE510" s="247"/>
      <c r="AF510" s="247"/>
      <c r="AG510" s="247"/>
      <c r="AH510" s="247"/>
    </row>
    <row r="511" spans="4:35" ht="20" customHeight="1" x14ac:dyDescent="0.2">
      <c r="D511" s="159"/>
      <c r="E511" s="69"/>
      <c r="F511" s="31"/>
      <c r="G511" s="31"/>
      <c r="H511" s="34" t="s">
        <v>141</v>
      </c>
      <c r="I511" s="34"/>
      <c r="J511" s="27"/>
      <c r="K511" s="27"/>
      <c r="L511" s="27"/>
      <c r="M511" s="28"/>
      <c r="N511" s="13"/>
      <c r="O511" s="14"/>
      <c r="P511" s="138" t="s">
        <v>778</v>
      </c>
      <c r="Q511" s="93" t="s">
        <v>237</v>
      </c>
      <c r="R511" s="236">
        <f t="shared" ref="R511:R516" si="1371">Y511*AA511</f>
        <v>6.32</v>
      </c>
      <c r="S511" s="236">
        <f t="shared" ref="S511:S516" si="1372">Z511*AB511</f>
        <v>495000.00000000006</v>
      </c>
      <c r="T511" s="236">
        <f t="shared" ref="T511:T516" si="1373">Z511*AC511</f>
        <v>275000</v>
      </c>
      <c r="U511" s="237">
        <f t="shared" ref="U511:U516" si="1374">S511+T511</f>
        <v>770000</v>
      </c>
      <c r="V511" s="238">
        <f t="shared" ref="V511:V516" si="1375">R511*U511</f>
        <v>4866400</v>
      </c>
      <c r="Y511" s="247">
        <f>'Back Up Vol Plat Lt.'!K8</f>
        <v>6.32</v>
      </c>
      <c r="Z511" s="247">
        <f t="shared" ref="Z511:Z516" si="1376">$Z$26</f>
        <v>1.1000000000000001</v>
      </c>
      <c r="AA511" s="247">
        <f t="shared" ref="AA511:AA516" si="1377">$AA$26</f>
        <v>1</v>
      </c>
      <c r="AB511" s="247">
        <v>450000</v>
      </c>
      <c r="AC511" s="247">
        <v>250000</v>
      </c>
      <c r="AD511" s="247">
        <f t="shared" ref="AD511:AD515" si="1378">AB511+AC511</f>
        <v>700000</v>
      </c>
      <c r="AE511" s="247">
        <f t="shared" ref="AE511:AE515" si="1379">Y511*AB511</f>
        <v>2844000</v>
      </c>
      <c r="AF511" s="247">
        <f t="shared" ref="AF511:AF515" si="1380">Y511*AC511</f>
        <v>1580000</v>
      </c>
      <c r="AG511" s="247">
        <f t="shared" ref="AG511:AG515" si="1381">AE511+AF511</f>
        <v>4424000</v>
      </c>
      <c r="AH511" s="247">
        <f t="shared" ref="AH511:AH515" si="1382">(V511-AG511)/AG511*100</f>
        <v>10</v>
      </c>
    </row>
    <row r="512" spans="4:35" ht="20" customHeight="1" x14ac:dyDescent="0.2">
      <c r="D512" s="159"/>
      <c r="E512" s="69"/>
      <c r="F512" s="31"/>
      <c r="G512" s="31"/>
      <c r="H512" s="34" t="s">
        <v>142</v>
      </c>
      <c r="I512" s="34"/>
      <c r="J512" s="27"/>
      <c r="K512" s="27"/>
      <c r="L512" s="27"/>
      <c r="M512" s="28"/>
      <c r="N512" s="13"/>
      <c r="O512" s="14"/>
      <c r="P512" s="138" t="s">
        <v>778</v>
      </c>
      <c r="Q512" s="93" t="s">
        <v>237</v>
      </c>
      <c r="R512" s="236">
        <f t="shared" si="1371"/>
        <v>3.6</v>
      </c>
      <c r="S512" s="236">
        <f t="shared" si="1372"/>
        <v>495000.00000000006</v>
      </c>
      <c r="T512" s="236">
        <f t="shared" si="1373"/>
        <v>275000</v>
      </c>
      <c r="U512" s="237">
        <f t="shared" si="1374"/>
        <v>770000</v>
      </c>
      <c r="V512" s="238">
        <f t="shared" si="1375"/>
        <v>2772000</v>
      </c>
      <c r="Y512" s="247">
        <v>3.6</v>
      </c>
      <c r="Z512" s="247">
        <f t="shared" si="1376"/>
        <v>1.1000000000000001</v>
      </c>
      <c r="AA512" s="247">
        <f t="shared" si="1377"/>
        <v>1</v>
      </c>
      <c r="AB512" s="247">
        <f>AB511</f>
        <v>450000</v>
      </c>
      <c r="AC512" s="247">
        <v>250000</v>
      </c>
      <c r="AD512" s="247">
        <f t="shared" ref="AD512" si="1383">AB512+AC512</f>
        <v>700000</v>
      </c>
      <c r="AE512" s="247">
        <f t="shared" ref="AE512" si="1384">Y512*AB512</f>
        <v>1620000</v>
      </c>
      <c r="AF512" s="247">
        <f t="shared" ref="AF512" si="1385">Y512*AC512</f>
        <v>900000</v>
      </c>
      <c r="AG512" s="247">
        <f t="shared" ref="AG512" si="1386">AE512+AF512</f>
        <v>2520000</v>
      </c>
      <c r="AH512" s="247">
        <f t="shared" ref="AH512" si="1387">(V512-AG512)/AG512*100</f>
        <v>10</v>
      </c>
    </row>
    <row r="513" spans="4:35" ht="20" customHeight="1" x14ac:dyDescent="0.2">
      <c r="D513" s="159"/>
      <c r="E513" s="69"/>
      <c r="F513" s="31"/>
      <c r="G513" s="31"/>
      <c r="H513" s="34" t="s">
        <v>861</v>
      </c>
      <c r="I513" s="34"/>
      <c r="J513" s="27"/>
      <c r="K513" s="27"/>
      <c r="L513" s="27"/>
      <c r="M513" s="28"/>
      <c r="N513" s="13"/>
      <c r="O513" s="14"/>
      <c r="P513" s="138" t="s">
        <v>778</v>
      </c>
      <c r="Q513" s="93" t="s">
        <v>237</v>
      </c>
      <c r="R513" s="236">
        <f t="shared" ref="R513" si="1388">Y513*AA513</f>
        <v>4</v>
      </c>
      <c r="S513" s="236">
        <f t="shared" ref="S513" si="1389">Z513*AB513</f>
        <v>495000.00000000006</v>
      </c>
      <c r="T513" s="236">
        <f t="shared" ref="T513" si="1390">Z513*AC513</f>
        <v>275000</v>
      </c>
      <c r="U513" s="237">
        <f t="shared" ref="U513" si="1391">S513+T513</f>
        <v>770000</v>
      </c>
      <c r="V513" s="238">
        <f t="shared" ref="V513" si="1392">R513*U513</f>
        <v>3080000</v>
      </c>
      <c r="Y513" s="247">
        <v>4</v>
      </c>
      <c r="Z513" s="247">
        <f t="shared" si="1376"/>
        <v>1.1000000000000001</v>
      </c>
      <c r="AA513" s="247">
        <f t="shared" si="1377"/>
        <v>1</v>
      </c>
      <c r="AB513" s="247">
        <f>AB511</f>
        <v>450000</v>
      </c>
      <c r="AC513" s="247">
        <v>250000</v>
      </c>
      <c r="AD513" s="247">
        <f t="shared" ref="AD513" si="1393">AB513+AC513</f>
        <v>700000</v>
      </c>
      <c r="AE513" s="247">
        <f t="shared" ref="AE513" si="1394">Y513*AB513</f>
        <v>1800000</v>
      </c>
      <c r="AF513" s="247">
        <f t="shared" ref="AF513" si="1395">Y513*AC513</f>
        <v>1000000</v>
      </c>
      <c r="AG513" s="247">
        <f t="shared" ref="AG513" si="1396">AE513+AF513</f>
        <v>2800000</v>
      </c>
      <c r="AH513" s="247">
        <f t="shared" ref="AH513" si="1397">(V513-AG513)/AG513*100</f>
        <v>10</v>
      </c>
    </row>
    <row r="514" spans="4:35" ht="20" customHeight="1" x14ac:dyDescent="0.2">
      <c r="D514" s="159"/>
      <c r="E514" s="69"/>
      <c r="F514" s="31"/>
      <c r="G514" s="31"/>
      <c r="H514" s="34" t="s">
        <v>860</v>
      </c>
      <c r="I514" s="34"/>
      <c r="J514" s="27"/>
      <c r="K514" s="27"/>
      <c r="L514" s="27"/>
      <c r="M514" s="28"/>
      <c r="N514" s="13"/>
      <c r="O514" s="14"/>
      <c r="P514" s="138" t="s">
        <v>778</v>
      </c>
      <c r="Q514" s="93" t="s">
        <v>237</v>
      </c>
      <c r="R514" s="236">
        <f t="shared" si="1371"/>
        <v>1.4</v>
      </c>
      <c r="S514" s="236">
        <f t="shared" si="1372"/>
        <v>495000.00000000006</v>
      </c>
      <c r="T514" s="236">
        <f t="shared" si="1373"/>
        <v>275000</v>
      </c>
      <c r="U514" s="237">
        <f t="shared" si="1374"/>
        <v>770000</v>
      </c>
      <c r="V514" s="238">
        <f t="shared" si="1375"/>
        <v>1078000</v>
      </c>
      <c r="Y514" s="247">
        <v>1.4</v>
      </c>
      <c r="Z514" s="247">
        <f t="shared" si="1376"/>
        <v>1.1000000000000001</v>
      </c>
      <c r="AA514" s="247">
        <f t="shared" si="1377"/>
        <v>1</v>
      </c>
      <c r="AB514" s="247">
        <f>AB511</f>
        <v>450000</v>
      </c>
      <c r="AC514" s="247">
        <v>250000</v>
      </c>
      <c r="AD514" s="247">
        <f t="shared" ref="AD514" si="1398">AB514+AC514</f>
        <v>700000</v>
      </c>
      <c r="AE514" s="247">
        <f t="shared" ref="AE514" si="1399">Y514*AB514</f>
        <v>630000</v>
      </c>
      <c r="AF514" s="247">
        <f t="shared" ref="AF514" si="1400">Y514*AC514</f>
        <v>350000</v>
      </c>
      <c r="AG514" s="247">
        <f t="shared" ref="AG514" si="1401">AE514+AF514</f>
        <v>980000</v>
      </c>
      <c r="AH514" s="247">
        <f t="shared" ref="AH514" si="1402">(V514-AG514)/AG514*100</f>
        <v>10</v>
      </c>
    </row>
    <row r="515" spans="4:35" ht="20" customHeight="1" x14ac:dyDescent="0.2">
      <c r="D515" s="158"/>
      <c r="E515" s="68"/>
      <c r="F515" s="72">
        <v>2</v>
      </c>
      <c r="G515" s="34" t="s">
        <v>144</v>
      </c>
      <c r="H515" s="34"/>
      <c r="I515" s="34"/>
      <c r="J515" s="11"/>
      <c r="K515" s="11"/>
      <c r="L515" s="11"/>
      <c r="M515" s="12"/>
      <c r="N515" s="20"/>
      <c r="O515" s="16"/>
      <c r="P515" s="138" t="s">
        <v>775</v>
      </c>
      <c r="Q515" s="93" t="s">
        <v>237</v>
      </c>
      <c r="R515" s="236">
        <f t="shared" si="1371"/>
        <v>6</v>
      </c>
      <c r="S515" s="236">
        <f t="shared" si="1372"/>
        <v>165000</v>
      </c>
      <c r="T515" s="236">
        <f t="shared" si="1373"/>
        <v>198000.00000000003</v>
      </c>
      <c r="U515" s="237">
        <f t="shared" si="1374"/>
        <v>363000</v>
      </c>
      <c r="V515" s="238">
        <f t="shared" si="1375"/>
        <v>2178000</v>
      </c>
      <c r="Y515" s="247">
        <v>6</v>
      </c>
      <c r="Z515" s="247">
        <f t="shared" si="1376"/>
        <v>1.1000000000000001</v>
      </c>
      <c r="AA515" s="247">
        <f t="shared" si="1377"/>
        <v>1</v>
      </c>
      <c r="AB515" s="247">
        <v>150000</v>
      </c>
      <c r="AC515" s="247">
        <v>180000</v>
      </c>
      <c r="AD515" s="247">
        <f t="shared" si="1378"/>
        <v>330000</v>
      </c>
      <c r="AE515" s="247">
        <f t="shared" si="1379"/>
        <v>900000</v>
      </c>
      <c r="AF515" s="247">
        <f t="shared" si="1380"/>
        <v>1080000</v>
      </c>
      <c r="AG515" s="247">
        <f t="shared" si="1381"/>
        <v>1980000</v>
      </c>
      <c r="AH515" s="247">
        <f t="shared" si="1382"/>
        <v>10</v>
      </c>
    </row>
    <row r="516" spans="4:35" ht="20" customHeight="1" x14ac:dyDescent="0.2">
      <c r="D516" s="158"/>
      <c r="E516" s="69"/>
      <c r="F516" s="31">
        <v>3</v>
      </c>
      <c r="G516" s="19" t="s">
        <v>776</v>
      </c>
      <c r="H516" s="19"/>
      <c r="I516" s="34"/>
      <c r="J516" s="19"/>
      <c r="K516" s="11"/>
      <c r="L516" s="11"/>
      <c r="M516" s="12"/>
      <c r="N516" s="20"/>
      <c r="O516" s="16"/>
      <c r="P516" s="138" t="s">
        <v>777</v>
      </c>
      <c r="Q516" s="93" t="s">
        <v>237</v>
      </c>
      <c r="R516" s="236">
        <f t="shared" si="1371"/>
        <v>0</v>
      </c>
      <c r="S516" s="236">
        <f t="shared" si="1372"/>
        <v>1237500</v>
      </c>
      <c r="T516" s="236">
        <f t="shared" si="1373"/>
        <v>495000.00000000006</v>
      </c>
      <c r="U516" s="237">
        <f t="shared" si="1374"/>
        <v>1732500</v>
      </c>
      <c r="V516" s="238">
        <f t="shared" si="1375"/>
        <v>0</v>
      </c>
      <c r="Y516" s="247">
        <v>0</v>
      </c>
      <c r="Z516" s="247">
        <f t="shared" si="1376"/>
        <v>1.1000000000000001</v>
      </c>
      <c r="AA516" s="247">
        <f t="shared" si="1377"/>
        <v>1</v>
      </c>
      <c r="AB516" s="247">
        <f>AB511*2.5</f>
        <v>1125000</v>
      </c>
      <c r="AC516" s="247">
        <v>450000</v>
      </c>
      <c r="AD516" s="247">
        <f t="shared" ref="AD516" si="1403">AB516+AC516</f>
        <v>1575000</v>
      </c>
      <c r="AE516" s="247">
        <f t="shared" ref="AE516" si="1404">Y516*AB516</f>
        <v>0</v>
      </c>
      <c r="AF516" s="247">
        <f t="shared" ref="AF516" si="1405">Y516*AC516</f>
        <v>0</v>
      </c>
      <c r="AG516" s="247">
        <f t="shared" ref="AG516" si="1406">AE516+AF516</f>
        <v>0</v>
      </c>
      <c r="AH516" s="247" t="e">
        <f t="shared" ref="AH516" si="1407">(V516-AG516)/AG516*100</f>
        <v>#DIV/0!</v>
      </c>
    </row>
    <row r="517" spans="4:35" ht="20" customHeight="1" x14ac:dyDescent="0.2">
      <c r="D517" s="158"/>
      <c r="E517" s="69"/>
      <c r="F517" s="31"/>
      <c r="G517" s="19"/>
      <c r="H517" s="19"/>
      <c r="I517" s="34"/>
      <c r="J517" s="19"/>
      <c r="K517" s="11"/>
      <c r="L517" s="11"/>
      <c r="M517" s="12"/>
      <c r="N517" s="20"/>
      <c r="O517" s="16"/>
      <c r="P517" s="138"/>
      <c r="Q517" s="93"/>
      <c r="R517" s="236"/>
      <c r="S517" s="236"/>
      <c r="T517" s="236"/>
      <c r="U517" s="237"/>
      <c r="V517" s="238"/>
      <c r="Y517" s="247"/>
      <c r="Z517" s="247"/>
      <c r="AA517" s="247"/>
      <c r="AB517" s="247"/>
      <c r="AC517" s="247"/>
      <c r="AD517" s="247"/>
      <c r="AE517" s="247"/>
      <c r="AF517" s="247"/>
      <c r="AG517" s="247"/>
      <c r="AH517" s="247"/>
    </row>
    <row r="518" spans="4:35" ht="20" customHeight="1" x14ac:dyDescent="0.2">
      <c r="D518" s="160"/>
      <c r="E518" s="100"/>
      <c r="F518" s="96"/>
      <c r="G518" s="95"/>
      <c r="H518" s="94"/>
      <c r="I518" s="96"/>
      <c r="J518" s="97"/>
      <c r="K518" s="97"/>
      <c r="L518" s="97"/>
      <c r="M518" s="98"/>
      <c r="N518" s="99"/>
      <c r="O518" s="94"/>
      <c r="P518" s="101"/>
      <c r="Q518" s="103"/>
      <c r="R518" s="268"/>
      <c r="S518" s="268"/>
      <c r="T518" s="268"/>
      <c r="U518" s="269" t="s">
        <v>182</v>
      </c>
      <c r="V518" s="270">
        <f>SUM(V510:V517)</f>
        <v>13974400</v>
      </c>
      <c r="Y518" s="247"/>
      <c r="Z518" s="247"/>
      <c r="AA518" s="247"/>
      <c r="AB518" s="247"/>
      <c r="AC518" s="247"/>
      <c r="AD518" s="247"/>
      <c r="AE518" s="247"/>
      <c r="AF518" s="247"/>
      <c r="AG518" s="247"/>
      <c r="AH518" s="247"/>
    </row>
    <row r="519" spans="4:35" s="6" customFormat="1" ht="20" customHeight="1" x14ac:dyDescent="0.2">
      <c r="D519" s="159" t="s">
        <v>149</v>
      </c>
      <c r="E519" s="26" t="s">
        <v>150</v>
      </c>
      <c r="F519" s="37"/>
      <c r="G519" s="22"/>
      <c r="H519" s="22"/>
      <c r="I519" s="22"/>
      <c r="J519" s="27"/>
      <c r="K519" s="27"/>
      <c r="L519" s="27"/>
      <c r="M519" s="28"/>
      <c r="N519" s="13"/>
      <c r="O519" s="14"/>
      <c r="P519" s="138"/>
      <c r="Q519" s="93"/>
      <c r="R519" s="271"/>
      <c r="S519" s="271"/>
      <c r="T519" s="271"/>
      <c r="U519" s="272"/>
      <c r="V519" s="273"/>
      <c r="Y519" s="248"/>
      <c r="Z519" s="248"/>
      <c r="AA519" s="248"/>
      <c r="AB519" s="248"/>
      <c r="AC519" s="248"/>
      <c r="AD519" s="248"/>
      <c r="AE519" s="248"/>
      <c r="AF519" s="248"/>
      <c r="AG519" s="248"/>
      <c r="AH519" s="248"/>
      <c r="AI519" s="287"/>
    </row>
    <row r="520" spans="4:35" s="6" customFormat="1" ht="20" customHeight="1" x14ac:dyDescent="0.2">
      <c r="D520" s="159"/>
      <c r="E520" s="25"/>
      <c r="F520" s="31">
        <v>1</v>
      </c>
      <c r="G520" s="19" t="s">
        <v>151</v>
      </c>
      <c r="H520" s="22"/>
      <c r="I520" s="22"/>
      <c r="J520" s="27"/>
      <c r="K520" s="27"/>
      <c r="L520" s="27"/>
      <c r="M520" s="28"/>
      <c r="N520" s="13"/>
      <c r="O520" s="14"/>
      <c r="P520" s="138"/>
      <c r="Q520" s="93"/>
      <c r="R520" s="271"/>
      <c r="S520" s="271"/>
      <c r="T520" s="271"/>
      <c r="U520" s="272"/>
      <c r="V520" s="273"/>
      <c r="Y520" s="248"/>
      <c r="Z520" s="248"/>
      <c r="AA520" s="248"/>
      <c r="AB520" s="248"/>
      <c r="AC520" s="248"/>
      <c r="AD520" s="248"/>
      <c r="AE520" s="248"/>
      <c r="AF520" s="248"/>
      <c r="AG520" s="248"/>
      <c r="AH520" s="248"/>
      <c r="AI520" s="287"/>
    </row>
    <row r="521" spans="4:35" ht="20" customHeight="1" x14ac:dyDescent="0.2">
      <c r="D521" s="159"/>
      <c r="E521" s="69"/>
      <c r="F521" s="31"/>
      <c r="G521" s="19" t="s">
        <v>22</v>
      </c>
      <c r="H521" s="19" t="s">
        <v>1197</v>
      </c>
      <c r="I521" s="22"/>
      <c r="J521" s="27"/>
      <c r="K521" s="27"/>
      <c r="L521" s="27"/>
      <c r="M521" s="28"/>
      <c r="N521" s="13"/>
      <c r="O521" s="14"/>
      <c r="P521" s="138" t="s">
        <v>1198</v>
      </c>
      <c r="Q521" s="93" t="s">
        <v>262</v>
      </c>
      <c r="R521" s="236">
        <f t="shared" ref="R521:S524" si="1408">Y521*AA521</f>
        <v>1</v>
      </c>
      <c r="S521" s="236">
        <f t="shared" si="1408"/>
        <v>2200000</v>
      </c>
      <c r="T521" s="236">
        <f>Z521*AC521</f>
        <v>1650000.0000000002</v>
      </c>
      <c r="U521" s="237">
        <f t="shared" ref="U521:U522" si="1409">S521+T521</f>
        <v>3850000</v>
      </c>
      <c r="V521" s="238">
        <f t="shared" ref="V521:V522" si="1410">R521*U521</f>
        <v>3850000</v>
      </c>
      <c r="Y521" s="247">
        <v>1</v>
      </c>
      <c r="Z521" s="247">
        <f t="shared" ref="Z521" si="1411">$Z$26</f>
        <v>1.1000000000000001</v>
      </c>
      <c r="AA521" s="247">
        <f t="shared" ref="AA521" si="1412">$AA$26</f>
        <v>1</v>
      </c>
      <c r="AB521" s="247">
        <v>2000000</v>
      </c>
      <c r="AC521" s="247">
        <v>1500000</v>
      </c>
      <c r="AD521" s="247">
        <f t="shared" ref="AD521" si="1413">AB521+AC521</f>
        <v>3500000</v>
      </c>
      <c r="AE521" s="247">
        <f t="shared" ref="AE521" si="1414">Y521*AB521</f>
        <v>2000000</v>
      </c>
      <c r="AF521" s="247">
        <f t="shared" ref="AF521" si="1415">Y521*AC521</f>
        <v>1500000</v>
      </c>
      <c r="AG521" s="247">
        <f t="shared" ref="AG521" si="1416">AE521+AF521</f>
        <v>3500000</v>
      </c>
      <c r="AH521" s="247">
        <f t="shared" ref="AH521:AH522" si="1417">(V521-AG521)/AG521*100</f>
        <v>10</v>
      </c>
    </row>
    <row r="522" spans="4:35" ht="20" customHeight="1" x14ac:dyDescent="0.2">
      <c r="D522" s="159"/>
      <c r="E522" s="69"/>
      <c r="F522" s="31"/>
      <c r="G522" s="19" t="s">
        <v>27</v>
      </c>
      <c r="H522" s="19" t="s">
        <v>781</v>
      </c>
      <c r="I522" s="22"/>
      <c r="J522" s="27"/>
      <c r="K522" s="27"/>
      <c r="L522" s="27"/>
      <c r="M522" s="28"/>
      <c r="N522" s="13"/>
      <c r="O522" s="14"/>
      <c r="P522" s="140" t="s">
        <v>1199</v>
      </c>
      <c r="Q522" s="93" t="s">
        <v>262</v>
      </c>
      <c r="R522" s="236">
        <f t="shared" si="1408"/>
        <v>2</v>
      </c>
      <c r="S522" s="236">
        <f t="shared" si="1408"/>
        <v>616000</v>
      </c>
      <c r="T522" s="236">
        <f>Z522*AC522</f>
        <v>231000.00000000003</v>
      </c>
      <c r="U522" s="237">
        <f t="shared" si="1409"/>
        <v>847000</v>
      </c>
      <c r="V522" s="238">
        <f t="shared" si="1410"/>
        <v>1694000</v>
      </c>
      <c r="Y522" s="247">
        <v>2</v>
      </c>
      <c r="Z522" s="247">
        <v>1.1000000000000001</v>
      </c>
      <c r="AA522" s="247">
        <v>1</v>
      </c>
      <c r="AB522" s="247">
        <v>560000</v>
      </c>
      <c r="AC522" s="247">
        <v>210000</v>
      </c>
      <c r="AD522" s="247">
        <f t="shared" ref="AD522" si="1418">AB522+AC522</f>
        <v>770000</v>
      </c>
      <c r="AE522" s="247">
        <f t="shared" ref="AE522" si="1419">Y522*AB522</f>
        <v>1120000</v>
      </c>
      <c r="AF522" s="247">
        <f t="shared" ref="AF522" si="1420">Y522*AC522</f>
        <v>420000</v>
      </c>
      <c r="AG522" s="247">
        <f t="shared" ref="AG522" si="1421">AE522+AF522</f>
        <v>1540000</v>
      </c>
      <c r="AH522" s="247">
        <f t="shared" si="1417"/>
        <v>10</v>
      </c>
    </row>
    <row r="523" spans="4:35" ht="20" customHeight="1" x14ac:dyDescent="0.2">
      <c r="D523" s="159"/>
      <c r="E523" s="17"/>
      <c r="F523" s="374">
        <v>2</v>
      </c>
      <c r="G523" s="19" t="s">
        <v>180</v>
      </c>
      <c r="H523" s="18"/>
      <c r="I523" s="74"/>
      <c r="J523" s="11"/>
      <c r="K523" s="11"/>
      <c r="L523" s="11"/>
      <c r="M523" s="12"/>
      <c r="N523" s="20"/>
      <c r="O523" s="16"/>
      <c r="P523" s="140" t="s">
        <v>780</v>
      </c>
      <c r="Q523" s="93" t="s">
        <v>183</v>
      </c>
      <c r="R523" s="236">
        <f t="shared" si="1408"/>
        <v>1</v>
      </c>
      <c r="S523" s="236">
        <f t="shared" si="1408"/>
        <v>4400000</v>
      </c>
      <c r="T523" s="236">
        <f>Z523*AC523</f>
        <v>1650000.0000000002</v>
      </c>
      <c r="U523" s="237">
        <f>S523+T523</f>
        <v>6050000</v>
      </c>
      <c r="V523" s="238">
        <f>R523*U523</f>
        <v>6050000</v>
      </c>
      <c r="Y523" s="247">
        <v>1</v>
      </c>
      <c r="Z523" s="247">
        <f t="shared" si="2"/>
        <v>1.1000000000000001</v>
      </c>
      <c r="AA523" s="247">
        <v>1</v>
      </c>
      <c r="AB523" s="247">
        <v>4000000</v>
      </c>
      <c r="AC523" s="247">
        <v>1500000</v>
      </c>
      <c r="AD523" s="247">
        <f>AB523+AC523</f>
        <v>5500000</v>
      </c>
      <c r="AE523" s="247">
        <f>Y523*AB523</f>
        <v>4000000</v>
      </c>
      <c r="AF523" s="247">
        <f>Y523*AC523</f>
        <v>1500000</v>
      </c>
      <c r="AG523" s="247">
        <f>AE523+AF523</f>
        <v>5500000</v>
      </c>
      <c r="AH523" s="247">
        <f>(V523-AG523)/AG523*100</f>
        <v>10</v>
      </c>
    </row>
    <row r="524" spans="4:35" s="6" customFormat="1" ht="20" customHeight="1" x14ac:dyDescent="0.2">
      <c r="D524" s="158"/>
      <c r="E524" s="68"/>
      <c r="F524" s="374">
        <v>3</v>
      </c>
      <c r="G524" s="19" t="s">
        <v>1120</v>
      </c>
      <c r="H524" s="34"/>
      <c r="I524" s="19"/>
      <c r="J524" s="11"/>
      <c r="K524" s="11"/>
      <c r="L524" s="11"/>
      <c r="M524" s="12"/>
      <c r="N524" s="20"/>
      <c r="O524" s="16"/>
      <c r="P524" s="138"/>
      <c r="Q524" s="93" t="s">
        <v>183</v>
      </c>
      <c r="R524" s="236">
        <f t="shared" si="1408"/>
        <v>1</v>
      </c>
      <c r="S524" s="236">
        <f t="shared" si="1408"/>
        <v>0</v>
      </c>
      <c r="T524" s="236">
        <f>Z524*AC524</f>
        <v>3520000.0000000005</v>
      </c>
      <c r="U524" s="237">
        <f>S524+T524</f>
        <v>3520000.0000000005</v>
      </c>
      <c r="V524" s="238">
        <f>R524*U524</f>
        <v>3520000.0000000005</v>
      </c>
      <c r="Y524" s="248">
        <v>1</v>
      </c>
      <c r="Z524" s="247">
        <f t="shared" si="2"/>
        <v>1.1000000000000001</v>
      </c>
      <c r="AA524" s="248">
        <v>1</v>
      </c>
      <c r="AB524" s="248">
        <v>0</v>
      </c>
      <c r="AC524" s="248">
        <f>2700000+500000</f>
        <v>3200000</v>
      </c>
      <c r="AD524" s="247">
        <f>AB524+AC524</f>
        <v>3200000</v>
      </c>
      <c r="AE524" s="247">
        <f>Y524*AB524</f>
        <v>0</v>
      </c>
      <c r="AF524" s="247">
        <f>Y524*AC524</f>
        <v>3200000</v>
      </c>
      <c r="AG524" s="247">
        <f>AE524+AF524</f>
        <v>3200000</v>
      </c>
      <c r="AH524" s="247">
        <f>(V524-AG524)/AG524*100</f>
        <v>10.000000000000014</v>
      </c>
      <c r="AI524" s="287"/>
    </row>
    <row r="525" spans="4:35" ht="20" customHeight="1" x14ac:dyDescent="0.2">
      <c r="D525" s="160"/>
      <c r="E525" s="100"/>
      <c r="F525" s="96"/>
      <c r="G525" s="95"/>
      <c r="H525" s="94"/>
      <c r="I525" s="96"/>
      <c r="J525" s="97"/>
      <c r="K525" s="97"/>
      <c r="L525" s="97"/>
      <c r="M525" s="98"/>
      <c r="N525" s="99"/>
      <c r="O525" s="94"/>
      <c r="P525" s="101"/>
      <c r="Q525" s="103"/>
      <c r="R525" s="268"/>
      <c r="S525" s="268"/>
      <c r="T525" s="268"/>
      <c r="U525" s="269" t="s">
        <v>182</v>
      </c>
      <c r="V525" s="270">
        <f>SUM(V520:V524)</f>
        <v>15114000</v>
      </c>
      <c r="Y525" s="247"/>
      <c r="Z525" s="247"/>
      <c r="AA525" s="247"/>
      <c r="AB525" s="247"/>
      <c r="AC525" s="247"/>
      <c r="AD525" s="247"/>
      <c r="AE525" s="247"/>
      <c r="AF525" s="247"/>
      <c r="AG525" s="247"/>
      <c r="AH525" s="247"/>
    </row>
    <row r="526" spans="4:35" s="40" customFormat="1" ht="20" customHeight="1" x14ac:dyDescent="0.2">
      <c r="D526" s="250"/>
      <c r="E526" s="150"/>
      <c r="F526" s="150"/>
      <c r="G526" s="151"/>
      <c r="H526" s="151"/>
      <c r="I526" s="152"/>
      <c r="J526" s="153"/>
      <c r="K526" s="153"/>
      <c r="L526" s="153"/>
      <c r="M526" s="153"/>
      <c r="N526" s="154"/>
      <c r="O526" s="154"/>
      <c r="P526" s="251"/>
      <c r="Q526" s="252"/>
      <c r="R526" s="281"/>
      <c r="S526" s="281"/>
      <c r="T526" s="281"/>
      <c r="U526" s="282" t="s">
        <v>276</v>
      </c>
      <c r="V526" s="283">
        <f>SUM(V28:V525)/2</f>
        <v>667805910.47414255</v>
      </c>
      <c r="Y526" s="248"/>
      <c r="Z526" s="248"/>
      <c r="AA526" s="248"/>
      <c r="AB526" s="248"/>
      <c r="AC526" s="248"/>
      <c r="AD526" s="248"/>
      <c r="AE526" s="248">
        <f>SUM(AE27:AE525)</f>
        <v>425209689.79449326</v>
      </c>
      <c r="AF526" s="248">
        <f>SUM(AF27:AF525)</f>
        <v>179967717.45472723</v>
      </c>
      <c r="AG526" s="248">
        <f>SUM(AG27:AG525)</f>
        <v>605177407.24922049</v>
      </c>
      <c r="AH526" s="247">
        <f>(V526-AG526)/AG526*100</f>
        <v>10.348784087891564</v>
      </c>
      <c r="AI526" s="326"/>
    </row>
    <row r="527" spans="4:35" ht="20" customHeight="1" x14ac:dyDescent="0.2">
      <c r="D527" s="9"/>
      <c r="E527" s="9"/>
      <c r="F527" s="9"/>
      <c r="G527" s="76"/>
      <c r="H527" s="76"/>
      <c r="I527" s="76"/>
      <c r="N527" s="77"/>
      <c r="O527" s="76"/>
      <c r="P527" s="136"/>
      <c r="AE527" s="284">
        <f>AE526/AG526*100</f>
        <v>70.261990071183533</v>
      </c>
      <c r="AF527" s="284">
        <f>AF526/AG526*100</f>
        <v>29.73800992881646</v>
      </c>
      <c r="AG527" s="284">
        <f>SUM(AE527:AF527)</f>
        <v>100</v>
      </c>
    </row>
    <row r="528" spans="4:35" ht="20" customHeight="1" x14ac:dyDescent="0.2">
      <c r="D528" s="253" t="s">
        <v>295</v>
      </c>
      <c r="E528" s="9"/>
      <c r="F528" s="9"/>
      <c r="G528" s="76"/>
      <c r="H528" s="76"/>
      <c r="I528" s="76"/>
      <c r="N528" s="77"/>
      <c r="O528" s="76"/>
      <c r="P528" s="136"/>
      <c r="AG528" s="243">
        <f>V526-AG526</f>
        <v>62628503.224922061</v>
      </c>
    </row>
    <row r="529" spans="4:22" ht="20" customHeight="1" x14ac:dyDescent="0.2">
      <c r="D529" s="9"/>
      <c r="E529" s="9">
        <v>1</v>
      </c>
      <c r="F529" s="77"/>
      <c r="G529" s="76"/>
      <c r="H529" s="76"/>
      <c r="I529" s="76"/>
      <c r="N529" s="77"/>
      <c r="O529" s="76"/>
    </row>
    <row r="530" spans="4:22" ht="20" customHeight="1" x14ac:dyDescent="0.2">
      <c r="D530" s="9"/>
      <c r="E530" s="9">
        <v>2</v>
      </c>
      <c r="F530" s="77"/>
      <c r="G530" s="76"/>
      <c r="H530" s="76"/>
      <c r="I530" s="76"/>
      <c r="N530" s="77"/>
      <c r="O530" s="76"/>
    </row>
    <row r="531" spans="4:22" ht="20" customHeight="1" x14ac:dyDescent="0.2">
      <c r="D531" s="9"/>
      <c r="E531" s="9">
        <v>3</v>
      </c>
      <c r="F531" s="77"/>
      <c r="G531" s="76"/>
      <c r="H531" s="76"/>
      <c r="I531" s="76"/>
      <c r="N531" s="77"/>
      <c r="O531" s="76"/>
    </row>
    <row r="532" spans="4:22" ht="20" customHeight="1" x14ac:dyDescent="0.2">
      <c r="D532" s="9"/>
      <c r="E532" s="9"/>
      <c r="F532" s="77"/>
      <c r="G532" s="76"/>
      <c r="H532" s="76"/>
      <c r="I532" s="76"/>
      <c r="N532" s="77"/>
      <c r="O532" s="76"/>
    </row>
    <row r="533" spans="4:22" ht="20" customHeight="1" x14ac:dyDescent="0.2">
      <c r="D533" s="9"/>
      <c r="E533" s="9"/>
      <c r="F533" s="77"/>
      <c r="G533" s="76"/>
      <c r="H533" s="76"/>
      <c r="I533" s="76"/>
      <c r="N533" s="77"/>
      <c r="O533" s="76"/>
    </row>
    <row r="534" spans="4:22" ht="20" customHeight="1" x14ac:dyDescent="0.2">
      <c r="D534" s="9"/>
      <c r="E534" s="9"/>
      <c r="F534" s="77"/>
      <c r="G534" s="76"/>
      <c r="H534" s="76"/>
      <c r="I534" s="76"/>
      <c r="N534" s="77"/>
      <c r="O534" s="76"/>
    </row>
    <row r="535" spans="4:22" ht="20" customHeight="1" x14ac:dyDescent="0.2">
      <c r="D535" s="9"/>
      <c r="E535" s="9"/>
      <c r="F535" s="77"/>
      <c r="G535" s="76"/>
      <c r="H535" s="76"/>
      <c r="I535" s="76"/>
      <c r="N535" s="77"/>
      <c r="O535" s="76"/>
      <c r="S535" s="239">
        <f>(6*6)+3*(2.5)</f>
        <v>43.5</v>
      </c>
      <c r="U535" s="239">
        <v>50000</v>
      </c>
      <c r="V535" s="239">
        <v>55000</v>
      </c>
    </row>
    <row r="536" spans="4:22" ht="20" customHeight="1" x14ac:dyDescent="0.2">
      <c r="F536" s="5"/>
      <c r="S536" s="239">
        <f>10*6</f>
        <v>60</v>
      </c>
      <c r="U536" s="239">
        <f>U535*14</f>
        <v>700000</v>
      </c>
      <c r="V536" s="239">
        <f>V535*72</f>
        <v>3960000</v>
      </c>
    </row>
    <row r="537" spans="4:22" ht="20" customHeight="1" x14ac:dyDescent="0.2">
      <c r="F537" s="5"/>
      <c r="S537" s="239">
        <f>S535+S536</f>
        <v>103.5</v>
      </c>
      <c r="U537" s="239">
        <f>U536*9</f>
        <v>6300000</v>
      </c>
    </row>
    <row r="538" spans="4:22" ht="20" customHeight="1" x14ac:dyDescent="0.2">
      <c r="F538" s="5"/>
      <c r="S538" s="239">
        <f>V526/S537</f>
        <v>6452231.0190738412</v>
      </c>
      <c r="U538" s="239">
        <f>U537+V536</f>
        <v>10260000</v>
      </c>
      <c r="V538" s="239">
        <f>95000*72</f>
        <v>6840000</v>
      </c>
    </row>
    <row r="539" spans="4:22" ht="20" customHeight="1" x14ac:dyDescent="0.2">
      <c r="F539" s="5"/>
      <c r="U539" s="239">
        <f>450000/25</f>
        <v>18000</v>
      </c>
      <c r="V539" s="239">
        <f>V536+U538+V538</f>
        <v>21060000</v>
      </c>
    </row>
    <row r="540" spans="4:22" ht="20" customHeight="1" x14ac:dyDescent="0.2">
      <c r="U540" s="239">
        <f>U539*72</f>
        <v>1296000</v>
      </c>
    </row>
    <row r="541" spans="4:22" ht="20" customHeight="1" x14ac:dyDescent="0.2">
      <c r="U541" s="239">
        <v>3412000000</v>
      </c>
    </row>
    <row r="542" spans="4:22" ht="20" customHeight="1" x14ac:dyDescent="0.2">
      <c r="U542" s="239">
        <v>1319000000</v>
      </c>
    </row>
    <row r="543" spans="4:22" ht="20" customHeight="1" x14ac:dyDescent="0.2">
      <c r="U543" s="239">
        <f>U541+U542</f>
        <v>4731000000</v>
      </c>
      <c r="V543" s="239">
        <f>U543-U544</f>
        <v>4494450000</v>
      </c>
    </row>
    <row r="544" spans="4:22" ht="20" customHeight="1" x14ac:dyDescent="0.2">
      <c r="U544" s="239">
        <f>U543*5%</f>
        <v>236550000</v>
      </c>
      <c r="V544" s="239">
        <f>V543*30%</f>
        <v>1348335000</v>
      </c>
    </row>
    <row r="545" spans="22:22" ht="20" customHeight="1" x14ac:dyDescent="0.2">
      <c r="V545" s="239">
        <f>V544*60%</f>
        <v>809001000</v>
      </c>
    </row>
    <row r="546" spans="22:22" ht="20" customHeight="1" x14ac:dyDescent="0.2">
      <c r="V546" s="239">
        <f>V544-V545</f>
        <v>539334000</v>
      </c>
    </row>
  </sheetData>
  <sheetProtection selectLockedCells="1" selectUnlockedCells="1"/>
  <mergeCells count="18">
    <mergeCell ref="U7:U8"/>
    <mergeCell ref="V7:V8"/>
    <mergeCell ref="D23:V24"/>
    <mergeCell ref="Q25:Q26"/>
    <mergeCell ref="R25:R26"/>
    <mergeCell ref="S25:U25"/>
    <mergeCell ref="V25:V26"/>
    <mergeCell ref="D25:D26"/>
    <mergeCell ref="E25:O26"/>
    <mergeCell ref="P25:P26"/>
    <mergeCell ref="I22:J22"/>
    <mergeCell ref="D16:V16"/>
    <mergeCell ref="AE25:AG25"/>
    <mergeCell ref="AH25:AH26"/>
    <mergeCell ref="Y25:Y26"/>
    <mergeCell ref="AB25:AB26"/>
    <mergeCell ref="AC25:AC26"/>
    <mergeCell ref="AD25:AD26"/>
  </mergeCells>
  <phoneticPr fontId="22" type="noConversion"/>
  <printOptions horizontalCentered="1"/>
  <pageMargins left="0.23622047244094499" right="0.23622047244094499" top="0.23622047244094499" bottom="0.23622047244094499" header="0" footer="0"/>
  <pageSetup paperSize="9" scale="54" fitToHeight="65" orientation="landscape" r:id="rId1"/>
  <rowBreaks count="5" manualBreakCount="5">
    <brk id="124" max="16383" man="1"/>
    <brk id="244" max="16383" man="1"/>
    <brk id="341" max="16383" man="1"/>
    <brk id="458" max="16383" man="1"/>
    <brk id="533" min="2" max="22" man="1"/>
  </rowBreaks>
  <ignoredErrors>
    <ignoredError sqref="Y256 Y28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A0EF-1124-EA4F-A8D7-54EDCFBA7636}">
  <sheetPr>
    <tabColor rgb="FFFF0000"/>
    <pageSetUpPr fitToPage="1"/>
  </sheetPr>
  <dimension ref="C2:AM152"/>
  <sheetViews>
    <sheetView showGridLines="0" view="pageBreakPreview" topLeftCell="A27" zoomScaleNormal="130" zoomScaleSheetLayoutView="125" workbookViewId="0">
      <selection activeCell="K7" sqref="K7"/>
    </sheetView>
  </sheetViews>
  <sheetFormatPr baseColWidth="10" defaultColWidth="6.7109375" defaultRowHeight="20" customHeight="1" x14ac:dyDescent="0.2"/>
  <cols>
    <col min="1" max="1" width="4.5703125" style="170" customWidth="1"/>
    <col min="2" max="2" width="1.42578125" style="170" customWidth="1"/>
    <col min="3" max="3" width="5" style="170" customWidth="1"/>
    <col min="4" max="4" width="1.85546875" style="172" customWidth="1"/>
    <col min="5" max="5" width="2.42578125" style="172" customWidth="1"/>
    <col min="6" max="6" width="4.28515625" style="172" customWidth="1"/>
    <col min="7" max="7" width="3.140625" style="172" customWidth="1"/>
    <col min="8" max="8" width="36.7109375" style="172" customWidth="1"/>
    <col min="9" max="9" width="17.140625" style="172" bestFit="1" customWidth="1"/>
    <col min="10" max="10" width="16.42578125" style="183" bestFit="1" customWidth="1"/>
    <col min="11" max="11" width="8.140625" style="183" bestFit="1" customWidth="1"/>
    <col min="12" max="31" width="6.85546875" style="170" bestFit="1" customWidth="1"/>
    <col min="32" max="32" width="6.7109375" style="170"/>
    <col min="33" max="33" width="3.140625" style="170" customWidth="1"/>
    <col min="34" max="34" width="14.140625" style="170" bestFit="1" customWidth="1"/>
    <col min="35" max="35" width="12.140625" style="243" bestFit="1" customWidth="1"/>
    <col min="36" max="36" width="14.140625" style="243" bestFit="1" customWidth="1"/>
    <col min="37" max="37" width="13.7109375" style="170" bestFit="1" customWidth="1"/>
    <col min="38" max="38" width="7.28515625" style="170" bestFit="1" customWidth="1"/>
    <col min="39" max="39" width="11.85546875" style="170" bestFit="1" customWidth="1"/>
    <col min="40" max="16384" width="6.7109375" style="170"/>
  </cols>
  <sheetData>
    <row r="2" spans="3:36" ht="20" customHeight="1" x14ac:dyDescent="0.2">
      <c r="I2" s="1155"/>
      <c r="J2" s="1155"/>
      <c r="K2" s="975"/>
    </row>
    <row r="3" spans="3:36" ht="20" customHeight="1" x14ac:dyDescent="0.2">
      <c r="I3" s="1155"/>
      <c r="J3" s="1155"/>
      <c r="K3" s="975"/>
    </row>
    <row r="4" spans="3:36" ht="20" customHeight="1" x14ac:dyDescent="0.2">
      <c r="I4" s="79"/>
      <c r="J4" s="79"/>
      <c r="K4" s="79"/>
    </row>
    <row r="5" spans="3:36" ht="20" customHeight="1" x14ac:dyDescent="0.2">
      <c r="I5" s="79"/>
      <c r="J5" s="79"/>
      <c r="K5" s="79"/>
      <c r="AH5" s="172" t="str">
        <f>RAB!AG18</f>
        <v>Profit Komulatif</v>
      </c>
      <c r="AI5" s="321">
        <f>RAB!AH18</f>
        <v>10.348784087891564</v>
      </c>
      <c r="AJ5" s="321"/>
    </row>
    <row r="6" spans="3:36" ht="20" customHeight="1" x14ac:dyDescent="0.2">
      <c r="I6" s="79"/>
      <c r="J6" s="79"/>
      <c r="K6" s="79"/>
      <c r="AH6" s="172" t="str">
        <f>RAB!AG19</f>
        <v>Bintoro</v>
      </c>
      <c r="AI6" s="321">
        <f>RAB!AH19</f>
        <v>15</v>
      </c>
      <c r="AJ6" s="321"/>
    </row>
    <row r="7" spans="3:36" ht="20" customHeight="1" x14ac:dyDescent="0.2">
      <c r="I7" s="768"/>
      <c r="J7" s="768"/>
      <c r="K7" s="768"/>
      <c r="AH7" s="172" t="str">
        <f>RAB!AG20</f>
        <v>Subcont</v>
      </c>
      <c r="AI7" s="321">
        <f>RAB!AH20</f>
        <v>10</v>
      </c>
      <c r="AJ7" s="321"/>
    </row>
    <row r="8" spans="3:36" ht="20" customHeight="1" x14ac:dyDescent="0.2">
      <c r="I8" s="975"/>
      <c r="J8" s="975"/>
      <c r="K8" s="975"/>
      <c r="AH8" s="172" t="str">
        <f>RAB!AG21</f>
        <v>Margine Error</v>
      </c>
      <c r="AI8" s="321">
        <f>RAB!AH21</f>
        <v>-14.651215912108436</v>
      </c>
      <c r="AJ8" s="321" t="str">
        <f>RAB!AI21</f>
        <v>salah</v>
      </c>
    </row>
    <row r="9" spans="3:36" ht="20" customHeight="1" x14ac:dyDescent="0.2">
      <c r="C9" s="1156"/>
      <c r="D9" s="1087"/>
      <c r="E9" s="1087"/>
      <c r="F9" s="1087"/>
      <c r="G9" s="1087"/>
      <c r="H9" s="1087"/>
      <c r="I9" s="1087"/>
      <c r="J9" s="1087"/>
      <c r="K9" s="769"/>
      <c r="AH9" s="172" t="str">
        <f>RAB!AG22</f>
        <v>Cek Penjumlahan</v>
      </c>
      <c r="AI9" s="321">
        <f>RAB!AH22</f>
        <v>0</v>
      </c>
      <c r="AJ9" s="321" t="str">
        <f>RAB!AI22</f>
        <v>OK</v>
      </c>
    </row>
    <row r="10" spans="3:36" ht="20" customHeight="1" x14ac:dyDescent="0.2">
      <c r="C10" s="182" t="s">
        <v>167</v>
      </c>
      <c r="D10" s="182"/>
      <c r="E10" s="182"/>
      <c r="F10" s="182"/>
      <c r="G10" s="183" t="s">
        <v>168</v>
      </c>
      <c r="H10" s="184" t="str">
        <f>RAB!I17</f>
        <v>TALENTA RANCANG BANGUN STUDIO</v>
      </c>
    </row>
    <row r="11" spans="3:36" ht="20" customHeight="1" x14ac:dyDescent="0.2">
      <c r="C11" s="182" t="s">
        <v>169</v>
      </c>
      <c r="D11" s="182"/>
      <c r="E11" s="182"/>
      <c r="F11" s="182"/>
      <c r="G11" s="183" t="s">
        <v>168</v>
      </c>
      <c r="H11" s="219" t="str">
        <f>RAB!I18</f>
        <v>1 UNIT RUMAH TINGGAL</v>
      </c>
      <c r="I11" s="184"/>
    </row>
    <row r="12" spans="3:36" ht="20" customHeight="1" x14ac:dyDescent="0.2">
      <c r="C12" s="182" t="s">
        <v>170</v>
      </c>
      <c r="D12" s="182"/>
      <c r="E12" s="182"/>
      <c r="F12" s="182"/>
      <c r="G12" s="183" t="s">
        <v>168</v>
      </c>
      <c r="H12" s="219" t="str">
        <f>RAB!I19</f>
        <v>Dr. MASYITA</v>
      </c>
      <c r="I12" s="184"/>
    </row>
    <row r="13" spans="3:36" ht="20" customHeight="1" x14ac:dyDescent="0.2">
      <c r="C13" s="182" t="s">
        <v>171</v>
      </c>
      <c r="D13" s="182"/>
      <c r="E13" s="182"/>
      <c r="F13" s="182"/>
      <c r="G13" s="183" t="s">
        <v>168</v>
      </c>
      <c r="H13" s="219" t="str">
        <f>RAB!I20</f>
        <v>TAMALATE SETAPAK 18</v>
      </c>
      <c r="I13" s="184"/>
    </row>
    <row r="14" spans="3:36" ht="20" customHeight="1" x14ac:dyDescent="0.2">
      <c r="C14" s="182" t="s">
        <v>172</v>
      </c>
      <c r="D14" s="182"/>
      <c r="E14" s="182"/>
      <c r="F14" s="182"/>
      <c r="G14" s="183" t="s">
        <v>168</v>
      </c>
      <c r="H14" s="184" t="s">
        <v>1180</v>
      </c>
      <c r="I14" s="184"/>
    </row>
    <row r="15" spans="3:36" ht="20" customHeight="1" x14ac:dyDescent="0.2">
      <c r="C15" s="172"/>
    </row>
    <row r="16" spans="3:36" ht="20" customHeight="1" x14ac:dyDescent="0.2">
      <c r="C16" s="1087" t="s">
        <v>1180</v>
      </c>
      <c r="D16" s="1087"/>
      <c r="E16" s="1087"/>
      <c r="F16" s="1087"/>
      <c r="G16" s="1087"/>
      <c r="H16" s="1087"/>
      <c r="I16" s="1087"/>
      <c r="J16" s="1087"/>
      <c r="K16" s="1087"/>
      <c r="L16" s="1087"/>
      <c r="M16" s="1087"/>
      <c r="N16" s="1087"/>
      <c r="O16" s="1087"/>
      <c r="P16" s="1087"/>
      <c r="Q16" s="1087"/>
      <c r="R16" s="1087"/>
      <c r="S16" s="1087"/>
      <c r="T16" s="1087"/>
      <c r="U16" s="1087"/>
      <c r="V16" s="1087"/>
      <c r="W16" s="1087"/>
      <c r="X16" s="1087"/>
      <c r="Y16" s="1087"/>
      <c r="Z16" s="1087"/>
      <c r="AA16" s="1087"/>
      <c r="AB16" s="1087"/>
      <c r="AC16" s="1087"/>
      <c r="AD16" s="1087"/>
      <c r="AE16" s="1087"/>
      <c r="AF16" s="1087"/>
    </row>
    <row r="17" spans="3:39" s="187" customFormat="1" ht="20" customHeight="1" thickBot="1" x14ac:dyDescent="0.25">
      <c r="C17" s="1087"/>
      <c r="D17" s="1087"/>
      <c r="E17" s="1087"/>
      <c r="F17" s="1087"/>
      <c r="G17" s="1087"/>
      <c r="H17" s="1087"/>
      <c r="I17" s="1087"/>
      <c r="J17" s="1087"/>
      <c r="K17" s="1087"/>
      <c r="L17" s="1087"/>
      <c r="M17" s="1087"/>
      <c r="N17" s="1087"/>
      <c r="O17" s="1087"/>
      <c r="P17" s="1087"/>
      <c r="Q17" s="1087"/>
      <c r="R17" s="1087"/>
      <c r="S17" s="1087"/>
      <c r="T17" s="1087"/>
      <c r="U17" s="1087"/>
      <c r="V17" s="1087"/>
      <c r="W17" s="1087"/>
      <c r="X17" s="1087"/>
      <c r="Y17" s="1087"/>
      <c r="Z17" s="1087"/>
      <c r="AA17" s="1087"/>
      <c r="AB17" s="1087"/>
      <c r="AC17" s="1087"/>
      <c r="AD17" s="1087"/>
      <c r="AE17" s="1087"/>
      <c r="AF17" s="1087"/>
      <c r="AI17" s="243"/>
      <c r="AJ17" s="243"/>
    </row>
    <row r="18" spans="3:39" s="187" customFormat="1" ht="20" customHeight="1" thickBot="1" x14ac:dyDescent="0.25">
      <c r="C18" s="1157" t="s">
        <v>280</v>
      </c>
      <c r="D18" s="1160" t="s">
        <v>281</v>
      </c>
      <c r="E18" s="1161"/>
      <c r="F18" s="1161"/>
      <c r="G18" s="1161"/>
      <c r="H18" s="1161"/>
      <c r="I18" s="1162"/>
      <c r="J18" s="1169" t="s">
        <v>282</v>
      </c>
      <c r="K18" s="1172" t="s">
        <v>1169</v>
      </c>
      <c r="L18" s="1174" t="s">
        <v>1163</v>
      </c>
      <c r="M18" s="1174"/>
      <c r="N18" s="1174"/>
      <c r="O18" s="1174"/>
      <c r="P18" s="1174"/>
      <c r="Q18" s="1174"/>
      <c r="R18" s="1174"/>
      <c r="S18" s="1174"/>
      <c r="T18" s="1174"/>
      <c r="U18" s="1174"/>
      <c r="V18" s="1174"/>
      <c r="W18" s="1174"/>
      <c r="X18" s="1174"/>
      <c r="Y18" s="1174"/>
      <c r="Z18" s="1174"/>
      <c r="AA18" s="1174"/>
      <c r="AB18" s="1174"/>
      <c r="AC18" s="1174"/>
      <c r="AD18" s="1174"/>
      <c r="AE18" s="1174"/>
      <c r="AF18" s="1175"/>
      <c r="AG18" s="980"/>
      <c r="AH18" s="979"/>
      <c r="AI18" s="243"/>
      <c r="AJ18" s="243"/>
    </row>
    <row r="19" spans="3:39" s="187" customFormat="1" ht="20" customHeight="1" thickTop="1" thickBot="1" x14ac:dyDescent="0.25">
      <c r="C19" s="1158"/>
      <c r="D19" s="1163"/>
      <c r="E19" s="1164"/>
      <c r="F19" s="1164"/>
      <c r="G19" s="1164"/>
      <c r="H19" s="1164"/>
      <c r="I19" s="1165"/>
      <c r="J19" s="1170"/>
      <c r="K19" s="1173"/>
      <c r="L19" s="1154" t="s">
        <v>1164</v>
      </c>
      <c r="M19" s="1154"/>
      <c r="N19" s="1154"/>
      <c r="O19" s="1154"/>
      <c r="P19" s="1154" t="s">
        <v>1165</v>
      </c>
      <c r="Q19" s="1154"/>
      <c r="R19" s="1154"/>
      <c r="S19" s="1154"/>
      <c r="T19" s="1154" t="s">
        <v>1166</v>
      </c>
      <c r="U19" s="1154"/>
      <c r="V19" s="1154"/>
      <c r="W19" s="1154"/>
      <c r="X19" s="1154" t="s">
        <v>1167</v>
      </c>
      <c r="Y19" s="1154"/>
      <c r="Z19" s="1154"/>
      <c r="AA19" s="1154"/>
      <c r="AB19" s="1154" t="s">
        <v>1168</v>
      </c>
      <c r="AC19" s="1154"/>
      <c r="AD19" s="1154"/>
      <c r="AE19" s="1154"/>
      <c r="AF19" s="1150" t="s">
        <v>813</v>
      </c>
      <c r="AG19" s="978"/>
      <c r="AI19" s="243"/>
      <c r="AJ19" s="243"/>
    </row>
    <row r="20" spans="3:39" s="187" customFormat="1" ht="20" customHeight="1" thickTop="1" thickBot="1" x14ac:dyDescent="0.25">
      <c r="C20" s="1159"/>
      <c r="D20" s="1166"/>
      <c r="E20" s="1167"/>
      <c r="F20" s="1167"/>
      <c r="G20" s="1167"/>
      <c r="H20" s="1167"/>
      <c r="I20" s="1168"/>
      <c r="J20" s="1171"/>
      <c r="K20" s="1015" t="s">
        <v>817</v>
      </c>
      <c r="L20" s="982" t="s">
        <v>149</v>
      </c>
      <c r="M20" s="982" t="s">
        <v>810</v>
      </c>
      <c r="N20" s="982" t="s">
        <v>811</v>
      </c>
      <c r="O20" s="982" t="s">
        <v>812</v>
      </c>
      <c r="P20" s="982" t="s">
        <v>149</v>
      </c>
      <c r="Q20" s="982" t="s">
        <v>810</v>
      </c>
      <c r="R20" s="982" t="s">
        <v>811</v>
      </c>
      <c r="S20" s="982" t="s">
        <v>812</v>
      </c>
      <c r="T20" s="982" t="s">
        <v>149</v>
      </c>
      <c r="U20" s="982" t="s">
        <v>810</v>
      </c>
      <c r="V20" s="982" t="s">
        <v>811</v>
      </c>
      <c r="W20" s="982" t="s">
        <v>812</v>
      </c>
      <c r="X20" s="982" t="s">
        <v>149</v>
      </c>
      <c r="Y20" s="982" t="s">
        <v>810</v>
      </c>
      <c r="Z20" s="982" t="s">
        <v>811</v>
      </c>
      <c r="AA20" s="982" t="s">
        <v>812</v>
      </c>
      <c r="AB20" s="982" t="s">
        <v>149</v>
      </c>
      <c r="AC20" s="982" t="s">
        <v>810</v>
      </c>
      <c r="AD20" s="982" t="s">
        <v>811</v>
      </c>
      <c r="AE20" s="982" t="s">
        <v>812</v>
      </c>
      <c r="AF20" s="1151"/>
      <c r="AG20" s="978"/>
      <c r="AI20" s="243"/>
      <c r="AJ20" s="243"/>
    </row>
    <row r="21" spans="3:39" s="187" customFormat="1" ht="20" customHeight="1" x14ac:dyDescent="0.2">
      <c r="C21" s="996" t="str">
        <f>RAB!D28</f>
        <v>A</v>
      </c>
      <c r="D21" s="302" t="str">
        <f>RAB!E28</f>
        <v>Pekerjaan Persiapan</v>
      </c>
      <c r="E21" s="303"/>
      <c r="F21" s="303"/>
      <c r="G21" s="303"/>
      <c r="H21" s="303"/>
      <c r="I21" s="304"/>
      <c r="J21" s="319">
        <f>RAB!V38</f>
        <v>12650000.000000002</v>
      </c>
      <c r="K21" s="1011">
        <f>J21/$J$52*100</f>
        <v>1.8942629589813746</v>
      </c>
      <c r="L21" s="1012">
        <f>K21/2</f>
        <v>0.94713147949068732</v>
      </c>
      <c r="M21" s="1012">
        <f>K21/2</f>
        <v>0.94713147949068732</v>
      </c>
      <c r="N21" s="1012"/>
      <c r="O21" s="1012"/>
      <c r="P21" s="1012"/>
      <c r="Q21" s="1012"/>
      <c r="R21" s="1012"/>
      <c r="S21" s="1012"/>
      <c r="T21" s="1012"/>
      <c r="U21" s="1012"/>
      <c r="V21" s="1012"/>
      <c r="W21" s="1012"/>
      <c r="X21" s="1012"/>
      <c r="Y21" s="1012"/>
      <c r="Z21" s="1012"/>
      <c r="AA21" s="1013"/>
      <c r="AB21" s="1013"/>
      <c r="AC21" s="1013"/>
      <c r="AD21" s="1013"/>
      <c r="AE21" s="1013"/>
      <c r="AF21" s="1014"/>
      <c r="AG21" s="770"/>
      <c r="AH21" s="770"/>
      <c r="AI21" s="1072">
        <v>1</v>
      </c>
      <c r="AJ21" s="243"/>
    </row>
    <row r="22" spans="3:39" s="187" customFormat="1" ht="20" customHeight="1" x14ac:dyDescent="0.2">
      <c r="C22" s="997" t="str">
        <f>RAB!D39</f>
        <v>B</v>
      </c>
      <c r="D22" s="188" t="str">
        <f>RAB!E39</f>
        <v>Pekerjaan Tanah</v>
      </c>
      <c r="E22" s="189"/>
      <c r="F22" s="189"/>
      <c r="G22" s="189"/>
      <c r="H22" s="189"/>
      <c r="I22" s="190"/>
      <c r="J22" s="292">
        <f>RAB!V53</f>
        <v>4400000</v>
      </c>
      <c r="K22" s="984">
        <f t="shared" ref="K22:K51" si="0">J22/$J$52*100</f>
        <v>0.65887407268917375</v>
      </c>
      <c r="L22" s="989"/>
      <c r="M22" s="989">
        <f>K22/2</f>
        <v>0.32943703634458688</v>
      </c>
      <c r="N22" s="989">
        <f>K22/2</f>
        <v>0.32943703634458688</v>
      </c>
      <c r="O22" s="989"/>
      <c r="P22" s="989"/>
      <c r="Q22" s="989"/>
      <c r="R22" s="989"/>
      <c r="S22" s="989"/>
      <c r="T22" s="989"/>
      <c r="U22" s="989"/>
      <c r="V22" s="989"/>
      <c r="W22" s="989"/>
      <c r="X22" s="989"/>
      <c r="Y22" s="989"/>
      <c r="Z22" s="989"/>
      <c r="AA22" s="990"/>
      <c r="AB22" s="990"/>
      <c r="AC22" s="990"/>
      <c r="AD22" s="990"/>
      <c r="AE22" s="990"/>
      <c r="AF22" s="1008"/>
      <c r="AG22" s="770"/>
      <c r="AI22" s="1072"/>
      <c r="AJ22" s="243"/>
    </row>
    <row r="23" spans="3:39" s="187" customFormat="1" ht="20" customHeight="1" x14ac:dyDescent="0.2">
      <c r="C23" s="997" t="str">
        <f>RAB!D54</f>
        <v>C</v>
      </c>
      <c r="D23" s="188" t="str">
        <f>RAB!E54</f>
        <v>Pekerjaan Struktur</v>
      </c>
      <c r="E23" s="189"/>
      <c r="F23" s="189"/>
      <c r="G23" s="189"/>
      <c r="H23" s="189"/>
      <c r="I23" s="190"/>
      <c r="J23" s="292"/>
      <c r="K23" s="984"/>
      <c r="L23" s="989"/>
      <c r="M23" s="989"/>
      <c r="N23" s="989"/>
      <c r="O23" s="989"/>
      <c r="P23" s="989"/>
      <c r="Q23" s="989"/>
      <c r="R23" s="989"/>
      <c r="S23" s="989"/>
      <c r="T23" s="989"/>
      <c r="U23" s="989"/>
      <c r="V23" s="989"/>
      <c r="W23" s="989"/>
      <c r="X23" s="989"/>
      <c r="Y23" s="989"/>
      <c r="Z23" s="989"/>
      <c r="AA23" s="990"/>
      <c r="AB23" s="990"/>
      <c r="AC23" s="990"/>
      <c r="AD23" s="990"/>
      <c r="AE23" s="990"/>
      <c r="AF23" s="1008"/>
      <c r="AG23" s="770"/>
      <c r="AH23" s="770"/>
      <c r="AI23" s="1072"/>
      <c r="AJ23" s="243"/>
    </row>
    <row r="24" spans="3:39" s="187" customFormat="1" ht="20" customHeight="1" x14ac:dyDescent="0.2">
      <c r="C24" s="998"/>
      <c r="D24" s="191"/>
      <c r="E24" s="310" t="str">
        <f>RAB!E55</f>
        <v>C. 1. Struktur Lantai 1</v>
      </c>
      <c r="F24" s="310"/>
      <c r="G24" s="192"/>
      <c r="H24" s="193"/>
      <c r="I24" s="194"/>
      <c r="J24" s="292">
        <f>RAB!V124</f>
        <v>81249551.023341909</v>
      </c>
      <c r="K24" s="984">
        <f t="shared" si="0"/>
        <v>12.166641497026387</v>
      </c>
      <c r="L24" s="989"/>
      <c r="M24" s="989"/>
      <c r="N24" s="989">
        <f>$K$24/4</f>
        <v>3.0416603742565966</v>
      </c>
      <c r="O24" s="989">
        <f t="shared" ref="O24:Q24" si="1">$K$24/4</f>
        <v>3.0416603742565966</v>
      </c>
      <c r="P24" s="989">
        <f t="shared" si="1"/>
        <v>3.0416603742565966</v>
      </c>
      <c r="Q24" s="989">
        <f t="shared" si="1"/>
        <v>3.0416603742565966</v>
      </c>
      <c r="R24" s="989"/>
      <c r="S24" s="989"/>
      <c r="T24" s="989"/>
      <c r="U24" s="989"/>
      <c r="V24" s="989"/>
      <c r="W24" s="989"/>
      <c r="X24" s="989"/>
      <c r="Y24" s="989"/>
      <c r="Z24" s="989"/>
      <c r="AA24" s="990"/>
      <c r="AB24" s="990"/>
      <c r="AC24" s="990"/>
      <c r="AD24" s="990"/>
      <c r="AE24" s="990"/>
      <c r="AF24" s="1008"/>
      <c r="AG24" s="770"/>
      <c r="AI24" s="1072"/>
      <c r="AJ24" s="243"/>
    </row>
    <row r="25" spans="3:39" s="187" customFormat="1" ht="20" customHeight="1" x14ac:dyDescent="0.2">
      <c r="C25" s="999"/>
      <c r="D25" s="191"/>
      <c r="E25" s="310" t="str">
        <f>RAB!E125</f>
        <v>C. 2. Struktur Lantai 2</v>
      </c>
      <c r="F25" s="310"/>
      <c r="G25" s="192"/>
      <c r="H25" s="193"/>
      <c r="I25" s="194"/>
      <c r="J25" s="292">
        <f>RAB!V154</f>
        <v>64636492.019128338</v>
      </c>
      <c r="K25" s="984">
        <f t="shared" si="0"/>
        <v>9.6789338047691729</v>
      </c>
      <c r="L25" s="989"/>
      <c r="M25" s="989"/>
      <c r="N25" s="989"/>
      <c r="O25" s="989"/>
      <c r="P25" s="989"/>
      <c r="Q25" s="989">
        <f>$K$25/4</f>
        <v>2.4197334511922932</v>
      </c>
      <c r="R25" s="989">
        <f t="shared" ref="R25:T25" si="2">$K$25/4</f>
        <v>2.4197334511922932</v>
      </c>
      <c r="S25" s="989">
        <f t="shared" si="2"/>
        <v>2.4197334511922932</v>
      </c>
      <c r="T25" s="989">
        <f t="shared" si="2"/>
        <v>2.4197334511922932</v>
      </c>
      <c r="U25" s="989"/>
      <c r="V25" s="989"/>
      <c r="W25" s="989"/>
      <c r="X25" s="989"/>
      <c r="Y25" s="989"/>
      <c r="Z25" s="989"/>
      <c r="AA25" s="990"/>
      <c r="AB25" s="990"/>
      <c r="AC25" s="990"/>
      <c r="AD25" s="990"/>
      <c r="AE25" s="990"/>
      <c r="AF25" s="1008"/>
      <c r="AG25" s="770"/>
      <c r="AI25" s="1072"/>
      <c r="AJ25" s="243"/>
    </row>
    <row r="26" spans="3:39" s="187" customFormat="1" ht="20" customHeight="1" x14ac:dyDescent="0.2">
      <c r="C26" s="999"/>
      <c r="D26" s="191"/>
      <c r="E26" s="310" t="str">
        <f>RAB!E155</f>
        <v xml:space="preserve">C. 3. Struktur Atap </v>
      </c>
      <c r="F26" s="310"/>
      <c r="G26" s="192"/>
      <c r="H26" s="193"/>
      <c r="I26" s="194"/>
      <c r="J26" s="292">
        <f>RAB!V162</f>
        <v>8730876</v>
      </c>
      <c r="K26" s="984">
        <f t="shared" si="0"/>
        <v>1.3073972336964004</v>
      </c>
      <c r="L26" s="989"/>
      <c r="M26" s="989"/>
      <c r="N26" s="989"/>
      <c r="O26" s="989"/>
      <c r="P26" s="989"/>
      <c r="Q26" s="989"/>
      <c r="R26" s="989"/>
      <c r="S26" s="989"/>
      <c r="T26" s="989">
        <f>$K$26/2</f>
        <v>0.65369861684820019</v>
      </c>
      <c r="U26" s="989">
        <f>$K$26/2</f>
        <v>0.65369861684820019</v>
      </c>
      <c r="V26" s="989"/>
      <c r="W26" s="989"/>
      <c r="X26" s="989"/>
      <c r="Y26" s="989"/>
      <c r="Z26" s="989"/>
      <c r="AA26" s="990"/>
      <c r="AB26" s="990"/>
      <c r="AC26" s="990"/>
      <c r="AD26" s="990"/>
      <c r="AE26" s="990"/>
      <c r="AF26" s="1008"/>
      <c r="AG26" s="770"/>
      <c r="AI26" s="1072"/>
      <c r="AJ26" s="243"/>
    </row>
    <row r="27" spans="3:39" s="187" customFormat="1" ht="20" customHeight="1" x14ac:dyDescent="0.2">
      <c r="C27" s="1000" t="str">
        <f>RAB!D163</f>
        <v>D</v>
      </c>
      <c r="D27" s="381" t="str">
        <f>RAB!E163</f>
        <v>Pekerjaan Penutup Atap</v>
      </c>
      <c r="E27" s="189"/>
      <c r="F27" s="189"/>
      <c r="G27" s="189"/>
      <c r="H27" s="189"/>
      <c r="I27" s="190"/>
      <c r="J27" s="292"/>
      <c r="K27" s="984"/>
      <c r="L27" s="989"/>
      <c r="M27" s="989"/>
      <c r="N27" s="989"/>
      <c r="O27" s="989"/>
      <c r="P27" s="989"/>
      <c r="Q27" s="989"/>
      <c r="R27" s="989"/>
      <c r="S27" s="989"/>
      <c r="T27" s="989"/>
      <c r="U27" s="989"/>
      <c r="V27" s="989"/>
      <c r="W27" s="989"/>
      <c r="X27" s="989"/>
      <c r="Y27" s="989"/>
      <c r="Z27" s="989"/>
      <c r="AA27" s="990"/>
      <c r="AB27" s="990"/>
      <c r="AC27" s="990"/>
      <c r="AD27" s="990"/>
      <c r="AE27" s="990"/>
      <c r="AF27" s="1008"/>
      <c r="AG27" s="770"/>
      <c r="AH27" s="770"/>
      <c r="AI27" s="1072"/>
      <c r="AJ27" s="243"/>
    </row>
    <row r="28" spans="3:39" s="187" customFormat="1" ht="20" customHeight="1" x14ac:dyDescent="0.2">
      <c r="C28" s="998"/>
      <c r="D28" s="191"/>
      <c r="E28" s="310" t="str">
        <f>RAB!E164</f>
        <v>D. 1. Atap Bangunan Utama</v>
      </c>
      <c r="F28" s="310"/>
      <c r="G28" s="192"/>
      <c r="H28" s="193"/>
      <c r="I28" s="194"/>
      <c r="J28" s="292">
        <f>SUM(RAB!V165:V168)</f>
        <v>10086120</v>
      </c>
      <c r="K28" s="984">
        <f t="shared" si="0"/>
        <v>1.5103370368253928</v>
      </c>
      <c r="L28" s="989"/>
      <c r="M28" s="989"/>
      <c r="N28" s="989"/>
      <c r="O28" s="989"/>
      <c r="P28" s="989"/>
      <c r="Q28" s="989"/>
      <c r="R28" s="989"/>
      <c r="S28" s="989"/>
      <c r="T28" s="989"/>
      <c r="U28" s="989">
        <f>$K$28/2</f>
        <v>0.75516851841269639</v>
      </c>
      <c r="V28" s="989">
        <f>$K$28/2</f>
        <v>0.75516851841269639</v>
      </c>
      <c r="W28" s="989"/>
      <c r="X28" s="989"/>
      <c r="Y28" s="989"/>
      <c r="Z28" s="989"/>
      <c r="AA28" s="990"/>
      <c r="AB28" s="990"/>
      <c r="AC28" s="990"/>
      <c r="AD28" s="990"/>
      <c r="AE28" s="990"/>
      <c r="AF28" s="1008"/>
      <c r="AG28" s="770"/>
      <c r="AH28" s="770"/>
      <c r="AI28" s="1072"/>
      <c r="AK28" s="187">
        <f>J56</f>
        <v>0</v>
      </c>
      <c r="AL28" s="243">
        <f>6*12*2</f>
        <v>144</v>
      </c>
      <c r="AM28" s="243">
        <f>AK28/AL28</f>
        <v>0</v>
      </c>
    </row>
    <row r="29" spans="3:39" s="187" customFormat="1" ht="20" customHeight="1" x14ac:dyDescent="0.2">
      <c r="C29" s="998"/>
      <c r="D29" s="191"/>
      <c r="E29" s="310" t="str">
        <f>RAB!E170</f>
        <v>D. 2. Finishing &amp; Armatur Atap</v>
      </c>
      <c r="F29" s="310"/>
      <c r="G29" s="192"/>
      <c r="H29" s="193"/>
      <c r="I29" s="194"/>
      <c r="J29" s="292">
        <f>RAB!V178</f>
        <v>8889714.5079222862</v>
      </c>
      <c r="K29" s="984">
        <f t="shared" si="0"/>
        <v>1.3311823642906342</v>
      </c>
      <c r="L29" s="989"/>
      <c r="M29" s="989"/>
      <c r="N29" s="989"/>
      <c r="O29" s="989"/>
      <c r="P29" s="989"/>
      <c r="Q29" s="989"/>
      <c r="R29" s="989"/>
      <c r="S29" s="989"/>
      <c r="T29" s="989"/>
      <c r="U29" s="989"/>
      <c r="V29" s="989"/>
      <c r="W29" s="989">
        <f t="shared" ref="W29:X29" si="3">$K$29/2</f>
        <v>0.6655911821453171</v>
      </c>
      <c r="X29" s="989">
        <f t="shared" si="3"/>
        <v>0.6655911821453171</v>
      </c>
      <c r="Y29" s="989"/>
      <c r="Z29" s="989"/>
      <c r="AA29" s="990"/>
      <c r="AB29" s="990"/>
      <c r="AC29" s="990"/>
      <c r="AD29" s="990"/>
      <c r="AE29" s="990"/>
      <c r="AF29" s="1008"/>
      <c r="AG29" s="770"/>
      <c r="AI29" s="1072"/>
      <c r="AL29" s="243"/>
      <c r="AM29" s="243"/>
    </row>
    <row r="30" spans="3:39" s="187" customFormat="1" ht="20" customHeight="1" x14ac:dyDescent="0.2">
      <c r="C30" s="767"/>
      <c r="D30" s="837"/>
      <c r="E30" s="809" t="str">
        <f>RAB!E179</f>
        <v>D. 3. Kanopi Parkir</v>
      </c>
      <c r="F30" s="809"/>
      <c r="G30" s="810"/>
      <c r="H30" s="811"/>
      <c r="I30" s="812"/>
      <c r="J30" s="813">
        <f>RAB!V184</f>
        <v>14454000</v>
      </c>
      <c r="K30" s="984">
        <f t="shared" si="0"/>
        <v>2.1644013287839354</v>
      </c>
      <c r="L30" s="989"/>
      <c r="M30" s="989"/>
      <c r="N30" s="989"/>
      <c r="O30" s="989"/>
      <c r="P30" s="989"/>
      <c r="Q30" s="989"/>
      <c r="R30" s="989"/>
      <c r="S30" s="989"/>
      <c r="T30" s="989">
        <f>K30/2</f>
        <v>1.0822006643919677</v>
      </c>
      <c r="U30" s="989">
        <f>K30/2</f>
        <v>1.0822006643919677</v>
      </c>
      <c r="V30" s="989"/>
      <c r="W30" s="989"/>
      <c r="X30" s="989"/>
      <c r="Y30" s="989"/>
      <c r="Z30" s="989"/>
      <c r="AA30" s="990"/>
      <c r="AB30" s="990"/>
      <c r="AC30" s="990"/>
      <c r="AD30" s="990"/>
      <c r="AE30" s="990"/>
      <c r="AF30" s="1008"/>
      <c r="AG30" s="770"/>
      <c r="AI30" s="243"/>
      <c r="AL30" s="243"/>
      <c r="AM30" s="243"/>
    </row>
    <row r="31" spans="3:39" s="187" customFormat="1" ht="20" customHeight="1" x14ac:dyDescent="0.2">
      <c r="C31" s="1001" t="str">
        <f>RAB!D185</f>
        <v>E</v>
      </c>
      <c r="D31" s="195" t="str">
        <f>RAB!E185</f>
        <v>Pekerjaan Finishing</v>
      </c>
      <c r="E31" s="189"/>
      <c r="F31" s="189"/>
      <c r="G31" s="189"/>
      <c r="H31" s="189"/>
      <c r="I31" s="190"/>
      <c r="J31" s="292"/>
      <c r="K31" s="984"/>
      <c r="L31" s="989"/>
      <c r="M31" s="989"/>
      <c r="N31" s="989"/>
      <c r="O31" s="989"/>
      <c r="P31" s="989"/>
      <c r="Q31" s="989"/>
      <c r="R31" s="989"/>
      <c r="S31" s="989"/>
      <c r="T31" s="989"/>
      <c r="U31" s="989"/>
      <c r="V31" s="989"/>
      <c r="W31" s="989"/>
      <c r="X31" s="989"/>
      <c r="Y31" s="989"/>
      <c r="Z31" s="989"/>
      <c r="AA31" s="990"/>
      <c r="AB31" s="990"/>
      <c r="AC31" s="990"/>
      <c r="AD31" s="990"/>
      <c r="AE31" s="990"/>
      <c r="AF31" s="1008"/>
      <c r="AG31" s="770"/>
      <c r="AH31" s="770"/>
      <c r="AI31" s="1073">
        <v>2</v>
      </c>
      <c r="AL31" s="243"/>
      <c r="AM31" s="243"/>
    </row>
    <row r="32" spans="3:39" s="199" customFormat="1" ht="20" customHeight="1" x14ac:dyDescent="0.2">
      <c r="C32" s="1002"/>
      <c r="D32" s="196"/>
      <c r="E32" s="310" t="str">
        <f>RAB!E186</f>
        <v>E. 1. Pekerjaan Dinding Rumah Lantai 1</v>
      </c>
      <c r="F32" s="197"/>
      <c r="G32" s="197"/>
      <c r="H32" s="197"/>
      <c r="I32" s="198"/>
      <c r="J32" s="292">
        <f>RAB!V217</f>
        <v>75418015.598749995</v>
      </c>
      <c r="K32" s="984">
        <f t="shared" si="0"/>
        <v>11.29340342992819</v>
      </c>
      <c r="L32" s="991"/>
      <c r="M32" s="989"/>
      <c r="N32" s="989"/>
      <c r="O32" s="989"/>
      <c r="P32" s="989"/>
      <c r="Q32" s="989"/>
      <c r="R32" s="989">
        <f>$K$32/3</f>
        <v>3.7644678099760633</v>
      </c>
      <c r="S32" s="989">
        <f t="shared" ref="S32:T32" si="4">$K$32/3</f>
        <v>3.7644678099760633</v>
      </c>
      <c r="T32" s="989">
        <f t="shared" si="4"/>
        <v>3.7644678099760633</v>
      </c>
      <c r="U32" s="989"/>
      <c r="V32" s="989"/>
      <c r="W32" s="989"/>
      <c r="X32" s="989"/>
      <c r="Y32" s="989"/>
      <c r="Z32" s="989"/>
      <c r="AA32" s="990"/>
      <c r="AB32" s="990"/>
      <c r="AC32" s="990"/>
      <c r="AD32" s="990"/>
      <c r="AE32" s="990"/>
      <c r="AF32" s="1008"/>
      <c r="AG32" s="770"/>
      <c r="AI32" s="1073"/>
      <c r="AL32" s="322"/>
      <c r="AM32" s="322"/>
    </row>
    <row r="33" spans="3:39" s="187" customFormat="1" ht="20" customHeight="1" x14ac:dyDescent="0.2">
      <c r="C33" s="998"/>
      <c r="D33" s="191"/>
      <c r="E33" s="310" t="str">
        <f>RAB!E218</f>
        <v>E. 2. Pekerjaan Dinding Rumah Lantai 2</v>
      </c>
      <c r="F33" s="310"/>
      <c r="G33" s="192"/>
      <c r="H33" s="193"/>
      <c r="I33" s="194"/>
      <c r="J33" s="292">
        <f>RAB!V244</f>
        <v>124241788.82500002</v>
      </c>
      <c r="K33" s="984">
        <f t="shared" si="0"/>
        <v>18.604475773026369</v>
      </c>
      <c r="L33" s="989"/>
      <c r="M33" s="989"/>
      <c r="N33" s="989"/>
      <c r="O33" s="989"/>
      <c r="P33" s="989"/>
      <c r="Q33" s="989"/>
      <c r="R33" s="989"/>
      <c r="S33" s="989"/>
      <c r="T33" s="989">
        <f>$K$33/4</f>
        <v>4.6511189432565923</v>
      </c>
      <c r="U33" s="989">
        <f t="shared" ref="U33:W33" si="5">$K$33/4</f>
        <v>4.6511189432565923</v>
      </c>
      <c r="V33" s="989">
        <f t="shared" si="5"/>
        <v>4.6511189432565923</v>
      </c>
      <c r="W33" s="989">
        <f t="shared" si="5"/>
        <v>4.6511189432565923</v>
      </c>
      <c r="X33" s="989"/>
      <c r="Y33" s="989"/>
      <c r="Z33" s="989"/>
      <c r="AA33" s="990"/>
      <c r="AB33" s="990"/>
      <c r="AC33" s="990"/>
      <c r="AD33" s="990"/>
      <c r="AE33" s="990"/>
      <c r="AF33" s="1008"/>
      <c r="AG33" s="770"/>
      <c r="AI33" s="1073"/>
      <c r="AL33" s="243"/>
      <c r="AM33" s="243"/>
    </row>
    <row r="34" spans="3:39" s="187" customFormat="1" ht="20" customHeight="1" x14ac:dyDescent="0.2">
      <c r="C34" s="998"/>
      <c r="D34" s="200"/>
      <c r="E34" s="310" t="str">
        <f>RAB!E245</f>
        <v>E. 3. Pekerjaan Plafond</v>
      </c>
      <c r="F34" s="201"/>
      <c r="G34" s="193"/>
      <c r="H34" s="193"/>
      <c r="I34" s="194"/>
      <c r="J34" s="292"/>
      <c r="K34" s="984"/>
      <c r="L34" s="989"/>
      <c r="M34" s="989"/>
      <c r="N34" s="989"/>
      <c r="O34" s="989"/>
      <c r="P34" s="989"/>
      <c r="Q34" s="989"/>
      <c r="R34" s="989"/>
      <c r="S34" s="989"/>
      <c r="T34" s="989"/>
      <c r="U34" s="989"/>
      <c r="V34" s="989"/>
      <c r="W34" s="989"/>
      <c r="X34" s="989"/>
      <c r="Y34" s="989"/>
      <c r="Z34" s="989"/>
      <c r="AA34" s="990"/>
      <c r="AB34" s="990"/>
      <c r="AC34" s="990"/>
      <c r="AD34" s="990"/>
      <c r="AE34" s="990"/>
      <c r="AF34" s="1008"/>
      <c r="AG34" s="770"/>
      <c r="AI34" s="1073"/>
      <c r="AK34" s="187">
        <f>SUM(J21:J36)</f>
        <v>438217292.97414255</v>
      </c>
      <c r="AL34" s="243">
        <f>AL28</f>
        <v>144</v>
      </c>
      <c r="AM34" s="243">
        <f>AK34/AL34</f>
        <v>3043175.6456537675</v>
      </c>
    </row>
    <row r="35" spans="3:39" s="187" customFormat="1" ht="20" customHeight="1" x14ac:dyDescent="0.2">
      <c r="C35" s="998"/>
      <c r="D35" s="200"/>
      <c r="E35" s="310"/>
      <c r="F35" s="201" t="str">
        <f>RAB!F246</f>
        <v>1. Pekerjaan Plafond Lantai 1</v>
      </c>
      <c r="G35" s="193"/>
      <c r="H35" s="193"/>
      <c r="I35" s="194"/>
      <c r="J35" s="292">
        <f>RAB!V266</f>
        <v>16326750</v>
      </c>
      <c r="K35" s="984">
        <f t="shared" si="0"/>
        <v>2.444834605972265</v>
      </c>
      <c r="L35" s="989"/>
      <c r="M35" s="989"/>
      <c r="N35" s="989"/>
      <c r="O35" s="989"/>
      <c r="P35" s="989"/>
      <c r="Q35" s="989"/>
      <c r="R35" s="989"/>
      <c r="S35" s="989"/>
      <c r="T35" s="989"/>
      <c r="U35" s="989"/>
      <c r="V35" s="989"/>
      <c r="W35" s="989"/>
      <c r="X35" s="989">
        <f>K35/2</f>
        <v>1.2224173029861325</v>
      </c>
      <c r="Y35" s="989">
        <f>K35/2</f>
        <v>1.2224173029861325</v>
      </c>
      <c r="Z35" s="989"/>
      <c r="AA35" s="990"/>
      <c r="AB35" s="990"/>
      <c r="AC35" s="990"/>
      <c r="AD35" s="990"/>
      <c r="AE35" s="990"/>
      <c r="AF35" s="1008"/>
      <c r="AG35" s="770"/>
      <c r="AI35" s="1073"/>
      <c r="AJ35" s="243"/>
    </row>
    <row r="36" spans="3:39" s="187" customFormat="1" ht="20" customHeight="1" x14ac:dyDescent="0.2">
      <c r="C36" s="998"/>
      <c r="D36" s="200"/>
      <c r="E36" s="310"/>
      <c r="F36" s="201" t="str">
        <f>RAB!F267</f>
        <v>2. Pekerjaan Plafond Lantai 2</v>
      </c>
      <c r="G36" s="193"/>
      <c r="H36" s="193"/>
      <c r="I36" s="194"/>
      <c r="J36" s="292">
        <f>RAB!V288</f>
        <v>17133985</v>
      </c>
      <c r="K36" s="984">
        <f t="shared" si="0"/>
        <v>2.5657132905330027</v>
      </c>
      <c r="L36" s="989"/>
      <c r="M36" s="989"/>
      <c r="N36" s="989"/>
      <c r="O36" s="989"/>
      <c r="P36" s="989"/>
      <c r="Q36" s="989"/>
      <c r="R36" s="989"/>
      <c r="S36" s="989"/>
      <c r="T36" s="989"/>
      <c r="U36" s="989"/>
      <c r="V36" s="989"/>
      <c r="W36" s="989">
        <f>K36/2</f>
        <v>1.2828566452665013</v>
      </c>
      <c r="X36" s="989">
        <f>K36/2</f>
        <v>1.2828566452665013</v>
      </c>
      <c r="Y36" s="989"/>
      <c r="Z36" s="989"/>
      <c r="AA36" s="990"/>
      <c r="AB36" s="990"/>
      <c r="AC36" s="990"/>
      <c r="AD36" s="990"/>
      <c r="AE36" s="990"/>
      <c r="AF36" s="1008"/>
      <c r="AG36" s="770"/>
      <c r="AI36" s="1073"/>
      <c r="AJ36" s="243"/>
    </row>
    <row r="37" spans="3:39" s="199" customFormat="1" ht="20" customHeight="1" x14ac:dyDescent="0.2">
      <c r="C37" s="1002"/>
      <c r="E37" s="383" t="str">
        <f>RAB!E289</f>
        <v>E. 4. Pekerjaan Finishing Penutup Lantai Dan Dinding</v>
      </c>
      <c r="F37" s="197"/>
      <c r="G37" s="197"/>
      <c r="H37" s="201"/>
      <c r="I37" s="202"/>
      <c r="J37" s="292"/>
      <c r="K37" s="984"/>
      <c r="L37" s="991"/>
      <c r="M37" s="989"/>
      <c r="N37" s="989"/>
      <c r="O37" s="989"/>
      <c r="P37" s="989"/>
      <c r="Q37" s="989"/>
      <c r="R37" s="989"/>
      <c r="S37" s="989"/>
      <c r="T37" s="989"/>
      <c r="U37" s="989"/>
      <c r="V37" s="989"/>
      <c r="W37" s="989"/>
      <c r="X37" s="989"/>
      <c r="Y37" s="989"/>
      <c r="Z37" s="989"/>
      <c r="AA37" s="990"/>
      <c r="AB37" s="990"/>
      <c r="AC37" s="990"/>
      <c r="AD37" s="990"/>
      <c r="AE37" s="990"/>
      <c r="AF37" s="1008"/>
      <c r="AG37" s="770"/>
      <c r="AI37" s="1073"/>
      <c r="AJ37" s="322"/>
    </row>
    <row r="38" spans="3:39" s="187" customFormat="1" ht="20" customHeight="1" x14ac:dyDescent="0.2">
      <c r="C38" s="998"/>
      <c r="D38" s="384"/>
      <c r="E38" s="385"/>
      <c r="F38" s="201" t="str">
        <f>RAB!F290</f>
        <v>1. Pekerjaan Penutup Lantai (Lantai 1)</v>
      </c>
      <c r="G38" s="193"/>
      <c r="H38" s="193"/>
      <c r="I38" s="194"/>
      <c r="J38" s="292">
        <f>RAB!V310</f>
        <v>29290607.5</v>
      </c>
      <c r="K38" s="984">
        <f t="shared" si="0"/>
        <v>4.386095876151149</v>
      </c>
      <c r="L38" s="989"/>
      <c r="M38" s="989"/>
      <c r="N38" s="989"/>
      <c r="O38" s="989"/>
      <c r="P38" s="989"/>
      <c r="Q38" s="989"/>
      <c r="R38" s="989"/>
      <c r="S38" s="989"/>
      <c r="T38" s="989"/>
      <c r="U38" s="989"/>
      <c r="V38" s="989"/>
      <c r="W38" s="989"/>
      <c r="X38" s="989"/>
      <c r="Y38" s="989">
        <f>K38/2</f>
        <v>2.1930479380755745</v>
      </c>
      <c r="Z38" s="989">
        <f>K38/2</f>
        <v>2.1930479380755745</v>
      </c>
      <c r="AA38" s="990"/>
      <c r="AB38" s="990"/>
      <c r="AC38" s="990"/>
      <c r="AD38" s="990"/>
      <c r="AE38" s="990"/>
      <c r="AF38" s="1008"/>
      <c r="AG38" s="770"/>
      <c r="AI38" s="1073"/>
      <c r="AJ38" s="243"/>
    </row>
    <row r="39" spans="3:39" s="187" customFormat="1" ht="20" customHeight="1" x14ac:dyDescent="0.2">
      <c r="C39" s="998"/>
      <c r="D39" s="386"/>
      <c r="E39" s="387"/>
      <c r="F39" s="201" t="str">
        <f>RAB!F311</f>
        <v>2. Pekerjaan Penutup Lantai (Lantai 2)</v>
      </c>
      <c r="G39" s="193"/>
      <c r="H39" s="193"/>
      <c r="I39" s="194"/>
      <c r="J39" s="292">
        <f>RAB!V327</f>
        <v>18091700</v>
      </c>
      <c r="K39" s="984">
        <f t="shared" si="0"/>
        <v>2.7091254683797099</v>
      </c>
      <c r="L39" s="989"/>
      <c r="M39" s="989"/>
      <c r="N39" s="989"/>
      <c r="O39" s="989"/>
      <c r="P39" s="989"/>
      <c r="Q39" s="989"/>
      <c r="R39" s="989"/>
      <c r="S39" s="989"/>
      <c r="T39" s="989"/>
      <c r="U39" s="989"/>
      <c r="V39" s="989"/>
      <c r="W39" s="989"/>
      <c r="X39" s="989">
        <f>K39/2</f>
        <v>1.354562734189855</v>
      </c>
      <c r="Y39" s="989">
        <f>K39/2</f>
        <v>1.354562734189855</v>
      </c>
      <c r="Z39" s="989"/>
      <c r="AA39" s="990"/>
      <c r="AB39" s="990"/>
      <c r="AC39" s="990"/>
      <c r="AD39" s="990"/>
      <c r="AE39" s="990"/>
      <c r="AF39" s="1008"/>
      <c r="AG39" s="770"/>
      <c r="AI39" s="1073"/>
      <c r="AJ39" s="243"/>
    </row>
    <row r="40" spans="3:39" s="203" customFormat="1" ht="20" customHeight="1" x14ac:dyDescent="0.2">
      <c r="C40" s="1003" t="str">
        <f>RAB!D328</f>
        <v>F</v>
      </c>
      <c r="D40" s="314" t="str">
        <f>RAB!E328</f>
        <v>Pekerjaan Pintu Dan Jendela</v>
      </c>
      <c r="E40" s="197"/>
      <c r="F40" s="197"/>
      <c r="G40" s="197"/>
      <c r="H40" s="197"/>
      <c r="I40" s="197"/>
      <c r="J40" s="294"/>
      <c r="K40" s="984"/>
      <c r="L40" s="992"/>
      <c r="M40" s="989"/>
      <c r="N40" s="989"/>
      <c r="O40" s="989"/>
      <c r="P40" s="989"/>
      <c r="Q40" s="989"/>
      <c r="R40" s="989"/>
      <c r="S40" s="989"/>
      <c r="T40" s="989"/>
      <c r="U40" s="989"/>
      <c r="V40" s="989"/>
      <c r="W40" s="989"/>
      <c r="X40" s="989"/>
      <c r="Y40" s="989"/>
      <c r="Z40" s="989"/>
      <c r="AA40" s="990"/>
      <c r="AB40" s="990"/>
      <c r="AC40" s="990"/>
      <c r="AD40" s="990"/>
      <c r="AE40" s="990"/>
      <c r="AF40" s="1008"/>
      <c r="AG40" s="770"/>
      <c r="AH40" s="770"/>
      <c r="AI40" s="1073"/>
      <c r="AJ40" s="323"/>
    </row>
    <row r="41" spans="3:39" s="187" customFormat="1" ht="19.5" customHeight="1" x14ac:dyDescent="0.2">
      <c r="C41" s="1004"/>
      <c r="D41" s="193"/>
      <c r="E41" s="310" t="str">
        <f>RAB!E329</f>
        <v>F. 1. Pekerjaan Pintu Dan Jendela Lantai 1</v>
      </c>
      <c r="F41" s="201"/>
      <c r="G41" s="193"/>
      <c r="H41" s="193"/>
      <c r="I41" s="193"/>
      <c r="J41" s="294">
        <f>RAB!V341</f>
        <v>40669200</v>
      </c>
      <c r="K41" s="984">
        <f t="shared" si="0"/>
        <v>6.0899730538660322</v>
      </c>
      <c r="L41" s="989"/>
      <c r="M41" s="989"/>
      <c r="N41" s="989"/>
      <c r="O41" s="989"/>
      <c r="P41" s="989"/>
      <c r="Q41" s="989"/>
      <c r="R41" s="989"/>
      <c r="S41" s="989"/>
      <c r="T41" s="989">
        <f>$K$41/4</f>
        <v>1.522493263466508</v>
      </c>
      <c r="U41" s="989">
        <f t="shared" ref="U41:V41" si="6">$K$41/4</f>
        <v>1.522493263466508</v>
      </c>
      <c r="V41" s="989">
        <f t="shared" si="6"/>
        <v>1.522493263466508</v>
      </c>
      <c r="W41" s="989">
        <f>$K$41/4</f>
        <v>1.522493263466508</v>
      </c>
      <c r="X41" s="989"/>
      <c r="Y41" s="989"/>
      <c r="Z41" s="989"/>
      <c r="AA41" s="990"/>
      <c r="AB41" s="990"/>
      <c r="AC41" s="990"/>
      <c r="AD41" s="990"/>
      <c r="AE41" s="990"/>
      <c r="AF41" s="1008"/>
      <c r="AG41" s="770"/>
      <c r="AI41" s="1073"/>
      <c r="AJ41" s="243"/>
    </row>
    <row r="42" spans="3:39" s="187" customFormat="1" ht="20" customHeight="1" x14ac:dyDescent="0.2">
      <c r="C42" s="1004"/>
      <c r="D42" s="193"/>
      <c r="E42" s="310" t="str">
        <f>RAB!E342</f>
        <v>F. 2. Pekerjaan Pintu Dan Jendela Lantai 2</v>
      </c>
      <c r="F42" s="201"/>
      <c r="G42" s="193"/>
      <c r="H42" s="193"/>
      <c r="I42" s="193"/>
      <c r="J42" s="294">
        <f>RAB!V353</f>
        <v>41836300</v>
      </c>
      <c r="K42" s="984">
        <f t="shared" si="0"/>
        <v>6.2647394016468354</v>
      </c>
      <c r="L42" s="989"/>
      <c r="M42" s="989"/>
      <c r="N42" s="989"/>
      <c r="O42" s="989"/>
      <c r="P42" s="989"/>
      <c r="Q42" s="989"/>
      <c r="R42" s="989"/>
      <c r="S42" s="989"/>
      <c r="T42" s="989"/>
      <c r="U42" s="989"/>
      <c r="V42" s="989"/>
      <c r="W42" s="989">
        <f>$K$42/4</f>
        <v>1.5661848504117089</v>
      </c>
      <c r="X42" s="989">
        <f t="shared" ref="X42:Z42" si="7">$K$42/4</f>
        <v>1.5661848504117089</v>
      </c>
      <c r="Y42" s="989">
        <f t="shared" si="7"/>
        <v>1.5661848504117089</v>
      </c>
      <c r="Z42" s="989">
        <f t="shared" si="7"/>
        <v>1.5661848504117089</v>
      </c>
      <c r="AA42" s="990"/>
      <c r="AB42" s="990"/>
      <c r="AC42" s="990"/>
      <c r="AD42" s="990"/>
      <c r="AE42" s="990"/>
      <c r="AF42" s="1008"/>
      <c r="AG42" s="770"/>
      <c r="AI42" s="1073"/>
      <c r="AJ42" s="243"/>
    </row>
    <row r="43" spans="3:39" s="204" customFormat="1" ht="20" customHeight="1" x14ac:dyDescent="0.2">
      <c r="C43" s="1001" t="str">
        <f>RAB!D354</f>
        <v>G</v>
      </c>
      <c r="D43" s="316" t="str">
        <f>RAB!E354</f>
        <v>Pekerjaan Mekanikal Elektrikal, &amp; Plumbing</v>
      </c>
      <c r="E43" s="189"/>
      <c r="F43" s="189"/>
      <c r="G43" s="189"/>
      <c r="H43" s="189"/>
      <c r="I43" s="189"/>
      <c r="J43" s="294"/>
      <c r="K43" s="984"/>
      <c r="L43" s="993"/>
      <c r="M43" s="989"/>
      <c r="N43" s="989"/>
      <c r="O43" s="989"/>
      <c r="P43" s="989"/>
      <c r="Q43" s="989"/>
      <c r="R43" s="989"/>
      <c r="S43" s="989"/>
      <c r="T43" s="989"/>
      <c r="U43" s="989"/>
      <c r="V43" s="989"/>
      <c r="W43" s="989"/>
      <c r="X43" s="989"/>
      <c r="Y43" s="989"/>
      <c r="Z43" s="989"/>
      <c r="AA43" s="990"/>
      <c r="AB43" s="990"/>
      <c r="AC43" s="990"/>
      <c r="AD43" s="990"/>
      <c r="AE43" s="990"/>
      <c r="AF43" s="1008"/>
      <c r="AG43" s="770"/>
      <c r="AH43" s="770"/>
      <c r="AI43" s="1072">
        <v>3</v>
      </c>
      <c r="AJ43" s="244"/>
    </row>
    <row r="44" spans="3:39" s="204" customFormat="1" ht="20" customHeight="1" x14ac:dyDescent="0.2">
      <c r="C44" s="997"/>
      <c r="D44" s="205"/>
      <c r="E44" s="310" t="str">
        <f>RAB!E355</f>
        <v>G. 1. Pekerjaan Mekanikal Elektrikal Lantai 1</v>
      </c>
      <c r="F44" s="189"/>
      <c r="G44" s="189"/>
      <c r="H44" s="189"/>
      <c r="I44" s="189"/>
      <c r="J44" s="294">
        <f>RAB!V395</f>
        <v>13253020</v>
      </c>
      <c r="K44" s="984">
        <f t="shared" si="0"/>
        <v>1.9845616506434256</v>
      </c>
      <c r="L44" s="993"/>
      <c r="M44" s="989"/>
      <c r="N44" s="989"/>
      <c r="O44" s="989"/>
      <c r="P44" s="989"/>
      <c r="Q44" s="989"/>
      <c r="R44" s="989"/>
      <c r="S44" s="989"/>
      <c r="T44" s="989"/>
      <c r="U44" s="989"/>
      <c r="V44" s="989">
        <f>K44/4</f>
        <v>0.4961404126608564</v>
      </c>
      <c r="W44" s="989">
        <f>K44/4</f>
        <v>0.4961404126608564</v>
      </c>
      <c r="X44" s="989"/>
      <c r="Y44" s="989"/>
      <c r="Z44" s="989"/>
      <c r="AA44" s="990">
        <f>K44/4</f>
        <v>0.4961404126608564</v>
      </c>
      <c r="AB44" s="990">
        <f>K44/4</f>
        <v>0.4961404126608564</v>
      </c>
      <c r="AC44" s="990"/>
      <c r="AD44" s="990"/>
      <c r="AE44" s="990"/>
      <c r="AF44" s="1008"/>
      <c r="AG44" s="770"/>
      <c r="AI44" s="1072"/>
      <c r="AJ44" s="244"/>
    </row>
    <row r="45" spans="3:39" s="187" customFormat="1" ht="20" customHeight="1" x14ac:dyDescent="0.2">
      <c r="C45" s="1004"/>
      <c r="D45" s="206"/>
      <c r="E45" s="310" t="str">
        <f>RAB!E396</f>
        <v>G. 2. Pekerjaan Mekanikal Elektrikal Lantai 2</v>
      </c>
      <c r="F45" s="201"/>
      <c r="G45" s="193"/>
      <c r="H45" s="193"/>
      <c r="I45" s="193"/>
      <c r="J45" s="294">
        <f>RAB!V435</f>
        <v>12213520</v>
      </c>
      <c r="K45" s="984">
        <f t="shared" si="0"/>
        <v>1.8289026509706083</v>
      </c>
      <c r="L45" s="989"/>
      <c r="M45" s="989"/>
      <c r="N45" s="989"/>
      <c r="O45" s="989"/>
      <c r="P45" s="989"/>
      <c r="Q45" s="989"/>
      <c r="R45" s="989"/>
      <c r="S45" s="989"/>
      <c r="T45" s="989"/>
      <c r="U45" s="989">
        <f>K45/4</f>
        <v>0.45722566274265208</v>
      </c>
      <c r="V45" s="989">
        <f>K45/4</f>
        <v>0.45722566274265208</v>
      </c>
      <c r="W45" s="989"/>
      <c r="X45" s="989"/>
      <c r="Y45" s="989"/>
      <c r="Z45" s="989"/>
      <c r="AA45" s="990">
        <f>$K$45/4</f>
        <v>0.45722566274265208</v>
      </c>
      <c r="AB45" s="990">
        <f t="shared" ref="AB45" si="8">$K$45/4</f>
        <v>0.45722566274265208</v>
      </c>
      <c r="AC45" s="990"/>
      <c r="AD45" s="990"/>
      <c r="AE45" s="990"/>
      <c r="AF45" s="1008"/>
      <c r="AG45" s="770"/>
      <c r="AI45" s="1072"/>
      <c r="AJ45" s="243"/>
    </row>
    <row r="46" spans="3:39" s="187" customFormat="1" ht="20" customHeight="1" x14ac:dyDescent="0.2">
      <c r="C46" s="1004"/>
      <c r="D46" s="206"/>
      <c r="E46" s="310" t="str">
        <f>RAB!E436</f>
        <v>G. 3. Pekerjaan Instalasi Plumbing Lantai 1</v>
      </c>
      <c r="F46" s="201"/>
      <c r="G46" s="193"/>
      <c r="H46" s="193"/>
      <c r="I46" s="193"/>
      <c r="J46" s="294">
        <f>RAB!V447</f>
        <v>7017450</v>
      </c>
      <c r="K46" s="984">
        <f t="shared" si="0"/>
        <v>1.0508217866801459</v>
      </c>
      <c r="L46" s="989"/>
      <c r="M46" s="989">
        <f>K46/3</f>
        <v>0.35027392889338199</v>
      </c>
      <c r="N46" s="989">
        <f>K46/3</f>
        <v>0.35027392889338199</v>
      </c>
      <c r="O46" s="989">
        <f>K46/3</f>
        <v>0.35027392889338199</v>
      </c>
      <c r="P46" s="989"/>
      <c r="Q46" s="989"/>
      <c r="R46" s="989"/>
      <c r="S46" s="989"/>
      <c r="T46" s="989"/>
      <c r="U46" s="989"/>
      <c r="V46" s="989"/>
      <c r="W46" s="989"/>
      <c r="X46" s="989"/>
      <c r="Y46" s="989"/>
      <c r="Z46" s="989"/>
      <c r="AA46" s="990"/>
      <c r="AB46" s="990"/>
      <c r="AC46" s="990"/>
      <c r="AD46" s="990"/>
      <c r="AE46" s="990"/>
      <c r="AF46" s="1008"/>
      <c r="AG46" s="770"/>
      <c r="AI46" s="1072"/>
      <c r="AJ46" s="243"/>
    </row>
    <row r="47" spans="3:39" s="187" customFormat="1" ht="20" customHeight="1" x14ac:dyDescent="0.2">
      <c r="C47" s="1004"/>
      <c r="D47" s="206"/>
      <c r="E47" s="310" t="str">
        <f>RAB!E448</f>
        <v>G. 4. Pekerjaan Instalasi Plumbing Lantai 2</v>
      </c>
      <c r="F47" s="201"/>
      <c r="G47" s="193"/>
      <c r="H47" s="193"/>
      <c r="I47" s="193"/>
      <c r="J47" s="294">
        <f>RAB!V458</f>
        <v>11371690</v>
      </c>
      <c r="K47" s="984">
        <f t="shared" si="0"/>
        <v>1.7028435690133521</v>
      </c>
      <c r="L47" s="989"/>
      <c r="M47" s="989"/>
      <c r="N47" s="989"/>
      <c r="O47" s="989">
        <f>K47/3</f>
        <v>0.5676145230044507</v>
      </c>
      <c r="P47" s="989">
        <f>K47/3</f>
        <v>0.5676145230044507</v>
      </c>
      <c r="Q47" s="989">
        <f>K47/3</f>
        <v>0.5676145230044507</v>
      </c>
      <c r="R47" s="989"/>
      <c r="S47" s="989"/>
      <c r="T47" s="989"/>
      <c r="U47" s="989"/>
      <c r="V47" s="989"/>
      <c r="W47" s="989"/>
      <c r="X47" s="989"/>
      <c r="Y47" s="989"/>
      <c r="Z47" s="989"/>
      <c r="AA47" s="990"/>
      <c r="AB47" s="990"/>
      <c r="AC47" s="990"/>
      <c r="AD47" s="990"/>
      <c r="AE47" s="990"/>
      <c r="AF47" s="1008"/>
      <c r="AG47" s="770"/>
      <c r="AI47" s="1072"/>
      <c r="AJ47" s="243"/>
    </row>
    <row r="48" spans="3:39" s="204" customFormat="1" ht="20" customHeight="1" x14ac:dyDescent="0.2">
      <c r="C48" s="1005"/>
      <c r="D48" s="318"/>
      <c r="E48" s="310" t="str">
        <f>RAB!E459</f>
        <v>G. 5. Armatur Plumbing Lantai 1</v>
      </c>
      <c r="F48" s="201"/>
      <c r="G48" s="201"/>
      <c r="H48" s="201"/>
      <c r="I48" s="189"/>
      <c r="J48" s="294">
        <f>RAB!V481</f>
        <v>7410810.0000000009</v>
      </c>
      <c r="K48" s="984">
        <f t="shared" si="0"/>
        <v>1.1097251287785581</v>
      </c>
      <c r="L48" s="993"/>
      <c r="M48" s="989"/>
      <c r="N48" s="989"/>
      <c r="O48" s="989"/>
      <c r="P48" s="989"/>
      <c r="Q48" s="989"/>
      <c r="R48" s="989"/>
      <c r="S48" s="989"/>
      <c r="T48" s="989"/>
      <c r="U48" s="989"/>
      <c r="V48" s="989"/>
      <c r="W48" s="989"/>
      <c r="X48" s="989"/>
      <c r="Y48" s="989"/>
      <c r="Z48" s="989"/>
      <c r="AA48" s="990">
        <f>K48/2</f>
        <v>0.55486256438927906</v>
      </c>
      <c r="AB48" s="990">
        <f>K48/2</f>
        <v>0.55486256438927906</v>
      </c>
      <c r="AC48" s="990"/>
      <c r="AD48" s="990"/>
      <c r="AE48" s="990"/>
      <c r="AF48" s="1008"/>
      <c r="AG48" s="770"/>
      <c r="AI48" s="1072"/>
      <c r="AJ48" s="244"/>
    </row>
    <row r="49" spans="3:36" s="204" customFormat="1" ht="20" customHeight="1" x14ac:dyDescent="0.2">
      <c r="C49" s="1005"/>
      <c r="D49" s="318"/>
      <c r="E49" s="310" t="str">
        <f>RAB!E482</f>
        <v>G. 6. Armatur Plumbing Lantai 2</v>
      </c>
      <c r="F49" s="201"/>
      <c r="G49" s="201"/>
      <c r="H49" s="201"/>
      <c r="I49" s="189"/>
      <c r="J49" s="294">
        <f>RAB!V507</f>
        <v>19345920.000000004</v>
      </c>
      <c r="K49" s="984">
        <f t="shared" si="0"/>
        <v>2.8969375227997594</v>
      </c>
      <c r="L49" s="993"/>
      <c r="M49" s="989"/>
      <c r="N49" s="989"/>
      <c r="O49" s="989"/>
      <c r="P49" s="989"/>
      <c r="Q49" s="989"/>
      <c r="R49" s="989"/>
      <c r="S49" s="989"/>
      <c r="T49" s="989"/>
      <c r="U49" s="989"/>
      <c r="V49" s="989"/>
      <c r="W49" s="989"/>
      <c r="X49" s="989"/>
      <c r="Y49" s="989"/>
      <c r="Z49" s="989"/>
      <c r="AA49" s="990">
        <f>$K$49/3</f>
        <v>0.96564584093325312</v>
      </c>
      <c r="AB49" s="990">
        <f t="shared" ref="AB49:AC49" si="9">$K$49/3</f>
        <v>0.96564584093325312</v>
      </c>
      <c r="AC49" s="990">
        <f t="shared" si="9"/>
        <v>0.96564584093325312</v>
      </c>
      <c r="AD49" s="990"/>
      <c r="AE49" s="990"/>
      <c r="AF49" s="1008"/>
      <c r="AG49" s="770"/>
      <c r="AI49" s="1072"/>
      <c r="AJ49" s="244"/>
    </row>
    <row r="50" spans="3:36" s="204" customFormat="1" ht="20" customHeight="1" x14ac:dyDescent="0.2">
      <c r="C50" s="1001" t="str">
        <f>RAB!D508</f>
        <v>H</v>
      </c>
      <c r="D50" s="316" t="str">
        <f>RAB!E508</f>
        <v>PEKERJAAN BESI</v>
      </c>
      <c r="E50" s="189"/>
      <c r="F50" s="189"/>
      <c r="G50" s="189"/>
      <c r="H50" s="189"/>
      <c r="I50" s="189"/>
      <c r="J50" s="294">
        <f>RAB!V518</f>
        <v>13974400</v>
      </c>
      <c r="K50" s="984">
        <f t="shared" si="0"/>
        <v>2.0925840548608154</v>
      </c>
      <c r="L50" s="993"/>
      <c r="M50" s="989"/>
      <c r="N50" s="989"/>
      <c r="O50" s="989"/>
      <c r="P50" s="989"/>
      <c r="Q50" s="989"/>
      <c r="R50" s="989"/>
      <c r="S50" s="989"/>
      <c r="T50" s="989"/>
      <c r="U50" s="989"/>
      <c r="V50" s="989"/>
      <c r="W50" s="989"/>
      <c r="X50" s="989"/>
      <c r="Y50" s="989"/>
      <c r="Z50" s="989"/>
      <c r="AA50" s="990">
        <f>K50/3</f>
        <v>0.69752801828693844</v>
      </c>
      <c r="AB50" s="990">
        <f>K50/3</f>
        <v>0.69752801828693844</v>
      </c>
      <c r="AC50" s="990">
        <f>K50/3</f>
        <v>0.69752801828693844</v>
      </c>
      <c r="AD50" s="990"/>
      <c r="AE50" s="990"/>
      <c r="AF50" s="1008"/>
      <c r="AG50" s="770"/>
      <c r="AI50" s="1072"/>
      <c r="AJ50" s="244"/>
    </row>
    <row r="51" spans="3:36" s="204" customFormat="1" ht="20" customHeight="1" x14ac:dyDescent="0.2">
      <c r="C51" s="1001" t="str">
        <f>RAB!D519</f>
        <v>I</v>
      </c>
      <c r="D51" s="316" t="str">
        <f>RAB!E519</f>
        <v>PEKERJAAN LAIN-LAIN</v>
      </c>
      <c r="E51" s="189"/>
      <c r="F51" s="189"/>
      <c r="G51" s="189"/>
      <c r="H51" s="189"/>
      <c r="I51" s="189"/>
      <c r="J51" s="294">
        <f>RAB!V525</f>
        <v>15114000</v>
      </c>
      <c r="K51" s="984">
        <f t="shared" si="0"/>
        <v>2.2632324396873118</v>
      </c>
      <c r="L51" s="989"/>
      <c r="M51" s="989"/>
      <c r="N51" s="989"/>
      <c r="O51" s="989"/>
      <c r="P51" s="989"/>
      <c r="Q51" s="989"/>
      <c r="R51" s="989"/>
      <c r="S51" s="989"/>
      <c r="T51" s="989"/>
      <c r="U51" s="989"/>
      <c r="V51" s="989"/>
      <c r="W51" s="989"/>
      <c r="X51" s="989"/>
      <c r="Y51" s="989"/>
      <c r="Z51" s="989"/>
      <c r="AA51" s="989"/>
      <c r="AB51" s="989">
        <f>$K$51/4</f>
        <v>0.56580810992182795</v>
      </c>
      <c r="AC51" s="989">
        <f t="shared" ref="AC51:AE51" si="10">$K$51/4</f>
        <v>0.56580810992182795</v>
      </c>
      <c r="AD51" s="989">
        <f t="shared" si="10"/>
        <v>0.56580810992182795</v>
      </c>
      <c r="AE51" s="989">
        <f t="shared" si="10"/>
        <v>0.56580810992182795</v>
      </c>
      <c r="AF51" s="1008"/>
      <c r="AG51" s="770"/>
      <c r="AI51" s="1072"/>
      <c r="AJ51" s="244"/>
    </row>
    <row r="52" spans="3:36" s="187" customFormat="1" ht="20" customHeight="1" x14ac:dyDescent="0.2">
      <c r="C52" s="1004"/>
      <c r="D52" s="189"/>
      <c r="E52" s="1152" t="s">
        <v>283</v>
      </c>
      <c r="F52" s="1152"/>
      <c r="G52" s="1152"/>
      <c r="H52" s="1152"/>
      <c r="I52" s="1153"/>
      <c r="J52" s="981">
        <f>SUM(J21:J51)</f>
        <v>667805910.47414255</v>
      </c>
      <c r="K52" s="983">
        <f>SUM(K21:K51)</f>
        <v>100.00000000000001</v>
      </c>
      <c r="L52" s="986"/>
      <c r="M52" s="986"/>
      <c r="N52" s="986"/>
      <c r="O52" s="986"/>
      <c r="P52" s="986"/>
      <c r="Q52" s="986"/>
      <c r="R52" s="986"/>
      <c r="S52" s="986"/>
      <c r="T52" s="986"/>
      <c r="U52" s="986"/>
      <c r="V52" s="986"/>
      <c r="W52" s="986"/>
      <c r="X52" s="986"/>
      <c r="Y52" s="986"/>
      <c r="Z52" s="986"/>
      <c r="AA52" s="986"/>
      <c r="AB52" s="986"/>
      <c r="AC52" s="986"/>
      <c r="AD52" s="986"/>
      <c r="AE52" s="986"/>
      <c r="AF52" s="1009"/>
      <c r="AI52" s="243"/>
      <c r="AJ52" s="243"/>
    </row>
    <row r="53" spans="3:36" s="187" customFormat="1" ht="20" customHeight="1" x14ac:dyDescent="0.2">
      <c r="C53" s="1006"/>
      <c r="D53" s="1138" t="s">
        <v>1170</v>
      </c>
      <c r="E53" s="1139"/>
      <c r="F53" s="1139"/>
      <c r="G53" s="1139"/>
      <c r="H53" s="1139"/>
      <c r="I53" s="1139"/>
      <c r="J53" s="1140"/>
      <c r="K53" s="983" t="s">
        <v>817</v>
      </c>
      <c r="L53" s="986">
        <f>SUM(L21:L51)</f>
        <v>0.94713147949068732</v>
      </c>
      <c r="M53" s="986">
        <f t="shared" ref="M53:AE53" si="11">SUM(M21:M51)</f>
        <v>1.6268424447286562</v>
      </c>
      <c r="N53" s="986">
        <f t="shared" si="11"/>
        <v>3.7213713394945653</v>
      </c>
      <c r="O53" s="986">
        <f t="shared" si="11"/>
        <v>3.9595488261544292</v>
      </c>
      <c r="P53" s="986">
        <f t="shared" si="11"/>
        <v>3.6092748972610473</v>
      </c>
      <c r="Q53" s="986">
        <f t="shared" si="11"/>
        <v>6.0290083484533401</v>
      </c>
      <c r="R53" s="986">
        <f t="shared" si="11"/>
        <v>6.1842012611683561</v>
      </c>
      <c r="S53" s="986">
        <f t="shared" si="11"/>
        <v>6.1842012611683561</v>
      </c>
      <c r="T53" s="986">
        <f t="shared" si="11"/>
        <v>14.093712749131626</v>
      </c>
      <c r="U53" s="986">
        <f t="shared" si="11"/>
        <v>9.1219056691186147</v>
      </c>
      <c r="V53" s="986">
        <f t="shared" si="11"/>
        <v>7.8821468005393047</v>
      </c>
      <c r="W53" s="986">
        <f t="shared" si="11"/>
        <v>10.184385297207484</v>
      </c>
      <c r="X53" s="986">
        <f t="shared" si="11"/>
        <v>6.0916127149995152</v>
      </c>
      <c r="Y53" s="986">
        <f t="shared" si="11"/>
        <v>6.3362128256632708</v>
      </c>
      <c r="Z53" s="986">
        <f t="shared" si="11"/>
        <v>3.7592327884872834</v>
      </c>
      <c r="AA53" s="986">
        <f t="shared" si="11"/>
        <v>3.171402499012979</v>
      </c>
      <c r="AB53" s="986">
        <f t="shared" si="11"/>
        <v>3.7372106089348067</v>
      </c>
      <c r="AC53" s="986">
        <f t="shared" si="11"/>
        <v>2.2289819691420192</v>
      </c>
      <c r="AD53" s="986">
        <f t="shared" si="11"/>
        <v>0.56580810992182795</v>
      </c>
      <c r="AE53" s="986">
        <f t="shared" si="11"/>
        <v>0.56580810992182795</v>
      </c>
      <c r="AF53" s="1009"/>
      <c r="AI53" s="243"/>
      <c r="AJ53" s="243"/>
    </row>
    <row r="54" spans="3:36" s="187" customFormat="1" ht="20" customHeight="1" x14ac:dyDescent="0.2">
      <c r="C54" s="1006"/>
      <c r="D54" s="1141" t="s">
        <v>1172</v>
      </c>
      <c r="E54" s="1142"/>
      <c r="F54" s="1142"/>
      <c r="G54" s="1142"/>
      <c r="H54" s="1142"/>
      <c r="I54" s="1142"/>
      <c r="J54" s="1143"/>
      <c r="K54" s="983">
        <v>0</v>
      </c>
      <c r="L54" s="986">
        <f>K54+L53</f>
        <v>0.94713147949068732</v>
      </c>
      <c r="M54" s="986">
        <f>L54+M53</f>
        <v>2.5739739242193433</v>
      </c>
      <c r="N54" s="986">
        <f t="shared" ref="N54:AE54" si="12">M54+N53</f>
        <v>6.2953452637139087</v>
      </c>
      <c r="O54" s="986">
        <f t="shared" si="12"/>
        <v>10.254894089868337</v>
      </c>
      <c r="P54" s="986">
        <f t="shared" si="12"/>
        <v>13.864168987129384</v>
      </c>
      <c r="Q54" s="986">
        <f t="shared" si="12"/>
        <v>19.893177335582724</v>
      </c>
      <c r="R54" s="986">
        <f t="shared" si="12"/>
        <v>26.077378596751082</v>
      </c>
      <c r="S54" s="986">
        <f t="shared" si="12"/>
        <v>32.261579857919436</v>
      </c>
      <c r="T54" s="986">
        <f t="shared" si="12"/>
        <v>46.355292607051062</v>
      </c>
      <c r="U54" s="986">
        <f t="shared" si="12"/>
        <v>55.477198276169673</v>
      </c>
      <c r="V54" s="986">
        <f t="shared" si="12"/>
        <v>63.359345076708976</v>
      </c>
      <c r="W54" s="986">
        <f t="shared" si="12"/>
        <v>73.543730373916461</v>
      </c>
      <c r="X54" s="986">
        <f t="shared" si="12"/>
        <v>79.635343088915974</v>
      </c>
      <c r="Y54" s="986">
        <f t="shared" si="12"/>
        <v>85.971555914579241</v>
      </c>
      <c r="Z54" s="986">
        <f t="shared" si="12"/>
        <v>89.730788703066523</v>
      </c>
      <c r="AA54" s="986">
        <f t="shared" si="12"/>
        <v>92.902191202079507</v>
      </c>
      <c r="AB54" s="986">
        <f t="shared" si="12"/>
        <v>96.639401811014309</v>
      </c>
      <c r="AC54" s="986">
        <f t="shared" si="12"/>
        <v>98.868383780156336</v>
      </c>
      <c r="AD54" s="986">
        <f t="shared" si="12"/>
        <v>99.434191890078168</v>
      </c>
      <c r="AE54" s="986">
        <f t="shared" si="12"/>
        <v>100</v>
      </c>
      <c r="AF54" s="1009"/>
      <c r="AI54" s="243"/>
      <c r="AJ54" s="243"/>
    </row>
    <row r="55" spans="3:36" s="187" customFormat="1" ht="20" customHeight="1" x14ac:dyDescent="0.2">
      <c r="C55" s="1006"/>
      <c r="D55" s="1144" t="s">
        <v>1171</v>
      </c>
      <c r="E55" s="1145"/>
      <c r="F55" s="1145"/>
      <c r="G55" s="1145"/>
      <c r="H55" s="1145"/>
      <c r="I55" s="1145"/>
      <c r="J55" s="1146"/>
      <c r="K55" s="983" t="s">
        <v>817</v>
      </c>
      <c r="L55" s="986"/>
      <c r="M55" s="986"/>
      <c r="N55" s="986"/>
      <c r="O55" s="986"/>
      <c r="P55" s="986"/>
      <c r="Q55" s="986"/>
      <c r="R55" s="986"/>
      <c r="S55" s="986"/>
      <c r="T55" s="986"/>
      <c r="U55" s="986"/>
      <c r="V55" s="986"/>
      <c r="W55" s="986"/>
      <c r="X55" s="986"/>
      <c r="Y55" s="986"/>
      <c r="Z55" s="986"/>
      <c r="AA55" s="986"/>
      <c r="AB55" s="986"/>
      <c r="AC55" s="986"/>
      <c r="AD55" s="986"/>
      <c r="AE55" s="986"/>
      <c r="AF55" s="1009"/>
      <c r="AI55" s="243"/>
      <c r="AJ55" s="243"/>
    </row>
    <row r="56" spans="3:36" s="187" customFormat="1" ht="20" customHeight="1" thickBot="1" x14ac:dyDescent="0.25">
      <c r="C56" s="1007"/>
      <c r="D56" s="1147" t="s">
        <v>1173</v>
      </c>
      <c r="E56" s="1148"/>
      <c r="F56" s="1148"/>
      <c r="G56" s="1148"/>
      <c r="H56" s="1148"/>
      <c r="I56" s="1148"/>
      <c r="J56" s="1149"/>
      <c r="K56" s="985">
        <v>0</v>
      </c>
      <c r="L56" s="987">
        <f>K56+L55</f>
        <v>0</v>
      </c>
      <c r="M56" s="988">
        <f>L56+M55</f>
        <v>0</v>
      </c>
      <c r="N56" s="987">
        <f t="shared" ref="N56:AE56" si="13">M56+N55</f>
        <v>0</v>
      </c>
      <c r="O56" s="988">
        <f t="shared" si="13"/>
        <v>0</v>
      </c>
      <c r="P56" s="987">
        <f t="shared" si="13"/>
        <v>0</v>
      </c>
      <c r="Q56" s="988">
        <f t="shared" si="13"/>
        <v>0</v>
      </c>
      <c r="R56" s="987">
        <f t="shared" si="13"/>
        <v>0</v>
      </c>
      <c r="S56" s="988">
        <f t="shared" si="13"/>
        <v>0</v>
      </c>
      <c r="T56" s="987">
        <f t="shared" si="13"/>
        <v>0</v>
      </c>
      <c r="U56" s="988">
        <f t="shared" si="13"/>
        <v>0</v>
      </c>
      <c r="V56" s="987">
        <f t="shared" si="13"/>
        <v>0</v>
      </c>
      <c r="W56" s="988">
        <f t="shared" si="13"/>
        <v>0</v>
      </c>
      <c r="X56" s="987">
        <f t="shared" si="13"/>
        <v>0</v>
      </c>
      <c r="Y56" s="988">
        <f t="shared" si="13"/>
        <v>0</v>
      </c>
      <c r="Z56" s="987">
        <f t="shared" si="13"/>
        <v>0</v>
      </c>
      <c r="AA56" s="988">
        <f t="shared" si="13"/>
        <v>0</v>
      </c>
      <c r="AB56" s="987">
        <f t="shared" si="13"/>
        <v>0</v>
      </c>
      <c r="AC56" s="988">
        <f t="shared" si="13"/>
        <v>0</v>
      </c>
      <c r="AD56" s="987">
        <f t="shared" si="13"/>
        <v>0</v>
      </c>
      <c r="AE56" s="988">
        <f t="shared" si="13"/>
        <v>0</v>
      </c>
      <c r="AF56" s="1010"/>
      <c r="AG56" s="770"/>
      <c r="AH56" s="770"/>
      <c r="AI56" s="243"/>
      <c r="AJ56" s="243"/>
    </row>
    <row r="57" spans="3:36" s="187" customFormat="1" ht="20" customHeight="1" x14ac:dyDescent="0.2">
      <c r="C57" s="170"/>
      <c r="D57" s="172"/>
      <c r="E57" s="172"/>
      <c r="F57" s="172"/>
      <c r="G57" s="172"/>
      <c r="H57" s="172"/>
      <c r="I57" s="172"/>
      <c r="J57" s="183"/>
      <c r="K57" s="183"/>
      <c r="AI57" s="243"/>
      <c r="AJ57" s="243"/>
    </row>
    <row r="58" spans="3:36" s="187" customFormat="1" ht="20" customHeight="1" x14ac:dyDescent="0.2">
      <c r="C58" s="170"/>
      <c r="D58" s="182" t="s">
        <v>286</v>
      </c>
      <c r="E58" s="172"/>
      <c r="F58" s="172"/>
      <c r="G58" s="172"/>
      <c r="H58" s="172"/>
      <c r="I58" s="172"/>
      <c r="J58" s="183"/>
      <c r="K58" s="183"/>
      <c r="AI58" s="243"/>
      <c r="AJ58" s="243"/>
    </row>
    <row r="59" spans="3:36" s="187" customFormat="1" ht="20" customHeight="1" x14ac:dyDescent="0.2">
      <c r="C59" s="170" t="s">
        <v>241</v>
      </c>
      <c r="D59" s="172" t="s">
        <v>1177</v>
      </c>
      <c r="E59" s="172"/>
      <c r="F59" s="172"/>
      <c r="G59" s="172"/>
      <c r="H59" s="172"/>
      <c r="I59" s="172"/>
      <c r="J59" s="183"/>
      <c r="K59" s="183"/>
      <c r="AI59" s="243"/>
      <c r="AJ59" s="243"/>
    </row>
    <row r="60" spans="3:36" s="187" customFormat="1" ht="20" customHeight="1" x14ac:dyDescent="0.2">
      <c r="C60" s="170" t="s">
        <v>241</v>
      </c>
      <c r="D60" s="172" t="s">
        <v>1178</v>
      </c>
      <c r="E60" s="172"/>
      <c r="F60" s="172"/>
      <c r="G60" s="172"/>
      <c r="H60" s="172"/>
      <c r="I60" s="172"/>
      <c r="J60" s="183"/>
      <c r="K60" s="183"/>
      <c r="AI60" s="243"/>
      <c r="AJ60" s="243"/>
    </row>
    <row r="61" spans="3:36" s="187" customFormat="1" ht="20" customHeight="1" x14ac:dyDescent="0.2">
      <c r="C61" s="995" t="s">
        <v>241</v>
      </c>
      <c r="D61" s="172"/>
      <c r="E61" s="172"/>
      <c r="F61" s="172"/>
      <c r="G61" s="172"/>
      <c r="H61" s="172"/>
      <c r="I61" s="172"/>
      <c r="J61" s="183"/>
      <c r="K61" s="183"/>
      <c r="AI61" s="243"/>
      <c r="AJ61" s="243"/>
    </row>
    <row r="62" spans="3:36" s="187" customFormat="1" ht="20" customHeight="1" x14ac:dyDescent="0.2">
      <c r="C62" s="170"/>
      <c r="D62" s="172"/>
      <c r="E62" s="172"/>
      <c r="F62" s="172"/>
      <c r="G62" s="172"/>
      <c r="H62" s="172"/>
      <c r="I62" s="172"/>
      <c r="J62" s="183"/>
      <c r="K62" s="183"/>
      <c r="AI62" s="243"/>
      <c r="AJ62" s="243"/>
    </row>
    <row r="63" spans="3:36" s="187" customFormat="1" ht="20" customHeight="1" x14ac:dyDescent="0.2">
      <c r="C63" s="170"/>
      <c r="D63" s="172"/>
      <c r="E63" s="172" t="s">
        <v>794</v>
      </c>
      <c r="F63" s="172"/>
      <c r="H63" s="311">
        <f ca="1">TODAY()</f>
        <v>45053</v>
      </c>
      <c r="I63" s="172"/>
      <c r="J63" s="183"/>
      <c r="K63" s="183"/>
      <c r="AI63" s="243"/>
      <c r="AJ63" s="243"/>
    </row>
    <row r="64" spans="3:36" s="187" customFormat="1" ht="20" customHeight="1" x14ac:dyDescent="0.2">
      <c r="C64" s="170"/>
      <c r="D64" s="172"/>
      <c r="E64" s="182" t="s">
        <v>795</v>
      </c>
      <c r="F64" s="172"/>
      <c r="G64" s="311"/>
      <c r="H64" s="311"/>
      <c r="I64" s="172"/>
      <c r="J64" s="183"/>
      <c r="K64" s="183"/>
      <c r="AI64" s="243"/>
      <c r="AJ64" s="243"/>
    </row>
    <row r="65" spans="3:36" s="187" customFormat="1" ht="20" customHeight="1" x14ac:dyDescent="0.2">
      <c r="C65" s="170"/>
      <c r="D65" s="172"/>
      <c r="E65" s="172"/>
      <c r="F65" s="172"/>
      <c r="G65" s="311"/>
      <c r="H65" s="311"/>
      <c r="I65" s="172"/>
      <c r="J65" s="183"/>
      <c r="K65" s="183"/>
      <c r="AI65" s="243"/>
      <c r="AJ65" s="243"/>
    </row>
    <row r="66" spans="3:36" s="187" customFormat="1" ht="20" customHeight="1" x14ac:dyDescent="0.2">
      <c r="C66" s="170"/>
      <c r="D66" s="172"/>
      <c r="E66" s="172"/>
      <c r="F66" s="172"/>
      <c r="G66" s="311"/>
      <c r="H66" s="311"/>
      <c r="I66" s="172"/>
      <c r="J66" s="183"/>
      <c r="K66" s="183"/>
      <c r="AI66" s="243"/>
      <c r="AJ66" s="243"/>
    </row>
    <row r="67" spans="3:36" s="187" customFormat="1" ht="20" customHeight="1" x14ac:dyDescent="0.2">
      <c r="C67" s="170"/>
      <c r="D67" s="172"/>
      <c r="E67" s="172"/>
      <c r="F67" s="172"/>
      <c r="G67" s="311"/>
      <c r="H67" s="311"/>
      <c r="I67" s="172"/>
      <c r="J67" s="183"/>
      <c r="K67" s="183"/>
      <c r="AI67" s="243"/>
      <c r="AJ67" s="243"/>
    </row>
    <row r="68" spans="3:36" s="187" customFormat="1" ht="20" customHeight="1" x14ac:dyDescent="0.2">
      <c r="C68" s="170"/>
      <c r="D68" s="212"/>
      <c r="E68" s="213" t="s">
        <v>1176</v>
      </c>
      <c r="F68" s="213"/>
      <c r="G68" s="213"/>
      <c r="H68" s="172"/>
      <c r="I68" s="172"/>
      <c r="J68" s="976"/>
      <c r="K68" s="976"/>
      <c r="AI68" s="243"/>
      <c r="AJ68" s="243"/>
    </row>
    <row r="69" spans="3:36" s="187" customFormat="1" ht="20" customHeight="1" x14ac:dyDescent="0.2">
      <c r="C69" s="170"/>
      <c r="D69" s="994"/>
      <c r="E69" s="172" t="s">
        <v>1175</v>
      </c>
      <c r="F69" s="172"/>
      <c r="G69" s="172"/>
      <c r="H69" s="172"/>
      <c r="I69" s="172"/>
      <c r="J69" s="977"/>
      <c r="K69" s="977"/>
      <c r="AI69" s="243"/>
      <c r="AJ69" s="243"/>
    </row>
    <row r="152" spans="3:36" s="172" customFormat="1" ht="20" customHeight="1" x14ac:dyDescent="0.2">
      <c r="C152" s="170"/>
      <c r="D152" s="218"/>
      <c r="E152" s="217"/>
      <c r="J152" s="183"/>
      <c r="K152" s="183"/>
      <c r="AI152" s="321"/>
      <c r="AJ152" s="321"/>
    </row>
  </sheetData>
  <mergeCells count="24">
    <mergeCell ref="I2:I3"/>
    <mergeCell ref="J2:J3"/>
    <mergeCell ref="C9:J9"/>
    <mergeCell ref="C18:C20"/>
    <mergeCell ref="D18:I20"/>
    <mergeCell ref="J18:J20"/>
    <mergeCell ref="C17:AF17"/>
    <mergeCell ref="K18:K19"/>
    <mergeCell ref="L18:AF18"/>
    <mergeCell ref="C16:AF16"/>
    <mergeCell ref="AI21:AI29"/>
    <mergeCell ref="AI31:AI42"/>
    <mergeCell ref="AI43:AI51"/>
    <mergeCell ref="L19:O19"/>
    <mergeCell ref="P19:S19"/>
    <mergeCell ref="T19:W19"/>
    <mergeCell ref="X19:AA19"/>
    <mergeCell ref="AB19:AE19"/>
    <mergeCell ref="D53:J53"/>
    <mergeCell ref="D54:J54"/>
    <mergeCell ref="D55:J55"/>
    <mergeCell ref="D56:J56"/>
    <mergeCell ref="AF19:AF20"/>
    <mergeCell ref="E52:I52"/>
  </mergeCells>
  <printOptions horizontalCentered="1"/>
  <pageMargins left="0.3" right="0.2" top="0.2" bottom="0.2" header="0" footer="0"/>
  <pageSetup paperSize="9"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2119-C04B-427D-A536-ADF6E60FE1A6}">
  <sheetPr>
    <tabColor rgb="FF7030A0"/>
  </sheetPr>
  <dimension ref="E4:T365"/>
  <sheetViews>
    <sheetView showGridLines="0" topLeftCell="A2" zoomScale="70" zoomScaleNormal="55" zoomScaleSheetLayoutView="85" workbookViewId="0">
      <pane xSplit="7" ySplit="5" topLeftCell="H7" activePane="bottomRight" state="frozen"/>
      <selection activeCell="A2" sqref="A2"/>
      <selection pane="topRight" activeCell="H2" sqref="H2"/>
      <selection pane="bottomLeft" activeCell="A7" sqref="A7"/>
      <selection pane="bottomRight" activeCell="H351" sqref="H351"/>
    </sheetView>
  </sheetViews>
  <sheetFormatPr baseColWidth="10" defaultColWidth="8.85546875" defaultRowHeight="18" customHeight="1" x14ac:dyDescent="0.2"/>
  <cols>
    <col min="1" max="4" width="2.140625" style="332" customWidth="1"/>
    <col min="5" max="5" width="4.28515625" style="372" customWidth="1"/>
    <col min="6" max="6" width="3.28515625" style="373" customWidth="1"/>
    <col min="7" max="7" width="66.7109375" style="373" bestFit="1" customWidth="1"/>
    <col min="8" max="8" width="70" style="332" bestFit="1" customWidth="1"/>
    <col min="9" max="9" width="4.5703125" style="332" bestFit="1" customWidth="1"/>
    <col min="10" max="10" width="13.28515625" style="332" bestFit="1" customWidth="1"/>
    <col min="11" max="11" width="15.7109375" style="332" bestFit="1" customWidth="1"/>
    <col min="12" max="12" width="12" style="332" bestFit="1" customWidth="1"/>
    <col min="13" max="13" width="13" style="332" bestFit="1" customWidth="1"/>
    <col min="14" max="14" width="11.42578125" style="332" bestFit="1" customWidth="1"/>
    <col min="15" max="15" width="13" style="332" bestFit="1" customWidth="1"/>
    <col min="16" max="17" width="9" style="332" bestFit="1" customWidth="1"/>
    <col min="18" max="18" width="8.7109375" style="332" bestFit="1" customWidth="1"/>
    <col min="19" max="19" width="9" style="332" bestFit="1" customWidth="1"/>
    <col min="20" max="21" width="9.85546875" style="332" bestFit="1" customWidth="1"/>
    <col min="22" max="16384" width="8.85546875" style="332"/>
  </cols>
  <sheetData>
    <row r="4" spans="5:15" ht="18" customHeight="1" x14ac:dyDescent="0.2">
      <c r="E4" s="1176" t="s">
        <v>319</v>
      </c>
      <c r="F4" s="1177" t="s">
        <v>320</v>
      </c>
      <c r="G4" s="1178"/>
      <c r="H4" s="1179" t="s">
        <v>321</v>
      </c>
      <c r="I4" s="1179" t="s">
        <v>160</v>
      </c>
      <c r="J4" s="1177" t="s">
        <v>322</v>
      </c>
      <c r="K4" s="1180"/>
      <c r="L4" s="1180"/>
      <c r="M4" s="1178"/>
      <c r="N4" s="331" t="s">
        <v>323</v>
      </c>
    </row>
    <row r="5" spans="5:15" ht="18" customHeight="1" x14ac:dyDescent="0.2">
      <c r="E5" s="1176"/>
      <c r="F5" s="1177"/>
      <c r="G5" s="1178"/>
      <c r="H5" s="1179"/>
      <c r="I5" s="1179"/>
      <c r="J5" s="333" t="s">
        <v>324</v>
      </c>
      <c r="K5" s="333" t="s">
        <v>325</v>
      </c>
      <c r="L5" s="333" t="s">
        <v>326</v>
      </c>
      <c r="M5" s="334" t="s">
        <v>294</v>
      </c>
      <c r="N5" s="335">
        <v>1.0999999999999999E-2</v>
      </c>
      <c r="O5" s="336"/>
    </row>
    <row r="6" spans="5:15" ht="18" customHeight="1" x14ac:dyDescent="0.2">
      <c r="E6" s="337"/>
      <c r="F6" s="338"/>
      <c r="G6" s="339"/>
      <c r="H6" s="340"/>
      <c r="I6" s="340"/>
      <c r="J6" s="333"/>
      <c r="K6" s="333"/>
      <c r="L6" s="333"/>
      <c r="M6" s="334"/>
      <c r="N6" s="335"/>
      <c r="O6" s="336"/>
    </row>
    <row r="7" spans="5:15" ht="18" customHeight="1" x14ac:dyDescent="0.2">
      <c r="E7" s="341"/>
      <c r="F7" s="342"/>
      <c r="G7" s="343"/>
      <c r="H7" s="344"/>
      <c r="I7" s="344"/>
      <c r="J7" s="344"/>
      <c r="K7" s="344"/>
      <c r="L7" s="344"/>
      <c r="M7" s="344"/>
    </row>
    <row r="8" spans="5:15" s="349" customFormat="1" ht="18" customHeight="1" x14ac:dyDescent="0.2">
      <c r="E8" s="345" t="s">
        <v>327</v>
      </c>
      <c r="F8" s="346" t="s">
        <v>16</v>
      </c>
      <c r="G8" s="347"/>
      <c r="H8" s="348"/>
      <c r="I8" s="348"/>
      <c r="J8" s="348"/>
      <c r="K8" s="348"/>
      <c r="L8" s="348"/>
      <c r="M8" s="348"/>
    </row>
    <row r="9" spans="5:15" ht="18" customHeight="1" x14ac:dyDescent="0.2">
      <c r="E9" s="341"/>
      <c r="F9" s="350" t="s">
        <v>241</v>
      </c>
      <c r="G9" s="343" t="s">
        <v>328</v>
      </c>
      <c r="H9" s="344" t="s">
        <v>329</v>
      </c>
      <c r="I9" s="344" t="s">
        <v>189</v>
      </c>
      <c r="J9" s="344">
        <v>391563.07692307694</v>
      </c>
      <c r="K9" s="344">
        <f>J9*(1+$N$5)</f>
        <v>395870.27076923073</v>
      </c>
      <c r="L9" s="344">
        <f>[1]Beton!$N$22</f>
        <v>87000</v>
      </c>
      <c r="M9" s="344">
        <f t="shared" ref="M9:M14" si="0">SUM(K9:L9)</f>
        <v>482870.27076923073</v>
      </c>
    </row>
    <row r="10" spans="5:15" ht="18" customHeight="1" x14ac:dyDescent="0.2">
      <c r="E10" s="341"/>
      <c r="F10" s="350" t="s">
        <v>241</v>
      </c>
      <c r="G10" s="343" t="s">
        <v>328</v>
      </c>
      <c r="H10" s="344" t="s">
        <v>330</v>
      </c>
      <c r="I10" s="344" t="s">
        <v>189</v>
      </c>
      <c r="J10" s="344">
        <v>556563.07692307699</v>
      </c>
      <c r="K10" s="344">
        <f t="shared" ref="K10:K14" si="1">J10*(1+$N$5)</f>
        <v>562685.27076923079</v>
      </c>
      <c r="L10" s="344">
        <f>[1]Beton!$N$46</f>
        <v>87000</v>
      </c>
      <c r="M10" s="344">
        <f t="shared" si="0"/>
        <v>649685.27076923079</v>
      </c>
    </row>
    <row r="11" spans="5:15" ht="18" customHeight="1" x14ac:dyDescent="0.2">
      <c r="E11" s="341"/>
      <c r="F11" s="350" t="s">
        <v>241</v>
      </c>
      <c r="G11" s="343" t="s">
        <v>328</v>
      </c>
      <c r="H11" s="344" t="s">
        <v>331</v>
      </c>
      <c r="I11" s="344" t="s">
        <v>189</v>
      </c>
      <c r="J11" s="344">
        <v>721563.07692307688</v>
      </c>
      <c r="K11" s="344">
        <f t="shared" si="1"/>
        <v>729500.27076923067</v>
      </c>
      <c r="L11" s="344">
        <f>[1]Beton!$N$59</f>
        <v>87000</v>
      </c>
      <c r="M11" s="344">
        <f t="shared" si="0"/>
        <v>816500.27076923067</v>
      </c>
    </row>
    <row r="12" spans="5:15" ht="18" customHeight="1" x14ac:dyDescent="0.2">
      <c r="E12" s="341"/>
      <c r="F12" s="350" t="s">
        <v>241</v>
      </c>
      <c r="G12" s="343" t="s">
        <v>332</v>
      </c>
      <c r="H12" s="344" t="s">
        <v>333</v>
      </c>
      <c r="I12" s="344" t="s">
        <v>192</v>
      </c>
      <c r="J12" s="344">
        <v>12000</v>
      </c>
      <c r="K12" s="344">
        <f t="shared" si="1"/>
        <v>12131.999999999998</v>
      </c>
      <c r="L12" s="344">
        <v>5000</v>
      </c>
      <c r="M12" s="344">
        <f t="shared" si="0"/>
        <v>17132</v>
      </c>
    </row>
    <row r="13" spans="5:15" ht="18" customHeight="1" x14ac:dyDescent="0.2">
      <c r="E13" s="341"/>
      <c r="F13" s="350" t="s">
        <v>241</v>
      </c>
      <c r="G13" s="343" t="s">
        <v>334</v>
      </c>
      <c r="H13" s="344" t="s">
        <v>335</v>
      </c>
      <c r="I13" s="344" t="s">
        <v>184</v>
      </c>
      <c r="J13" s="344">
        <v>120000</v>
      </c>
      <c r="K13" s="344">
        <f t="shared" si="1"/>
        <v>121319.99999999999</v>
      </c>
      <c r="L13" s="344">
        <v>10000</v>
      </c>
      <c r="M13" s="344">
        <f t="shared" si="0"/>
        <v>131320</v>
      </c>
    </row>
    <row r="14" spans="5:15" ht="18" customHeight="1" x14ac:dyDescent="0.2">
      <c r="E14" s="341"/>
      <c r="F14" s="350" t="s">
        <v>241</v>
      </c>
      <c r="G14" s="343" t="s">
        <v>147</v>
      </c>
      <c r="H14" s="344" t="s">
        <v>336</v>
      </c>
      <c r="I14" s="344" t="s">
        <v>184</v>
      </c>
      <c r="J14" s="344">
        <v>55000</v>
      </c>
      <c r="K14" s="344">
        <f t="shared" si="1"/>
        <v>55604.999999999993</v>
      </c>
      <c r="L14" s="344">
        <v>40000</v>
      </c>
      <c r="M14" s="344">
        <f t="shared" si="0"/>
        <v>95605</v>
      </c>
    </row>
    <row r="15" spans="5:15" ht="18" customHeight="1" x14ac:dyDescent="0.2">
      <c r="E15" s="341"/>
      <c r="F15" s="351"/>
      <c r="G15" s="352"/>
      <c r="H15" s="344"/>
      <c r="I15" s="344"/>
      <c r="J15" s="344"/>
      <c r="K15" s="344"/>
      <c r="L15" s="344"/>
      <c r="M15" s="344"/>
      <c r="N15" s="353"/>
      <c r="O15" s="336"/>
    </row>
    <row r="16" spans="5:15" ht="18" customHeight="1" x14ac:dyDescent="0.2">
      <c r="E16" s="341"/>
      <c r="F16" s="351"/>
      <c r="G16" s="352"/>
      <c r="H16" s="344"/>
      <c r="I16" s="344"/>
      <c r="J16" s="344"/>
      <c r="K16" s="344"/>
      <c r="L16" s="344"/>
      <c r="M16" s="344"/>
    </row>
    <row r="17" spans="5:13" s="349" customFormat="1" ht="18" customHeight="1" x14ac:dyDescent="0.2">
      <c r="E17" s="345" t="s">
        <v>337</v>
      </c>
      <c r="F17" s="354" t="s">
        <v>338</v>
      </c>
      <c r="G17" s="355"/>
      <c r="H17" s="348"/>
      <c r="I17" s="348"/>
      <c r="J17" s="348"/>
      <c r="K17" s="348"/>
      <c r="L17" s="348"/>
      <c r="M17" s="348"/>
    </row>
    <row r="18" spans="5:13" s="349" customFormat="1" ht="18" customHeight="1" x14ac:dyDescent="0.2">
      <c r="E18" s="345"/>
      <c r="F18" s="354" t="s">
        <v>339</v>
      </c>
      <c r="G18" s="355"/>
      <c r="H18" s="348"/>
      <c r="I18" s="348"/>
      <c r="J18" s="348"/>
      <c r="K18" s="348"/>
      <c r="L18" s="348"/>
      <c r="M18" s="348"/>
    </row>
    <row r="19" spans="5:13" ht="18" customHeight="1" x14ac:dyDescent="0.2">
      <c r="E19" s="341"/>
      <c r="F19" s="356" t="s">
        <v>241</v>
      </c>
      <c r="G19" s="343" t="s">
        <v>340</v>
      </c>
      <c r="H19" s="344" t="s">
        <v>341</v>
      </c>
      <c r="I19" s="344" t="s">
        <v>188</v>
      </c>
      <c r="J19" s="344">
        <v>94017.241379310348</v>
      </c>
      <c r="K19" s="344">
        <f t="shared" ref="K19:K25" si="2">J19*(1+$N$5)</f>
        <v>95051.431034482754</v>
      </c>
      <c r="L19" s="344">
        <f>'[1]Analisa Instalasi Listrik'!$H$7</f>
        <v>40000</v>
      </c>
      <c r="M19" s="344">
        <f t="shared" ref="M19:M25" si="3">SUM(K19:L19)</f>
        <v>135051.43103448275</v>
      </c>
    </row>
    <row r="20" spans="5:13" ht="18" customHeight="1" x14ac:dyDescent="0.2">
      <c r="E20" s="341"/>
      <c r="F20" s="356" t="s">
        <v>241</v>
      </c>
      <c r="G20" s="343" t="s">
        <v>68</v>
      </c>
      <c r="H20" s="344" t="s">
        <v>342</v>
      </c>
      <c r="I20" s="344" t="s">
        <v>188</v>
      </c>
      <c r="J20" s="344">
        <v>82362.068965517246</v>
      </c>
      <c r="K20" s="344">
        <f t="shared" si="2"/>
        <v>83268.051724137928</v>
      </c>
      <c r="L20" s="344">
        <f>'[1]Analisa Instalasi Listrik'!$H$22</f>
        <v>40000</v>
      </c>
      <c r="M20" s="344">
        <f t="shared" si="3"/>
        <v>123268.05172413793</v>
      </c>
    </row>
    <row r="21" spans="5:13" ht="18" customHeight="1" x14ac:dyDescent="0.2">
      <c r="E21" s="341"/>
      <c r="F21" s="356" t="s">
        <v>241</v>
      </c>
      <c r="G21" s="343" t="s">
        <v>343</v>
      </c>
      <c r="H21" s="344" t="s">
        <v>344</v>
      </c>
      <c r="I21" s="344" t="s">
        <v>188</v>
      </c>
      <c r="J21" s="344">
        <v>133534.4827586207</v>
      </c>
      <c r="K21" s="344">
        <f t="shared" si="2"/>
        <v>135003.36206896551</v>
      </c>
      <c r="L21" s="344">
        <f>'[1]Analisa Instalasi Listrik'!$H$37</f>
        <v>40000</v>
      </c>
      <c r="M21" s="344">
        <f t="shared" si="3"/>
        <v>175003.36206896551</v>
      </c>
    </row>
    <row r="22" spans="5:13" ht="18" customHeight="1" x14ac:dyDescent="0.2">
      <c r="E22" s="341"/>
      <c r="F22" s="356" t="s">
        <v>241</v>
      </c>
      <c r="G22" s="343" t="s">
        <v>71</v>
      </c>
      <c r="H22" s="344" t="s">
        <v>344</v>
      </c>
      <c r="I22" s="344" t="s">
        <v>188</v>
      </c>
      <c r="J22" s="344">
        <v>133534.4827586207</v>
      </c>
      <c r="K22" s="344">
        <f t="shared" si="2"/>
        <v>135003.36206896551</v>
      </c>
      <c r="L22" s="344">
        <f>'[1]Analisa Instalasi Listrik'!$H$37</f>
        <v>40000</v>
      </c>
      <c r="M22" s="344">
        <f t="shared" si="3"/>
        <v>175003.36206896551</v>
      </c>
    </row>
    <row r="23" spans="5:13" ht="18" customHeight="1" x14ac:dyDescent="0.2">
      <c r="E23" s="341"/>
      <c r="F23" s="356" t="s">
        <v>241</v>
      </c>
      <c r="G23" s="343" t="s">
        <v>345</v>
      </c>
      <c r="H23" s="344" t="s">
        <v>344</v>
      </c>
      <c r="I23" s="344" t="s">
        <v>188</v>
      </c>
      <c r="J23" s="344">
        <v>133534.4827586207</v>
      </c>
      <c r="K23" s="344">
        <f t="shared" si="2"/>
        <v>135003.36206896551</v>
      </c>
      <c r="L23" s="344">
        <f>'[1]Analisa Instalasi Listrik'!$H$37</f>
        <v>40000</v>
      </c>
      <c r="M23" s="344">
        <f t="shared" si="3"/>
        <v>175003.36206896551</v>
      </c>
    </row>
    <row r="24" spans="5:13" ht="18" customHeight="1" x14ac:dyDescent="0.2">
      <c r="E24" s="341"/>
      <c r="F24" s="356" t="s">
        <v>241</v>
      </c>
      <c r="G24" s="343" t="s">
        <v>72</v>
      </c>
      <c r="H24" s="344" t="s">
        <v>346</v>
      </c>
      <c r="I24" s="344" t="s">
        <v>237</v>
      </c>
      <c r="J24" s="344">
        <f>60000*4</f>
        <v>240000</v>
      </c>
      <c r="K24" s="344">
        <f t="shared" si="2"/>
        <v>242639.99999999997</v>
      </c>
      <c r="L24" s="344">
        <f>'[1]Analisa Instalasi Listrik'!$H$37</f>
        <v>40000</v>
      </c>
      <c r="M24" s="344">
        <f t="shared" si="3"/>
        <v>282640</v>
      </c>
    </row>
    <row r="25" spans="5:13" ht="18" customHeight="1" x14ac:dyDescent="0.2">
      <c r="E25" s="341"/>
      <c r="F25" s="356" t="s">
        <v>241</v>
      </c>
      <c r="G25" s="343" t="s">
        <v>347</v>
      </c>
      <c r="H25" s="344" t="s">
        <v>344</v>
      </c>
      <c r="I25" s="344" t="s">
        <v>188</v>
      </c>
      <c r="J25" s="344">
        <v>133534.4827586207</v>
      </c>
      <c r="K25" s="344">
        <f t="shared" si="2"/>
        <v>135003.36206896551</v>
      </c>
      <c r="L25" s="344">
        <f>'[1]Analisa Instalasi Listrik'!$H$37</f>
        <v>40000</v>
      </c>
      <c r="M25" s="344">
        <f t="shared" si="3"/>
        <v>175003.36206896551</v>
      </c>
    </row>
    <row r="26" spans="5:13" ht="18" customHeight="1" x14ac:dyDescent="0.2">
      <c r="E26" s="341"/>
      <c r="F26" s="342"/>
      <c r="G26" s="343"/>
      <c r="H26" s="344"/>
      <c r="I26" s="344"/>
      <c r="J26" s="344"/>
      <c r="K26" s="344"/>
      <c r="L26" s="344"/>
      <c r="M26" s="344"/>
    </row>
    <row r="27" spans="5:13" s="349" customFormat="1" ht="18" customHeight="1" x14ac:dyDescent="0.2">
      <c r="E27" s="345"/>
      <c r="F27" s="354" t="s">
        <v>348</v>
      </c>
      <c r="G27" s="355"/>
      <c r="H27" s="348"/>
      <c r="I27" s="348"/>
      <c r="J27" s="348"/>
      <c r="K27" s="348"/>
      <c r="L27" s="348"/>
      <c r="M27" s="348"/>
    </row>
    <row r="28" spans="5:13" ht="18" customHeight="1" x14ac:dyDescent="0.2">
      <c r="E28" s="341"/>
      <c r="F28" s="356" t="s">
        <v>327</v>
      </c>
      <c r="G28" s="343" t="s">
        <v>75</v>
      </c>
      <c r="H28" s="344"/>
      <c r="I28" s="344"/>
      <c r="J28" s="344"/>
      <c r="K28" s="344"/>
      <c r="L28" s="344"/>
      <c r="M28" s="344"/>
    </row>
    <row r="29" spans="5:13" ht="18" customHeight="1" x14ac:dyDescent="0.2">
      <c r="E29" s="341"/>
      <c r="F29" s="356"/>
      <c r="G29" s="343" t="s">
        <v>349</v>
      </c>
      <c r="H29" s="344" t="s">
        <v>350</v>
      </c>
      <c r="I29" s="344" t="s">
        <v>266</v>
      </c>
      <c r="J29" s="344">
        <v>85000</v>
      </c>
      <c r="K29" s="344">
        <f t="shared" ref="K29:K36" si="4">J29*(1+$N$5)</f>
        <v>85934.999999999985</v>
      </c>
      <c r="L29" s="344">
        <f t="shared" ref="L29:L36" si="5">J29*0.35</f>
        <v>29749.999999999996</v>
      </c>
      <c r="M29" s="344">
        <f t="shared" ref="M29" si="6">SUM(K29:L29)</f>
        <v>115684.99999999999</v>
      </c>
    </row>
    <row r="30" spans="5:13" ht="18" customHeight="1" x14ac:dyDescent="0.2">
      <c r="E30" s="341"/>
      <c r="F30" s="356"/>
      <c r="G30" s="343" t="s">
        <v>351</v>
      </c>
      <c r="H30" s="344" t="s">
        <v>352</v>
      </c>
      <c r="I30" s="344" t="s">
        <v>266</v>
      </c>
      <c r="J30" s="344">
        <v>85000</v>
      </c>
      <c r="K30" s="344">
        <f t="shared" si="4"/>
        <v>85934.999999999985</v>
      </c>
      <c r="L30" s="344">
        <f t="shared" si="5"/>
        <v>29749.999999999996</v>
      </c>
      <c r="M30" s="344">
        <f t="shared" ref="M30:M34" si="7">SUM(K30:L30)</f>
        <v>115684.99999999999</v>
      </c>
    </row>
    <row r="31" spans="5:13" ht="18" customHeight="1" x14ac:dyDescent="0.2">
      <c r="E31" s="341"/>
      <c r="F31" s="356"/>
      <c r="G31" s="357" t="s">
        <v>353</v>
      </c>
      <c r="H31" s="358" t="s">
        <v>354</v>
      </c>
      <c r="I31" s="358" t="s">
        <v>266</v>
      </c>
      <c r="J31" s="358">
        <v>65000</v>
      </c>
      <c r="K31" s="358">
        <f t="shared" si="4"/>
        <v>65715</v>
      </c>
      <c r="L31" s="344">
        <f t="shared" si="5"/>
        <v>22750</v>
      </c>
      <c r="M31" s="358">
        <f t="shared" si="7"/>
        <v>88465</v>
      </c>
    </row>
    <row r="32" spans="5:13" ht="18" customHeight="1" x14ac:dyDescent="0.2">
      <c r="E32" s="341"/>
      <c r="F32" s="356"/>
      <c r="G32" s="357" t="s">
        <v>355</v>
      </c>
      <c r="H32" s="358" t="s">
        <v>356</v>
      </c>
      <c r="I32" s="358" t="s">
        <v>266</v>
      </c>
      <c r="J32" s="358">
        <v>65000</v>
      </c>
      <c r="K32" s="358">
        <f t="shared" si="4"/>
        <v>65715</v>
      </c>
      <c r="L32" s="344">
        <f t="shared" si="5"/>
        <v>22750</v>
      </c>
      <c r="M32" s="358">
        <f t="shared" si="7"/>
        <v>88465</v>
      </c>
    </row>
    <row r="33" spans="5:13" ht="18" customHeight="1" x14ac:dyDescent="0.2">
      <c r="E33" s="341"/>
      <c r="F33" s="356"/>
      <c r="G33" s="343" t="s">
        <v>76</v>
      </c>
      <c r="H33" s="344" t="s">
        <v>357</v>
      </c>
      <c r="I33" s="344" t="s">
        <v>237</v>
      </c>
      <c r="J33" s="344">
        <f>1300000/70</f>
        <v>18571.428571428572</v>
      </c>
      <c r="K33" s="344">
        <f t="shared" si="4"/>
        <v>18775.714285714286</v>
      </c>
      <c r="L33" s="344">
        <f t="shared" si="5"/>
        <v>6500</v>
      </c>
      <c r="M33" s="344">
        <f t="shared" si="7"/>
        <v>25275.714285714286</v>
      </c>
    </row>
    <row r="34" spans="5:13" ht="18" customHeight="1" x14ac:dyDescent="0.2">
      <c r="E34" s="341"/>
      <c r="F34" s="356"/>
      <c r="G34" s="343" t="s">
        <v>77</v>
      </c>
      <c r="H34" s="344" t="s">
        <v>358</v>
      </c>
      <c r="I34" s="344" t="s">
        <v>266</v>
      </c>
      <c r="J34" s="344">
        <v>60000</v>
      </c>
      <c r="K34" s="344">
        <f t="shared" si="4"/>
        <v>60659.999999999993</v>
      </c>
      <c r="L34" s="344">
        <f t="shared" si="5"/>
        <v>21000</v>
      </c>
      <c r="M34" s="344">
        <f t="shared" si="7"/>
        <v>81660</v>
      </c>
    </row>
    <row r="35" spans="5:13" ht="18" customHeight="1" x14ac:dyDescent="0.2">
      <c r="E35" s="341"/>
      <c r="F35" s="356"/>
      <c r="G35" s="343" t="s">
        <v>78</v>
      </c>
      <c r="H35" s="344" t="s">
        <v>359</v>
      </c>
      <c r="I35" s="344" t="s">
        <v>266</v>
      </c>
      <c r="J35" s="344">
        <v>400000</v>
      </c>
      <c r="K35" s="344">
        <f t="shared" si="4"/>
        <v>404399.99999999994</v>
      </c>
      <c r="L35" s="344">
        <f t="shared" si="5"/>
        <v>140000</v>
      </c>
      <c r="M35" s="344">
        <f t="shared" ref="M35:M36" si="8">SUM(K35:L35)</f>
        <v>544400</v>
      </c>
    </row>
    <row r="36" spans="5:13" ht="18" customHeight="1" x14ac:dyDescent="0.2">
      <c r="E36" s="341"/>
      <c r="F36" s="356"/>
      <c r="G36" s="343" t="s">
        <v>79</v>
      </c>
      <c r="H36" s="344" t="s">
        <v>360</v>
      </c>
      <c r="I36" s="344" t="s">
        <v>266</v>
      </c>
      <c r="J36" s="344">
        <v>350000</v>
      </c>
      <c r="K36" s="344">
        <f t="shared" si="4"/>
        <v>353849.99999999994</v>
      </c>
      <c r="L36" s="344">
        <f t="shared" si="5"/>
        <v>122499.99999999999</v>
      </c>
      <c r="M36" s="344">
        <f t="shared" si="8"/>
        <v>476349.99999999994</v>
      </c>
    </row>
    <row r="37" spans="5:13" ht="18" customHeight="1" x14ac:dyDescent="0.2">
      <c r="E37" s="341"/>
      <c r="F37" s="356"/>
      <c r="G37" s="343" t="s">
        <v>80</v>
      </c>
      <c r="H37" s="344"/>
      <c r="I37" s="344"/>
      <c r="J37" s="344"/>
      <c r="K37" s="344"/>
      <c r="L37" s="344"/>
      <c r="M37" s="344"/>
    </row>
    <row r="38" spans="5:13" ht="18" customHeight="1" x14ac:dyDescent="0.2">
      <c r="E38" s="341"/>
      <c r="F38" s="356"/>
      <c r="G38" s="343" t="s">
        <v>81</v>
      </c>
      <c r="H38" s="344" t="s">
        <v>361</v>
      </c>
      <c r="I38" s="344" t="s">
        <v>266</v>
      </c>
      <c r="J38" s="344">
        <v>300000</v>
      </c>
      <c r="K38" s="344">
        <f t="shared" ref="K38:K39" si="9">J38*(1+$N$5)</f>
        <v>303299.99999999994</v>
      </c>
      <c r="L38" s="344">
        <f>J38*0.35</f>
        <v>105000</v>
      </c>
      <c r="M38" s="344">
        <f t="shared" ref="M38:M39" si="10">SUM(K38:L38)</f>
        <v>408299.99999999994</v>
      </c>
    </row>
    <row r="39" spans="5:13" ht="18" customHeight="1" x14ac:dyDescent="0.2">
      <c r="E39" s="341"/>
      <c r="F39" s="356"/>
      <c r="G39" s="343" t="s">
        <v>82</v>
      </c>
      <c r="H39" s="344" t="s">
        <v>362</v>
      </c>
      <c r="I39" s="344" t="s">
        <v>266</v>
      </c>
      <c r="J39" s="344">
        <v>30000</v>
      </c>
      <c r="K39" s="344">
        <f t="shared" si="9"/>
        <v>30329.999999999996</v>
      </c>
      <c r="L39" s="344">
        <f>J39*0.35</f>
        <v>10500</v>
      </c>
      <c r="M39" s="344">
        <f t="shared" si="10"/>
        <v>40830</v>
      </c>
    </row>
    <row r="40" spans="5:13" ht="18" customHeight="1" x14ac:dyDescent="0.2">
      <c r="E40" s="341"/>
      <c r="F40" s="356"/>
      <c r="G40" s="343"/>
      <c r="H40" s="344"/>
      <c r="I40" s="344"/>
      <c r="J40" s="344"/>
      <c r="K40" s="344"/>
      <c r="L40" s="344"/>
      <c r="M40" s="344"/>
    </row>
    <row r="41" spans="5:13" ht="18" customHeight="1" x14ac:dyDescent="0.2">
      <c r="E41" s="341"/>
      <c r="F41" s="356" t="s">
        <v>337</v>
      </c>
      <c r="G41" s="343" t="s">
        <v>83</v>
      </c>
      <c r="H41" s="344"/>
      <c r="I41" s="344"/>
      <c r="J41" s="344"/>
      <c r="K41" s="344"/>
      <c r="L41" s="344"/>
      <c r="M41" s="344"/>
    </row>
    <row r="42" spans="5:13" ht="18" customHeight="1" x14ac:dyDescent="0.2">
      <c r="E42" s="341"/>
      <c r="F42" s="342"/>
      <c r="G42" s="343" t="s">
        <v>84</v>
      </c>
      <c r="H42" s="344"/>
      <c r="I42" s="344"/>
      <c r="J42" s="344"/>
      <c r="K42" s="344"/>
      <c r="L42" s="344"/>
      <c r="M42" s="344"/>
    </row>
    <row r="43" spans="5:13" ht="18" customHeight="1" x14ac:dyDescent="0.2">
      <c r="E43" s="341"/>
      <c r="F43" s="342"/>
      <c r="G43" s="343"/>
      <c r="H43" s="344" t="s">
        <v>363</v>
      </c>
      <c r="I43" s="344" t="s">
        <v>266</v>
      </c>
      <c r="J43" s="344">
        <v>30000</v>
      </c>
      <c r="K43" s="344">
        <f t="shared" ref="K43" si="11">J43*(1+$N$5)</f>
        <v>30329.999999999996</v>
      </c>
      <c r="L43" s="344">
        <f t="shared" ref="L43" si="12">J43*0.4</f>
        <v>12000</v>
      </c>
      <c r="M43" s="344">
        <f t="shared" ref="M43" si="13">SUM(K43:L43)</f>
        <v>42330</v>
      </c>
    </row>
    <row r="44" spans="5:13" ht="18" customHeight="1" x14ac:dyDescent="0.2">
      <c r="E44" s="341"/>
      <c r="F44" s="342"/>
      <c r="G44" s="343"/>
      <c r="H44" s="344"/>
      <c r="I44" s="344"/>
      <c r="J44" s="344"/>
      <c r="K44" s="344"/>
      <c r="L44" s="344"/>
      <c r="M44" s="344"/>
    </row>
    <row r="45" spans="5:13" ht="18" customHeight="1" x14ac:dyDescent="0.2">
      <c r="E45" s="341"/>
      <c r="F45" s="342"/>
      <c r="G45" s="343" t="s">
        <v>85</v>
      </c>
      <c r="H45" s="344"/>
      <c r="I45" s="344"/>
      <c r="J45" s="344"/>
      <c r="K45" s="344"/>
      <c r="L45" s="344"/>
      <c r="M45" s="344"/>
    </row>
    <row r="46" spans="5:13" ht="18" customHeight="1" x14ac:dyDescent="0.2">
      <c r="E46" s="341"/>
      <c r="F46" s="342"/>
      <c r="G46" s="343"/>
      <c r="H46" s="344" t="s">
        <v>364</v>
      </c>
      <c r="I46" s="344" t="s">
        <v>266</v>
      </c>
      <c r="J46" s="344">
        <v>15000</v>
      </c>
      <c r="K46" s="344">
        <f t="shared" ref="K46:K50" si="14">J46*(1+$N$5)</f>
        <v>15164.999999999998</v>
      </c>
      <c r="L46" s="344">
        <f>J46*0.4</f>
        <v>6000</v>
      </c>
      <c r="M46" s="344">
        <f t="shared" ref="M46:M47" si="15">SUM(K46:L46)</f>
        <v>21165</v>
      </c>
    </row>
    <row r="47" spans="5:13" ht="18" customHeight="1" x14ac:dyDescent="0.2">
      <c r="E47" s="341"/>
      <c r="F47" s="342"/>
      <c r="G47" s="343"/>
      <c r="H47" s="344" t="s">
        <v>365</v>
      </c>
      <c r="I47" s="344" t="s">
        <v>266</v>
      </c>
      <c r="J47" s="344">
        <v>25000</v>
      </c>
      <c r="K47" s="344">
        <f t="shared" si="14"/>
        <v>25274.999999999996</v>
      </c>
      <c r="L47" s="344">
        <f t="shared" ref="L47:L50" si="16">J47*0.4</f>
        <v>10000</v>
      </c>
      <c r="M47" s="344">
        <f t="shared" si="15"/>
        <v>35275</v>
      </c>
    </row>
    <row r="48" spans="5:13" ht="18" customHeight="1" x14ac:dyDescent="0.2">
      <c r="E48" s="341"/>
      <c r="F48" s="342"/>
      <c r="G48" s="343"/>
      <c r="H48" s="344" t="s">
        <v>366</v>
      </c>
      <c r="I48" s="344" t="s">
        <v>266</v>
      </c>
      <c r="J48" s="344">
        <v>25000</v>
      </c>
      <c r="K48" s="344">
        <f t="shared" si="14"/>
        <v>25274.999999999996</v>
      </c>
      <c r="L48" s="344">
        <f t="shared" si="16"/>
        <v>10000</v>
      </c>
      <c r="M48" s="344">
        <f t="shared" ref="M48:M50" si="17">SUM(K48:L48)</f>
        <v>35275</v>
      </c>
    </row>
    <row r="49" spans="5:13" ht="18" customHeight="1" x14ac:dyDescent="0.2">
      <c r="E49" s="341"/>
      <c r="F49" s="342"/>
      <c r="G49" s="343"/>
      <c r="H49" s="344" t="s">
        <v>367</v>
      </c>
      <c r="I49" s="344" t="s">
        <v>266</v>
      </c>
      <c r="J49" s="344">
        <v>40000</v>
      </c>
      <c r="K49" s="344">
        <f t="shared" si="14"/>
        <v>40439.999999999993</v>
      </c>
      <c r="L49" s="344">
        <f t="shared" si="16"/>
        <v>16000</v>
      </c>
      <c r="M49" s="344">
        <f t="shared" si="17"/>
        <v>56439.999999999993</v>
      </c>
    </row>
    <row r="50" spans="5:13" ht="18" customHeight="1" x14ac:dyDescent="0.2">
      <c r="E50" s="341"/>
      <c r="F50" s="342"/>
      <c r="G50" s="343"/>
      <c r="H50" s="344" t="s">
        <v>368</v>
      </c>
      <c r="I50" s="344" t="s">
        <v>266</v>
      </c>
      <c r="J50" s="344">
        <v>56000</v>
      </c>
      <c r="K50" s="344">
        <f t="shared" si="14"/>
        <v>56615.999999999993</v>
      </c>
      <c r="L50" s="344">
        <f t="shared" si="16"/>
        <v>22400</v>
      </c>
      <c r="M50" s="344">
        <f t="shared" si="17"/>
        <v>79016</v>
      </c>
    </row>
    <row r="51" spans="5:13" ht="18" customHeight="1" x14ac:dyDescent="0.2">
      <c r="E51" s="341"/>
      <c r="F51" s="342"/>
      <c r="G51" s="343"/>
      <c r="H51" s="344"/>
      <c r="I51" s="344"/>
      <c r="J51" s="344"/>
      <c r="K51" s="344"/>
      <c r="L51" s="344"/>
      <c r="M51" s="344"/>
    </row>
    <row r="52" spans="5:13" ht="18" customHeight="1" x14ac:dyDescent="0.2">
      <c r="E52" s="341"/>
      <c r="F52" s="342"/>
      <c r="G52" s="343" t="s">
        <v>86</v>
      </c>
      <c r="H52" s="344"/>
      <c r="I52" s="344"/>
      <c r="J52" s="344"/>
      <c r="K52" s="344"/>
      <c r="L52" s="344"/>
      <c r="M52" s="344"/>
    </row>
    <row r="53" spans="5:13" ht="18" customHeight="1" x14ac:dyDescent="0.2">
      <c r="E53" s="341"/>
      <c r="F53" s="342"/>
      <c r="G53" s="343"/>
      <c r="H53" s="344" t="s">
        <v>369</v>
      </c>
      <c r="I53" s="344" t="s">
        <v>266</v>
      </c>
      <c r="J53" s="344">
        <v>25000</v>
      </c>
      <c r="K53" s="344">
        <f t="shared" ref="K53:K57" si="18">J53*(1+$N$5)</f>
        <v>25274.999999999996</v>
      </c>
      <c r="L53" s="344">
        <f t="shared" ref="L53:L57" si="19">J53*0.4</f>
        <v>10000</v>
      </c>
      <c r="M53" s="344">
        <f t="shared" ref="M53:M57" si="20">SUM(K53:L53)</f>
        <v>35275</v>
      </c>
    </row>
    <row r="54" spans="5:13" ht="18" customHeight="1" x14ac:dyDescent="0.2">
      <c r="E54" s="341"/>
      <c r="F54" s="342"/>
      <c r="G54" s="343"/>
      <c r="H54" s="344" t="s">
        <v>370</v>
      </c>
      <c r="I54" s="344" t="s">
        <v>266</v>
      </c>
      <c r="J54" s="344">
        <v>33000</v>
      </c>
      <c r="K54" s="344">
        <f t="shared" si="18"/>
        <v>33363</v>
      </c>
      <c r="L54" s="344">
        <f t="shared" si="19"/>
        <v>13200</v>
      </c>
      <c r="M54" s="344">
        <f t="shared" si="20"/>
        <v>46563</v>
      </c>
    </row>
    <row r="55" spans="5:13" ht="18" customHeight="1" x14ac:dyDescent="0.2">
      <c r="E55" s="341"/>
      <c r="F55" s="342"/>
      <c r="G55" s="343"/>
      <c r="H55" s="344" t="s">
        <v>371</v>
      </c>
      <c r="I55" s="344" t="s">
        <v>266</v>
      </c>
      <c r="J55" s="344">
        <v>40000</v>
      </c>
      <c r="K55" s="344">
        <f t="shared" si="18"/>
        <v>40439.999999999993</v>
      </c>
      <c r="L55" s="344">
        <f t="shared" si="19"/>
        <v>16000</v>
      </c>
      <c r="M55" s="344">
        <f t="shared" si="20"/>
        <v>56439.999999999993</v>
      </c>
    </row>
    <row r="56" spans="5:13" ht="18" customHeight="1" x14ac:dyDescent="0.2">
      <c r="E56" s="341"/>
      <c r="F56" s="342"/>
      <c r="G56" s="343"/>
      <c r="H56" s="344" t="s">
        <v>372</v>
      </c>
      <c r="I56" s="344" t="s">
        <v>266</v>
      </c>
      <c r="J56" s="344">
        <v>45000</v>
      </c>
      <c r="K56" s="344">
        <f t="shared" si="18"/>
        <v>45494.999999999993</v>
      </c>
      <c r="L56" s="344">
        <f t="shared" si="19"/>
        <v>18000</v>
      </c>
      <c r="M56" s="344">
        <f t="shared" si="20"/>
        <v>63494.999999999993</v>
      </c>
    </row>
    <row r="57" spans="5:13" ht="18" customHeight="1" x14ac:dyDescent="0.2">
      <c r="E57" s="341"/>
      <c r="F57" s="342"/>
      <c r="G57" s="343"/>
      <c r="H57" s="344" t="s">
        <v>373</v>
      </c>
      <c r="I57" s="344" t="s">
        <v>266</v>
      </c>
      <c r="J57" s="344">
        <v>45000</v>
      </c>
      <c r="K57" s="344">
        <f t="shared" si="18"/>
        <v>45494.999999999993</v>
      </c>
      <c r="L57" s="344">
        <f t="shared" si="19"/>
        <v>18000</v>
      </c>
      <c r="M57" s="344">
        <f t="shared" si="20"/>
        <v>63494.999999999993</v>
      </c>
    </row>
    <row r="58" spans="5:13" ht="18" customHeight="1" x14ac:dyDescent="0.2">
      <c r="E58" s="341"/>
      <c r="F58" s="342"/>
      <c r="G58" s="343" t="s">
        <v>87</v>
      </c>
      <c r="H58" s="344"/>
      <c r="I58" s="344"/>
      <c r="J58" s="344"/>
      <c r="K58" s="344"/>
      <c r="L58" s="344"/>
      <c r="M58" s="344"/>
    </row>
    <row r="59" spans="5:13" ht="18" customHeight="1" x14ac:dyDescent="0.2">
      <c r="E59" s="341"/>
      <c r="F59" s="342"/>
      <c r="G59" s="343"/>
      <c r="H59" s="344"/>
      <c r="I59" s="344"/>
      <c r="J59" s="344"/>
      <c r="K59" s="344"/>
      <c r="L59" s="344"/>
      <c r="M59" s="344"/>
    </row>
    <row r="60" spans="5:13" ht="18" customHeight="1" x14ac:dyDescent="0.2">
      <c r="E60" s="341"/>
      <c r="F60" s="350" t="s">
        <v>374</v>
      </c>
      <c r="G60" s="343" t="s">
        <v>88</v>
      </c>
      <c r="H60" s="344"/>
      <c r="I60" s="344"/>
      <c r="J60" s="344"/>
      <c r="K60" s="344"/>
      <c r="L60" s="344"/>
      <c r="M60" s="344"/>
    </row>
    <row r="61" spans="5:13" ht="18" customHeight="1" x14ac:dyDescent="0.2">
      <c r="E61" s="341"/>
      <c r="F61" s="342"/>
      <c r="G61" s="343" t="s">
        <v>89</v>
      </c>
      <c r="H61" s="344"/>
      <c r="I61" s="344"/>
      <c r="J61" s="344"/>
      <c r="K61" s="344"/>
      <c r="L61" s="344"/>
      <c r="M61" s="344"/>
    </row>
    <row r="62" spans="5:13" ht="18" customHeight="1" x14ac:dyDescent="0.2">
      <c r="E62" s="341"/>
      <c r="F62" s="342"/>
      <c r="G62" s="343" t="s">
        <v>90</v>
      </c>
      <c r="H62" s="344"/>
      <c r="I62" s="344"/>
      <c r="J62" s="344"/>
      <c r="K62" s="344"/>
      <c r="L62" s="344"/>
      <c r="M62" s="344"/>
    </row>
    <row r="63" spans="5:13" ht="18" customHeight="1" x14ac:dyDescent="0.2">
      <c r="E63" s="341"/>
      <c r="F63" s="342"/>
      <c r="G63" s="343" t="s">
        <v>91</v>
      </c>
      <c r="H63" s="344"/>
      <c r="I63" s="344"/>
      <c r="J63" s="344"/>
      <c r="K63" s="344"/>
      <c r="L63" s="344"/>
      <c r="M63" s="344"/>
    </row>
    <row r="64" spans="5:13" ht="18" customHeight="1" x14ac:dyDescent="0.2">
      <c r="E64" s="341"/>
      <c r="F64" s="342"/>
      <c r="G64" s="343"/>
      <c r="H64" s="344"/>
      <c r="I64" s="344"/>
      <c r="J64" s="344"/>
      <c r="K64" s="344"/>
      <c r="L64" s="344"/>
      <c r="M64" s="344"/>
    </row>
    <row r="65" spans="5:13" ht="18" customHeight="1" x14ac:dyDescent="0.2">
      <c r="E65" s="341"/>
      <c r="F65" s="350" t="s">
        <v>375</v>
      </c>
      <c r="G65" s="343" t="s">
        <v>92</v>
      </c>
      <c r="H65" s="344"/>
      <c r="I65" s="344"/>
      <c r="J65" s="344"/>
      <c r="K65" s="344"/>
      <c r="L65" s="344"/>
      <c r="M65" s="344"/>
    </row>
    <row r="66" spans="5:13" ht="18" customHeight="1" x14ac:dyDescent="0.2">
      <c r="E66" s="341"/>
      <c r="F66" s="342"/>
      <c r="G66" s="343" t="s">
        <v>93</v>
      </c>
      <c r="H66" s="344"/>
      <c r="I66" s="344"/>
      <c r="J66" s="344"/>
      <c r="K66" s="344"/>
      <c r="L66" s="344"/>
      <c r="M66" s="344"/>
    </row>
    <row r="67" spans="5:13" ht="18" customHeight="1" x14ac:dyDescent="0.2">
      <c r="E67" s="341"/>
      <c r="F67" s="342"/>
      <c r="G67" s="343" t="s">
        <v>94</v>
      </c>
      <c r="H67" s="344"/>
      <c r="I67" s="344"/>
      <c r="J67" s="344"/>
      <c r="K67" s="344"/>
      <c r="L67" s="344"/>
      <c r="M67" s="344"/>
    </row>
    <row r="68" spans="5:13" ht="18" customHeight="1" x14ac:dyDescent="0.2">
      <c r="E68" s="341"/>
      <c r="F68" s="342"/>
      <c r="G68" s="343" t="s">
        <v>95</v>
      </c>
      <c r="H68" s="344"/>
      <c r="I68" s="344"/>
      <c r="J68" s="344"/>
      <c r="K68" s="344"/>
      <c r="L68" s="344"/>
      <c r="M68" s="344"/>
    </row>
    <row r="69" spans="5:13" ht="18" customHeight="1" x14ac:dyDescent="0.2">
      <c r="E69" s="341"/>
      <c r="F69" s="342"/>
      <c r="G69" s="343"/>
      <c r="H69" s="344"/>
      <c r="I69" s="344"/>
      <c r="J69" s="344"/>
      <c r="K69" s="344"/>
      <c r="L69" s="344"/>
      <c r="M69" s="344"/>
    </row>
    <row r="70" spans="5:13" ht="18" customHeight="1" x14ac:dyDescent="0.2">
      <c r="E70" s="341"/>
      <c r="F70" s="350" t="s">
        <v>376</v>
      </c>
      <c r="G70" s="343" t="s">
        <v>99</v>
      </c>
      <c r="H70" s="344"/>
      <c r="I70" s="344"/>
      <c r="J70" s="344"/>
      <c r="K70" s="344"/>
      <c r="L70" s="344"/>
      <c r="M70" s="344"/>
    </row>
    <row r="71" spans="5:13" ht="18" customHeight="1" x14ac:dyDescent="0.2">
      <c r="E71" s="341"/>
      <c r="F71" s="342"/>
      <c r="G71" s="343" t="s">
        <v>100</v>
      </c>
      <c r="H71" s="344" t="s">
        <v>377</v>
      </c>
      <c r="I71" s="344" t="s">
        <v>266</v>
      </c>
      <c r="J71" s="344">
        <v>300000</v>
      </c>
      <c r="K71" s="344">
        <f t="shared" ref="K71:K75" si="21">J71*(1+$N$5)</f>
        <v>303299.99999999994</v>
      </c>
      <c r="L71" s="344">
        <f t="shared" ref="L71:L75" si="22">J71*0.4</f>
        <v>120000</v>
      </c>
      <c r="M71" s="344">
        <f t="shared" ref="M71:M75" si="23">SUM(K71:L71)</f>
        <v>423299.99999999994</v>
      </c>
    </row>
    <row r="72" spans="5:13" ht="18" customHeight="1" x14ac:dyDescent="0.2">
      <c r="E72" s="341"/>
      <c r="F72" s="342"/>
      <c r="G72" s="343" t="s">
        <v>378</v>
      </c>
      <c r="H72" s="344" t="s">
        <v>379</v>
      </c>
      <c r="I72" s="344" t="s">
        <v>266</v>
      </c>
      <c r="J72" s="344">
        <v>350000</v>
      </c>
      <c r="K72" s="344">
        <f t="shared" si="21"/>
        <v>353849.99999999994</v>
      </c>
      <c r="L72" s="344">
        <f t="shared" si="22"/>
        <v>140000</v>
      </c>
      <c r="M72" s="344">
        <f t="shared" si="23"/>
        <v>493849.99999999994</v>
      </c>
    </row>
    <row r="73" spans="5:13" ht="18" customHeight="1" x14ac:dyDescent="0.2">
      <c r="E73" s="341"/>
      <c r="F73" s="342"/>
      <c r="G73" s="34" t="s">
        <v>380</v>
      </c>
      <c r="H73" s="344" t="s">
        <v>381</v>
      </c>
      <c r="I73" s="344" t="s">
        <v>266</v>
      </c>
      <c r="J73" s="359">
        <v>35000</v>
      </c>
      <c r="K73" s="344">
        <f t="shared" si="21"/>
        <v>35385</v>
      </c>
      <c r="L73" s="344">
        <f t="shared" si="22"/>
        <v>14000</v>
      </c>
      <c r="M73" s="344">
        <f t="shared" si="23"/>
        <v>49385</v>
      </c>
    </row>
    <row r="74" spans="5:13" ht="18" customHeight="1" x14ac:dyDescent="0.2">
      <c r="E74" s="341"/>
      <c r="F74" s="342"/>
      <c r="G74" s="34" t="s">
        <v>102</v>
      </c>
      <c r="H74" s="344" t="s">
        <v>381</v>
      </c>
      <c r="I74" s="344" t="s">
        <v>266</v>
      </c>
      <c r="J74" s="359">
        <v>45000</v>
      </c>
      <c r="K74" s="344">
        <f t="shared" si="21"/>
        <v>45494.999999999993</v>
      </c>
      <c r="L74" s="344">
        <f t="shared" si="22"/>
        <v>18000</v>
      </c>
      <c r="M74" s="344">
        <f t="shared" si="23"/>
        <v>63494.999999999993</v>
      </c>
    </row>
    <row r="75" spans="5:13" ht="18" customHeight="1" x14ac:dyDescent="0.2">
      <c r="E75" s="341"/>
      <c r="F75" s="342"/>
      <c r="G75" s="34" t="s">
        <v>103</v>
      </c>
      <c r="H75" s="344" t="s">
        <v>381</v>
      </c>
      <c r="I75" s="344" t="s">
        <v>266</v>
      </c>
      <c r="J75" s="359">
        <v>50000</v>
      </c>
      <c r="K75" s="344">
        <f t="shared" si="21"/>
        <v>50549.999999999993</v>
      </c>
      <c r="L75" s="344">
        <f t="shared" si="22"/>
        <v>20000</v>
      </c>
      <c r="M75" s="344">
        <f t="shared" si="23"/>
        <v>70550</v>
      </c>
    </row>
    <row r="76" spans="5:13" ht="18" customHeight="1" x14ac:dyDescent="0.2">
      <c r="E76" s="341"/>
      <c r="F76" s="342"/>
      <c r="G76" s="343"/>
      <c r="H76" s="344"/>
      <c r="I76" s="344"/>
      <c r="J76" s="344"/>
      <c r="K76" s="344"/>
      <c r="L76" s="344"/>
      <c r="M76" s="344"/>
    </row>
    <row r="77" spans="5:13" ht="18" customHeight="1" x14ac:dyDescent="0.2">
      <c r="E77" s="341"/>
      <c r="F77" s="350" t="s">
        <v>382</v>
      </c>
      <c r="G77" s="343" t="s">
        <v>96</v>
      </c>
      <c r="H77" s="344"/>
      <c r="I77" s="344"/>
      <c r="J77" s="344"/>
      <c r="K77" s="344"/>
      <c r="L77" s="344"/>
      <c r="M77" s="344"/>
    </row>
    <row r="78" spans="5:13" ht="18" customHeight="1" x14ac:dyDescent="0.2">
      <c r="E78" s="341"/>
      <c r="F78" s="342"/>
      <c r="G78" s="360" t="s">
        <v>383</v>
      </c>
      <c r="H78" s="344" t="s">
        <v>384</v>
      </c>
      <c r="I78" s="344"/>
      <c r="J78" s="344"/>
      <c r="K78" s="344"/>
      <c r="L78" s="344"/>
      <c r="M78" s="344"/>
    </row>
    <row r="79" spans="5:13" ht="18" customHeight="1" x14ac:dyDescent="0.2">
      <c r="E79" s="341"/>
      <c r="F79" s="342"/>
      <c r="G79" s="360" t="s">
        <v>383</v>
      </c>
      <c r="H79" s="344" t="s">
        <v>385</v>
      </c>
      <c r="I79" s="344"/>
      <c r="J79" s="344"/>
      <c r="K79" s="344"/>
      <c r="L79" s="344"/>
      <c r="M79" s="344"/>
    </row>
    <row r="80" spans="5:13" ht="18" customHeight="1" x14ac:dyDescent="0.2">
      <c r="E80" s="341"/>
      <c r="F80" s="342"/>
      <c r="G80" s="343"/>
      <c r="H80" s="344"/>
      <c r="I80" s="344"/>
      <c r="J80" s="344"/>
      <c r="K80" s="344"/>
      <c r="L80" s="344"/>
      <c r="M80" s="344"/>
    </row>
    <row r="81" spans="5:13" s="349" customFormat="1" ht="18" customHeight="1" x14ac:dyDescent="0.2">
      <c r="E81" s="345" t="s">
        <v>374</v>
      </c>
      <c r="F81" s="346" t="s">
        <v>386</v>
      </c>
      <c r="G81" s="347"/>
      <c r="H81" s="348"/>
      <c r="I81" s="348"/>
      <c r="J81" s="348"/>
      <c r="K81" s="348"/>
      <c r="L81" s="348"/>
      <c r="M81" s="348"/>
    </row>
    <row r="82" spans="5:13" ht="18" customHeight="1" x14ac:dyDescent="0.2">
      <c r="E82" s="341"/>
      <c r="F82" s="342"/>
      <c r="G82" s="343" t="s">
        <v>387</v>
      </c>
      <c r="H82" s="344" t="s">
        <v>315</v>
      </c>
      <c r="I82" s="344" t="s">
        <v>184</v>
      </c>
      <c r="J82" s="344">
        <v>263900</v>
      </c>
      <c r="K82" s="344">
        <f t="shared" ref="K82:K84" si="24">J82*(1+$N$5)</f>
        <v>266802.89999999997</v>
      </c>
      <c r="L82" s="344">
        <v>136100</v>
      </c>
      <c r="M82" s="344">
        <f>SUM(K82:L82)</f>
        <v>402902.89999999997</v>
      </c>
    </row>
    <row r="83" spans="5:13" ht="18" customHeight="1" x14ac:dyDescent="0.2">
      <c r="E83" s="341"/>
      <c r="F83" s="342"/>
      <c r="G83" s="343" t="s">
        <v>388</v>
      </c>
      <c r="H83" s="344" t="s">
        <v>389</v>
      </c>
      <c r="I83" s="344" t="s">
        <v>184</v>
      </c>
      <c r="J83" s="344">
        <v>60000</v>
      </c>
      <c r="K83" s="344">
        <f t="shared" si="24"/>
        <v>60659.999999999993</v>
      </c>
      <c r="L83" s="344">
        <v>20000</v>
      </c>
      <c r="M83" s="344">
        <f t="shared" ref="M83:M84" si="25">SUM(K83:L83)</f>
        <v>80660</v>
      </c>
    </row>
    <row r="84" spans="5:13" ht="18" customHeight="1" x14ac:dyDescent="0.2">
      <c r="E84" s="341"/>
      <c r="F84" s="342"/>
      <c r="G84" s="343" t="s">
        <v>390</v>
      </c>
      <c r="H84" s="344" t="s">
        <v>257</v>
      </c>
      <c r="I84" s="344" t="s">
        <v>184</v>
      </c>
      <c r="J84" s="344">
        <v>28800</v>
      </c>
      <c r="K84" s="344">
        <f t="shared" si="24"/>
        <v>29116.799999999996</v>
      </c>
      <c r="L84" s="344">
        <v>15000</v>
      </c>
      <c r="M84" s="344">
        <f t="shared" si="25"/>
        <v>44116.799999999996</v>
      </c>
    </row>
    <row r="85" spans="5:13" ht="18" customHeight="1" x14ac:dyDescent="0.2">
      <c r="E85" s="341"/>
      <c r="F85" s="342"/>
      <c r="G85" s="343"/>
      <c r="H85" s="344"/>
      <c r="I85" s="344"/>
      <c r="J85" s="344"/>
      <c r="K85" s="344"/>
      <c r="L85" s="344"/>
      <c r="M85" s="344"/>
    </row>
    <row r="86" spans="5:13" s="349" customFormat="1" ht="18" customHeight="1" x14ac:dyDescent="0.2">
      <c r="E86" s="345" t="s">
        <v>375</v>
      </c>
      <c r="F86" s="346" t="s">
        <v>206</v>
      </c>
      <c r="G86" s="347"/>
      <c r="H86" s="348"/>
      <c r="I86" s="348"/>
      <c r="J86" s="348"/>
      <c r="K86" s="348"/>
      <c r="L86" s="348"/>
      <c r="M86" s="348"/>
    </row>
    <row r="87" spans="5:13" ht="18" customHeight="1" x14ac:dyDescent="0.2">
      <c r="E87" s="341"/>
      <c r="F87" s="342"/>
      <c r="G87" s="361" t="s">
        <v>391</v>
      </c>
      <c r="H87" s="344" t="s">
        <v>392</v>
      </c>
      <c r="I87" s="344" t="s">
        <v>184</v>
      </c>
      <c r="J87" s="344">
        <v>180000</v>
      </c>
      <c r="K87" s="344">
        <f t="shared" ref="K87:K89" si="26">J87*(1+$N$5)</f>
        <v>181979.99999999997</v>
      </c>
      <c r="L87" s="344">
        <v>50000</v>
      </c>
      <c r="M87" s="344">
        <f t="shared" ref="M87:M89" si="27">SUM(K87:L87)</f>
        <v>231979.99999999997</v>
      </c>
    </row>
    <row r="88" spans="5:13" ht="18" customHeight="1" x14ac:dyDescent="0.2">
      <c r="E88" s="341"/>
      <c r="F88" s="342"/>
      <c r="G88" s="361" t="s">
        <v>393</v>
      </c>
      <c r="H88" s="344" t="s">
        <v>394</v>
      </c>
      <c r="I88" s="344" t="s">
        <v>184</v>
      </c>
      <c r="J88" s="344">
        <v>300000</v>
      </c>
      <c r="K88" s="344">
        <f t="shared" si="26"/>
        <v>303299.99999999994</v>
      </c>
      <c r="L88" s="344">
        <v>50000</v>
      </c>
      <c r="M88" s="344">
        <f t="shared" si="27"/>
        <v>353299.99999999994</v>
      </c>
    </row>
    <row r="89" spans="5:13" ht="18" customHeight="1" x14ac:dyDescent="0.2">
      <c r="E89" s="341"/>
      <c r="F89" s="342"/>
      <c r="G89" s="361" t="s">
        <v>395</v>
      </c>
      <c r="H89" s="344" t="s">
        <v>396</v>
      </c>
      <c r="I89" s="344" t="s">
        <v>184</v>
      </c>
      <c r="J89" s="344">
        <v>1600000</v>
      </c>
      <c r="K89" s="344">
        <f t="shared" si="26"/>
        <v>1617599.9999999998</v>
      </c>
      <c r="L89" s="344">
        <v>50000</v>
      </c>
      <c r="M89" s="344">
        <f t="shared" si="27"/>
        <v>1667599.9999999998</v>
      </c>
    </row>
    <row r="90" spans="5:13" ht="18" customHeight="1" x14ac:dyDescent="0.2">
      <c r="E90" s="341"/>
      <c r="F90" s="342"/>
      <c r="G90" s="343"/>
      <c r="H90" s="344"/>
      <c r="I90" s="344"/>
      <c r="J90" s="344"/>
      <c r="K90" s="344"/>
      <c r="L90" s="344"/>
      <c r="M90" s="344"/>
    </row>
    <row r="91" spans="5:13" ht="18" customHeight="1" x14ac:dyDescent="0.2">
      <c r="E91" s="345" t="s">
        <v>376</v>
      </c>
      <c r="F91" s="346" t="s">
        <v>397</v>
      </c>
      <c r="G91" s="343"/>
      <c r="H91" s="344"/>
      <c r="I91" s="344"/>
      <c r="J91" s="344"/>
      <c r="K91" s="344"/>
      <c r="L91" s="344"/>
      <c r="M91" s="344"/>
    </row>
    <row r="92" spans="5:13" ht="18" customHeight="1" x14ac:dyDescent="0.2">
      <c r="E92" s="341"/>
      <c r="F92" s="356" t="s">
        <v>241</v>
      </c>
      <c r="G92" s="343" t="s">
        <v>398</v>
      </c>
      <c r="H92" s="344"/>
      <c r="I92" s="344"/>
      <c r="J92" s="344"/>
      <c r="K92" s="344"/>
      <c r="L92" s="344"/>
      <c r="M92" s="344"/>
    </row>
    <row r="93" spans="5:13" ht="18" customHeight="1" x14ac:dyDescent="0.2">
      <c r="E93" s="341"/>
      <c r="F93" s="356" t="s">
        <v>241</v>
      </c>
      <c r="G93" s="343" t="s">
        <v>399</v>
      </c>
      <c r="H93" s="352" t="s">
        <v>399</v>
      </c>
      <c r="I93" s="344" t="s">
        <v>184</v>
      </c>
      <c r="J93" s="344">
        <v>130000</v>
      </c>
      <c r="K93" s="344">
        <f t="shared" ref="K93:K98" si="28">J93*(1+$N$5)</f>
        <v>131430</v>
      </c>
      <c r="L93" s="344">
        <v>50000</v>
      </c>
      <c r="M93" s="344">
        <f t="shared" ref="M93:M99" si="29">SUM(K93:L93)</f>
        <v>181430</v>
      </c>
    </row>
    <row r="94" spans="5:13" ht="18" customHeight="1" x14ac:dyDescent="0.2">
      <c r="E94" s="341"/>
      <c r="F94" s="356" t="s">
        <v>241</v>
      </c>
      <c r="G94" s="343" t="s">
        <v>400</v>
      </c>
      <c r="H94" s="352" t="s">
        <v>400</v>
      </c>
      <c r="I94" s="344" t="s">
        <v>184</v>
      </c>
      <c r="J94" s="344">
        <v>115000</v>
      </c>
      <c r="K94" s="344">
        <f t="shared" si="28"/>
        <v>116264.99999999999</v>
      </c>
      <c r="L94" s="344">
        <v>50000</v>
      </c>
      <c r="M94" s="344">
        <f t="shared" si="29"/>
        <v>166265</v>
      </c>
    </row>
    <row r="95" spans="5:13" ht="18" customHeight="1" x14ac:dyDescent="0.2">
      <c r="E95" s="341"/>
      <c r="F95" s="356" t="s">
        <v>241</v>
      </c>
      <c r="G95" s="343" t="s">
        <v>401</v>
      </c>
      <c r="H95" s="352" t="s">
        <v>401</v>
      </c>
      <c r="I95" s="344" t="s">
        <v>184</v>
      </c>
      <c r="J95" s="344">
        <v>135000</v>
      </c>
      <c r="K95" s="344">
        <f t="shared" si="28"/>
        <v>136485</v>
      </c>
      <c r="L95" s="344">
        <v>50000</v>
      </c>
      <c r="M95" s="344">
        <f t="shared" si="29"/>
        <v>186485</v>
      </c>
    </row>
    <row r="96" spans="5:13" ht="18" customHeight="1" x14ac:dyDescent="0.2">
      <c r="E96" s="341"/>
      <c r="F96" s="356" t="s">
        <v>241</v>
      </c>
      <c r="G96" s="343" t="s">
        <v>402</v>
      </c>
      <c r="H96" s="352" t="s">
        <v>402</v>
      </c>
      <c r="I96" s="344" t="s">
        <v>184</v>
      </c>
      <c r="J96" s="344">
        <v>125000</v>
      </c>
      <c r="K96" s="344">
        <f t="shared" si="28"/>
        <v>126374.99999999999</v>
      </c>
      <c r="L96" s="344">
        <v>50000</v>
      </c>
      <c r="M96" s="344">
        <f t="shared" si="29"/>
        <v>176375</v>
      </c>
    </row>
    <row r="97" spans="5:20" ht="18" customHeight="1" x14ac:dyDescent="0.2">
      <c r="E97" s="341"/>
      <c r="F97" s="356" t="s">
        <v>241</v>
      </c>
      <c r="G97" s="343" t="s">
        <v>403</v>
      </c>
      <c r="H97" s="352" t="s">
        <v>403</v>
      </c>
      <c r="I97" s="344" t="s">
        <v>184</v>
      </c>
      <c r="J97" s="344">
        <v>125000</v>
      </c>
      <c r="K97" s="344">
        <f t="shared" si="28"/>
        <v>126374.99999999999</v>
      </c>
      <c r="L97" s="344">
        <v>50000</v>
      </c>
      <c r="M97" s="344">
        <f t="shared" si="29"/>
        <v>176375</v>
      </c>
    </row>
    <row r="98" spans="5:20" ht="18" customHeight="1" x14ac:dyDescent="0.2">
      <c r="E98" s="341"/>
      <c r="F98" s="356" t="s">
        <v>241</v>
      </c>
      <c r="G98" s="343" t="s">
        <v>404</v>
      </c>
      <c r="H98" s="352" t="s">
        <v>404</v>
      </c>
      <c r="I98" s="344" t="s">
        <v>184</v>
      </c>
      <c r="J98" s="344">
        <v>140000</v>
      </c>
      <c r="K98" s="344">
        <f t="shared" si="28"/>
        <v>141540</v>
      </c>
      <c r="L98" s="344">
        <v>50000</v>
      </c>
      <c r="M98" s="344">
        <f t="shared" si="29"/>
        <v>191540</v>
      </c>
    </row>
    <row r="99" spans="5:20" ht="18" customHeight="1" x14ac:dyDescent="0.2">
      <c r="E99" s="341"/>
      <c r="F99" s="356" t="s">
        <v>241</v>
      </c>
      <c r="G99" s="343" t="s">
        <v>405</v>
      </c>
      <c r="H99" s="352" t="s">
        <v>405</v>
      </c>
      <c r="I99" s="344" t="s">
        <v>184</v>
      </c>
      <c r="J99" s="344">
        <v>130000</v>
      </c>
      <c r="K99" s="344">
        <f>J99*(1+$N$5)</f>
        <v>131430</v>
      </c>
      <c r="L99" s="344">
        <v>50000</v>
      </c>
      <c r="M99" s="344">
        <f t="shared" si="29"/>
        <v>181430</v>
      </c>
    </row>
    <row r="100" spans="5:20" ht="18" customHeight="1" x14ac:dyDescent="0.2">
      <c r="E100" s="341"/>
      <c r="F100" s="342"/>
      <c r="G100" s="343"/>
      <c r="H100" s="344"/>
      <c r="I100" s="344"/>
      <c r="J100" s="344"/>
      <c r="K100" s="344"/>
      <c r="L100" s="344"/>
      <c r="M100" s="344"/>
    </row>
    <row r="101" spans="5:20" ht="18" customHeight="1" x14ac:dyDescent="0.2">
      <c r="E101" s="345" t="s">
        <v>382</v>
      </c>
      <c r="F101" s="22" t="s">
        <v>406</v>
      </c>
      <c r="G101" s="343"/>
      <c r="H101" s="344"/>
      <c r="I101" s="344"/>
      <c r="J101" s="344"/>
      <c r="K101" s="344"/>
      <c r="L101" s="344"/>
      <c r="M101" s="344"/>
    </row>
    <row r="102" spans="5:20" s="366" customFormat="1" ht="18" customHeight="1" x14ac:dyDescent="0.2">
      <c r="E102" s="362" t="s">
        <v>46</v>
      </c>
      <c r="F102" s="363" t="s">
        <v>407</v>
      </c>
      <c r="G102" s="364"/>
      <c r="H102" s="365"/>
      <c r="I102" s="365"/>
      <c r="J102" s="365"/>
      <c r="K102" s="365"/>
      <c r="L102" s="365"/>
      <c r="M102" s="365"/>
    </row>
    <row r="103" spans="5:20" ht="18" customHeight="1" x14ac:dyDescent="0.2">
      <c r="E103" s="367"/>
      <c r="F103" s="356" t="s">
        <v>241</v>
      </c>
      <c r="G103" s="361" t="s">
        <v>408</v>
      </c>
      <c r="H103" s="344" t="s">
        <v>409</v>
      </c>
      <c r="I103" s="344" t="s">
        <v>237</v>
      </c>
      <c r="J103" s="344">
        <f>('[2]Pipa PVC'!G7/4)*1.7</f>
        <v>10824.75</v>
      </c>
      <c r="K103" s="344">
        <f t="shared" ref="K103:K116" si="30">J103*(1+$N$5)</f>
        <v>10943.822249999999</v>
      </c>
      <c r="L103" s="344">
        <v>10000</v>
      </c>
      <c r="M103" s="344">
        <f t="shared" ref="M103:M116" si="31">SUM(K103:L103)</f>
        <v>20943.822249999997</v>
      </c>
      <c r="Q103" s="332">
        <f>P103-O103</f>
        <v>0</v>
      </c>
      <c r="R103" s="332">
        <f>J103-(O103/4)</f>
        <v>10824.75</v>
      </c>
      <c r="S103" s="332">
        <f>R103*4</f>
        <v>43299</v>
      </c>
    </row>
    <row r="104" spans="5:20" ht="18" customHeight="1" x14ac:dyDescent="0.2">
      <c r="E104" s="367"/>
      <c r="F104" s="356" t="s">
        <v>241</v>
      </c>
      <c r="G104" s="361" t="s">
        <v>410</v>
      </c>
      <c r="H104" s="344" t="s">
        <v>409</v>
      </c>
      <c r="I104" s="344" t="s">
        <v>237</v>
      </c>
      <c r="J104" s="344">
        <f>('[2]Pipa PVC'!G8/4)*1.7</f>
        <v>14688</v>
      </c>
      <c r="K104" s="344">
        <f t="shared" si="30"/>
        <v>14849.567999999999</v>
      </c>
      <c r="L104" s="344">
        <v>10000</v>
      </c>
      <c r="M104" s="344">
        <f t="shared" si="31"/>
        <v>24849.567999999999</v>
      </c>
    </row>
    <row r="105" spans="5:20" ht="18" customHeight="1" x14ac:dyDescent="0.2">
      <c r="E105" s="367"/>
      <c r="F105" s="356" t="s">
        <v>241</v>
      </c>
      <c r="G105" s="361" t="s">
        <v>411</v>
      </c>
      <c r="H105" s="344" t="s">
        <v>409</v>
      </c>
      <c r="I105" s="344" t="s">
        <v>237</v>
      </c>
      <c r="J105" s="344">
        <f>('[2]Pipa PVC'!G9/4)*1.7</f>
        <v>20081.25</v>
      </c>
      <c r="K105" s="344">
        <f t="shared" si="30"/>
        <v>20302.143749999999</v>
      </c>
      <c r="L105" s="344">
        <v>10000</v>
      </c>
      <c r="M105" s="344">
        <f t="shared" si="31"/>
        <v>30302.143749999999</v>
      </c>
    </row>
    <row r="106" spans="5:20" ht="18" customHeight="1" x14ac:dyDescent="0.2">
      <c r="E106" s="367"/>
      <c r="F106" s="356" t="s">
        <v>241</v>
      </c>
      <c r="G106" s="361" t="s">
        <v>412</v>
      </c>
      <c r="H106" s="344" t="s">
        <v>409</v>
      </c>
      <c r="I106" s="344" t="s">
        <v>237</v>
      </c>
      <c r="J106" s="344">
        <f>('[2]Pipa PVC'!G10/4)*1.7</f>
        <v>30026.25</v>
      </c>
      <c r="K106" s="344">
        <f t="shared" si="30"/>
        <v>30356.538749999996</v>
      </c>
      <c r="L106" s="344">
        <v>10000</v>
      </c>
      <c r="M106" s="344">
        <f t="shared" si="31"/>
        <v>40356.538749999992</v>
      </c>
      <c r="T106" s="332">
        <f>R103*20</f>
        <v>216495</v>
      </c>
    </row>
    <row r="107" spans="5:20" ht="18" customHeight="1" x14ac:dyDescent="0.2">
      <c r="E107" s="367"/>
      <c r="F107" s="356" t="s">
        <v>241</v>
      </c>
      <c r="G107" s="361" t="s">
        <v>413</v>
      </c>
      <c r="H107" s="344" t="s">
        <v>409</v>
      </c>
      <c r="I107" s="344" t="s">
        <v>237</v>
      </c>
      <c r="J107" s="344">
        <f>('[2]Pipa PVC'!G11/4)*1.7</f>
        <v>34463.25</v>
      </c>
      <c r="K107" s="344">
        <f t="shared" si="30"/>
        <v>34842.345749999993</v>
      </c>
      <c r="L107" s="344">
        <v>10000</v>
      </c>
      <c r="M107" s="344">
        <f t="shared" si="31"/>
        <v>44842.345749999993</v>
      </c>
    </row>
    <row r="108" spans="5:20" ht="18" customHeight="1" x14ac:dyDescent="0.2">
      <c r="E108" s="367"/>
      <c r="F108" s="356" t="s">
        <v>241</v>
      </c>
      <c r="G108" s="361" t="s">
        <v>414</v>
      </c>
      <c r="H108" s="344" t="s">
        <v>409</v>
      </c>
      <c r="I108" s="344" t="s">
        <v>237</v>
      </c>
      <c r="J108" s="344">
        <f>('[2]Pipa PVC'!G12/4)*1.7</f>
        <v>44102.25</v>
      </c>
      <c r="K108" s="344">
        <f t="shared" si="30"/>
        <v>44587.374749999995</v>
      </c>
      <c r="L108" s="344">
        <v>10000</v>
      </c>
      <c r="M108" s="344">
        <f t="shared" si="31"/>
        <v>54587.374749999995</v>
      </c>
    </row>
    <row r="109" spans="5:20" ht="18" customHeight="1" x14ac:dyDescent="0.2">
      <c r="E109" s="367"/>
      <c r="F109" s="356" t="s">
        <v>241</v>
      </c>
      <c r="G109" s="361" t="s">
        <v>415</v>
      </c>
      <c r="H109" s="344" t="s">
        <v>409</v>
      </c>
      <c r="I109" s="344" t="s">
        <v>237</v>
      </c>
      <c r="J109" s="344">
        <f>('[2]Pipa PVC'!G13/4)*1.7</f>
        <v>64298.25</v>
      </c>
      <c r="K109" s="344">
        <f t="shared" si="30"/>
        <v>65005.530749999991</v>
      </c>
      <c r="L109" s="344">
        <v>10000</v>
      </c>
      <c r="M109" s="344">
        <f t="shared" si="31"/>
        <v>75005.530749999991</v>
      </c>
    </row>
    <row r="110" spans="5:20" ht="18" customHeight="1" x14ac:dyDescent="0.2">
      <c r="E110" s="367"/>
      <c r="F110" s="356" t="s">
        <v>241</v>
      </c>
      <c r="G110" s="361" t="s">
        <v>416</v>
      </c>
      <c r="H110" s="344" t="s">
        <v>409</v>
      </c>
      <c r="I110" s="344" t="s">
        <v>237</v>
      </c>
      <c r="J110" s="344">
        <f>('[2]Pipa PVC'!G14/4)*1.7</f>
        <v>90576</v>
      </c>
      <c r="K110" s="344">
        <f t="shared" si="30"/>
        <v>91572.335999999996</v>
      </c>
      <c r="L110" s="344">
        <v>15000</v>
      </c>
      <c r="M110" s="344">
        <f t="shared" si="31"/>
        <v>106572.336</v>
      </c>
    </row>
    <row r="111" spans="5:20" ht="18" customHeight="1" x14ac:dyDescent="0.2">
      <c r="E111" s="367"/>
      <c r="F111" s="356" t="s">
        <v>241</v>
      </c>
      <c r="G111" s="361" t="s">
        <v>417</v>
      </c>
      <c r="H111" s="344" t="s">
        <v>409</v>
      </c>
      <c r="I111" s="344" t="s">
        <v>237</v>
      </c>
      <c r="J111" s="344">
        <f>('[2]Pipa PVC'!G15/4)*1.7</f>
        <v>150054.75</v>
      </c>
      <c r="K111" s="344">
        <f t="shared" si="30"/>
        <v>151705.35225</v>
      </c>
      <c r="L111" s="344">
        <v>20000</v>
      </c>
      <c r="M111" s="344">
        <f t="shared" si="31"/>
        <v>171705.35225</v>
      </c>
    </row>
    <row r="112" spans="5:20" ht="18" customHeight="1" x14ac:dyDescent="0.2">
      <c r="E112" s="367"/>
      <c r="F112" s="356" t="s">
        <v>241</v>
      </c>
      <c r="G112" s="361" t="s">
        <v>418</v>
      </c>
      <c r="H112" s="344" t="s">
        <v>409</v>
      </c>
      <c r="I112" s="344" t="s">
        <v>237</v>
      </c>
      <c r="J112" s="344">
        <f>('[2]Pipa PVC'!G16/4)*1.7</f>
        <v>237685.5</v>
      </c>
      <c r="K112" s="344">
        <f t="shared" si="30"/>
        <v>240300.04049999997</v>
      </c>
      <c r="L112" s="344">
        <v>25000</v>
      </c>
      <c r="M112" s="344">
        <f t="shared" si="31"/>
        <v>265300.0405</v>
      </c>
    </row>
    <row r="113" spans="5:20" ht="18" customHeight="1" x14ac:dyDescent="0.2">
      <c r="E113" s="367"/>
      <c r="F113" s="356" t="s">
        <v>241</v>
      </c>
      <c r="G113" s="361" t="s">
        <v>419</v>
      </c>
      <c r="H113" s="344" t="s">
        <v>409</v>
      </c>
      <c r="I113" s="344" t="s">
        <v>237</v>
      </c>
      <c r="J113" s="344">
        <f>('[2]Pipa PVC'!G17/4)*1.7</f>
        <v>333387</v>
      </c>
      <c r="K113" s="344">
        <f t="shared" si="30"/>
        <v>337054.25699999998</v>
      </c>
      <c r="L113" s="344">
        <v>30000</v>
      </c>
      <c r="M113" s="344">
        <f t="shared" si="31"/>
        <v>367054.25699999998</v>
      </c>
    </row>
    <row r="114" spans="5:20" ht="18" customHeight="1" x14ac:dyDescent="0.2">
      <c r="E114" s="367"/>
      <c r="F114" s="356" t="s">
        <v>241</v>
      </c>
      <c r="G114" s="361" t="s">
        <v>420</v>
      </c>
      <c r="H114" s="344" t="s">
        <v>409</v>
      </c>
      <c r="I114" s="344" t="s">
        <v>237</v>
      </c>
      <c r="J114" s="344">
        <f>('[2]Pipa PVC'!G18/4)*1.7</f>
        <v>559406.25</v>
      </c>
      <c r="K114" s="344">
        <f t="shared" si="30"/>
        <v>565559.71875</v>
      </c>
      <c r="L114" s="344">
        <v>35000</v>
      </c>
      <c r="M114" s="344">
        <f t="shared" si="31"/>
        <v>600559.71875</v>
      </c>
    </row>
    <row r="115" spans="5:20" ht="18" customHeight="1" x14ac:dyDescent="0.2">
      <c r="E115" s="367"/>
      <c r="F115" s="356" t="s">
        <v>241</v>
      </c>
      <c r="G115" s="361" t="s">
        <v>421</v>
      </c>
      <c r="H115" s="344" t="s">
        <v>409</v>
      </c>
      <c r="I115" s="344" t="s">
        <v>237</v>
      </c>
      <c r="J115" s="344">
        <f>('[2]Pipa PVC'!G19/4)*1.7</f>
        <v>864947.25</v>
      </c>
      <c r="K115" s="344">
        <f t="shared" si="30"/>
        <v>874461.66974999988</v>
      </c>
      <c r="L115" s="344">
        <v>45000</v>
      </c>
      <c r="M115" s="344">
        <f t="shared" si="31"/>
        <v>919461.66974999988</v>
      </c>
    </row>
    <row r="116" spans="5:20" ht="18" customHeight="1" x14ac:dyDescent="0.2">
      <c r="E116" s="367"/>
      <c r="F116" s="356" t="s">
        <v>241</v>
      </c>
      <c r="G116" s="361" t="s">
        <v>422</v>
      </c>
      <c r="H116" s="344" t="s">
        <v>409</v>
      </c>
      <c r="I116" s="344" t="s">
        <v>237</v>
      </c>
      <c r="J116" s="344">
        <f>('[2]Pipa PVC'!G20/4)*1.7</f>
        <v>1219601.25</v>
      </c>
      <c r="K116" s="344">
        <f t="shared" si="30"/>
        <v>1233016.8637499998</v>
      </c>
      <c r="L116" s="344">
        <v>60000</v>
      </c>
      <c r="M116" s="344">
        <f t="shared" si="31"/>
        <v>1293016.8637499998</v>
      </c>
    </row>
    <row r="117" spans="5:20" s="366" customFormat="1" ht="18" customHeight="1" x14ac:dyDescent="0.2">
      <c r="E117" s="362" t="s">
        <v>20</v>
      </c>
      <c r="F117" s="363" t="s">
        <v>423</v>
      </c>
      <c r="G117" s="368"/>
      <c r="H117" s="365"/>
      <c r="I117" s="365"/>
      <c r="J117" s="365"/>
      <c r="K117" s="365"/>
      <c r="L117" s="365"/>
      <c r="M117" s="365"/>
    </row>
    <row r="118" spans="5:20" ht="18" customHeight="1" x14ac:dyDescent="0.2">
      <c r="E118" s="367"/>
      <c r="F118" s="356" t="s">
        <v>241</v>
      </c>
      <c r="G118" s="361" t="s">
        <v>412</v>
      </c>
      <c r="H118" s="344" t="s">
        <v>424</v>
      </c>
      <c r="I118" s="344" t="s">
        <v>237</v>
      </c>
      <c r="J118" s="344">
        <f>('[2]Pipa PVC'!I10/4)*1.7</f>
        <v>18857.25</v>
      </c>
      <c r="K118" s="344">
        <f t="shared" ref="K118:K127" si="32">J118*(1+$N$5)</f>
        <v>19064.679749999999</v>
      </c>
      <c r="L118" s="344">
        <v>10000</v>
      </c>
      <c r="M118" s="344">
        <f t="shared" ref="M118:M128" si="33">SUM(K118:L118)</f>
        <v>29064.679749999999</v>
      </c>
      <c r="T118" s="332">
        <f>R116*20</f>
        <v>0</v>
      </c>
    </row>
    <row r="119" spans="5:20" ht="18" customHeight="1" x14ac:dyDescent="0.2">
      <c r="E119" s="367"/>
      <c r="F119" s="356" t="s">
        <v>241</v>
      </c>
      <c r="G119" s="361" t="s">
        <v>413</v>
      </c>
      <c r="H119" s="344" t="s">
        <v>424</v>
      </c>
      <c r="I119" s="344" t="s">
        <v>237</v>
      </c>
      <c r="J119" s="344">
        <f>('[2]Pipa PVC'!I11/4)*1.7</f>
        <v>21305.25</v>
      </c>
      <c r="K119" s="344">
        <f t="shared" si="32"/>
        <v>21539.607749999999</v>
      </c>
      <c r="L119" s="344">
        <v>10000</v>
      </c>
      <c r="M119" s="344">
        <f t="shared" si="33"/>
        <v>31539.607749999999</v>
      </c>
    </row>
    <row r="120" spans="5:20" ht="18" customHeight="1" x14ac:dyDescent="0.2">
      <c r="E120" s="367"/>
      <c r="F120" s="356" t="s">
        <v>241</v>
      </c>
      <c r="G120" s="361" t="s">
        <v>414</v>
      </c>
      <c r="H120" s="344" t="s">
        <v>424</v>
      </c>
      <c r="I120" s="344" t="s">
        <v>237</v>
      </c>
      <c r="J120" s="344">
        <f>('[2]Pipa PVC'!I12/4)*1.7</f>
        <v>27310.5</v>
      </c>
      <c r="K120" s="344">
        <f t="shared" si="32"/>
        <v>27610.915499999996</v>
      </c>
      <c r="L120" s="344">
        <v>10000</v>
      </c>
      <c r="M120" s="344">
        <f t="shared" si="33"/>
        <v>37610.915499999996</v>
      </c>
    </row>
    <row r="121" spans="5:20" ht="18" customHeight="1" x14ac:dyDescent="0.2">
      <c r="E121" s="367"/>
      <c r="F121" s="356" t="s">
        <v>241</v>
      </c>
      <c r="G121" s="361" t="s">
        <v>415</v>
      </c>
      <c r="H121" s="344" t="s">
        <v>424</v>
      </c>
      <c r="I121" s="344" t="s">
        <v>237</v>
      </c>
      <c r="J121" s="344">
        <f>('[2]Pipa PVC'!I13/4)*1.7</f>
        <v>36911.25</v>
      </c>
      <c r="K121" s="344">
        <f t="shared" si="32"/>
        <v>37317.273749999993</v>
      </c>
      <c r="L121" s="344">
        <v>10000</v>
      </c>
      <c r="M121" s="344">
        <f t="shared" si="33"/>
        <v>47317.273749999993</v>
      </c>
    </row>
    <row r="122" spans="5:20" ht="18" customHeight="1" x14ac:dyDescent="0.2">
      <c r="E122" s="367"/>
      <c r="F122" s="356" t="s">
        <v>241</v>
      </c>
      <c r="G122" s="361" t="s">
        <v>416</v>
      </c>
      <c r="H122" s="344" t="s">
        <v>424</v>
      </c>
      <c r="I122" s="344" t="s">
        <v>237</v>
      </c>
      <c r="J122" s="344">
        <f>('[2]Pipa PVC'!I14/4)*1.7</f>
        <v>48998.25</v>
      </c>
      <c r="K122" s="344">
        <f t="shared" si="32"/>
        <v>49537.230749999995</v>
      </c>
      <c r="L122" s="344">
        <v>15000</v>
      </c>
      <c r="M122" s="344">
        <f t="shared" si="33"/>
        <v>64537.230749999995</v>
      </c>
    </row>
    <row r="123" spans="5:20" ht="18" customHeight="1" x14ac:dyDescent="0.2">
      <c r="E123" s="367"/>
      <c r="F123" s="356" t="s">
        <v>241</v>
      </c>
      <c r="G123" s="361" t="s">
        <v>417</v>
      </c>
      <c r="H123" s="344" t="s">
        <v>424</v>
      </c>
      <c r="I123" s="344" t="s">
        <v>237</v>
      </c>
      <c r="J123" s="344">
        <f>('[2]Pipa PVC'!I15/4)*1.7</f>
        <v>77073.75</v>
      </c>
      <c r="K123" s="344">
        <f t="shared" si="32"/>
        <v>77921.561249999999</v>
      </c>
      <c r="L123" s="344">
        <v>20000</v>
      </c>
      <c r="M123" s="344">
        <f t="shared" si="33"/>
        <v>97921.561249999999</v>
      </c>
    </row>
    <row r="124" spans="5:20" ht="18" customHeight="1" x14ac:dyDescent="0.2">
      <c r="E124" s="367"/>
      <c r="F124" s="356" t="s">
        <v>241</v>
      </c>
      <c r="G124" s="361" t="s">
        <v>418</v>
      </c>
      <c r="H124" s="344" t="s">
        <v>424</v>
      </c>
      <c r="I124" s="344" t="s">
        <v>237</v>
      </c>
      <c r="J124" s="344">
        <f>('[2]Pipa PVC'!I16/4)*1.7</f>
        <v>118651.5</v>
      </c>
      <c r="K124" s="344">
        <f t="shared" si="32"/>
        <v>119956.66649999999</v>
      </c>
      <c r="L124" s="344">
        <v>25000</v>
      </c>
      <c r="M124" s="344">
        <f t="shared" si="33"/>
        <v>144956.66649999999</v>
      </c>
    </row>
    <row r="125" spans="5:20" ht="18" customHeight="1" x14ac:dyDescent="0.2">
      <c r="E125" s="367"/>
      <c r="F125" s="356" t="s">
        <v>241</v>
      </c>
      <c r="G125" s="361" t="s">
        <v>419</v>
      </c>
      <c r="H125" s="344" t="s">
        <v>424</v>
      </c>
      <c r="I125" s="344" t="s">
        <v>237</v>
      </c>
      <c r="J125" s="344">
        <f>('[2]Pipa PVC'!I17/4)*1.7</f>
        <v>156519</v>
      </c>
      <c r="K125" s="344">
        <f t="shared" si="32"/>
        <v>158240.70899999997</v>
      </c>
      <c r="L125" s="344">
        <v>30000</v>
      </c>
      <c r="M125" s="344">
        <f t="shared" si="33"/>
        <v>188240.70899999997</v>
      </c>
    </row>
    <row r="126" spans="5:20" ht="18" customHeight="1" x14ac:dyDescent="0.2">
      <c r="E126" s="367"/>
      <c r="F126" s="356" t="s">
        <v>241</v>
      </c>
      <c r="G126" s="361" t="s">
        <v>420</v>
      </c>
      <c r="H126" s="344" t="s">
        <v>424</v>
      </c>
      <c r="I126" s="344" t="s">
        <v>237</v>
      </c>
      <c r="J126" s="344">
        <f>('[2]Pipa PVC'!I18/4)*1.7</f>
        <v>275247</v>
      </c>
      <c r="K126" s="344">
        <f t="shared" si="32"/>
        <v>278274.71699999995</v>
      </c>
      <c r="L126" s="344">
        <v>35000</v>
      </c>
      <c r="M126" s="344">
        <f t="shared" si="33"/>
        <v>313274.71699999995</v>
      </c>
    </row>
    <row r="127" spans="5:20" ht="18" customHeight="1" x14ac:dyDescent="0.2">
      <c r="E127" s="367"/>
      <c r="F127" s="356" t="s">
        <v>241</v>
      </c>
      <c r="G127" s="361" t="s">
        <v>421</v>
      </c>
      <c r="H127" s="344" t="s">
        <v>424</v>
      </c>
      <c r="I127" s="344" t="s">
        <v>237</v>
      </c>
      <c r="J127" s="344">
        <f>('[2]Pipa PVC'!I19/4)*1.7</f>
        <v>453339</v>
      </c>
      <c r="K127" s="344">
        <f t="shared" si="32"/>
        <v>458325.72899999993</v>
      </c>
      <c r="L127" s="344">
        <v>45000</v>
      </c>
      <c r="M127" s="344">
        <f t="shared" si="33"/>
        <v>503325.72899999993</v>
      </c>
    </row>
    <row r="128" spans="5:20" ht="18" customHeight="1" x14ac:dyDescent="0.2">
      <c r="E128" s="367"/>
      <c r="F128" s="356" t="s">
        <v>241</v>
      </c>
      <c r="G128" s="361" t="s">
        <v>422</v>
      </c>
      <c r="H128" s="344" t="s">
        <v>424</v>
      </c>
      <c r="I128" s="344" t="s">
        <v>237</v>
      </c>
      <c r="J128" s="344">
        <f>('[2]Pipa PVC'!I20/4)*1.7</f>
        <v>636327</v>
      </c>
      <c r="K128" s="344">
        <f>J128*(1+$N$5)</f>
        <v>643326.59699999995</v>
      </c>
      <c r="L128" s="344">
        <v>60000</v>
      </c>
      <c r="M128" s="344">
        <f t="shared" si="33"/>
        <v>703326.59699999995</v>
      </c>
    </row>
    <row r="129" spans="5:13" ht="18" customHeight="1" x14ac:dyDescent="0.2">
      <c r="E129" s="341"/>
      <c r="F129" s="342"/>
      <c r="G129" s="343"/>
      <c r="H129" s="344"/>
      <c r="I129" s="344"/>
      <c r="J129" s="344"/>
      <c r="K129" s="344"/>
      <c r="L129" s="344"/>
      <c r="M129" s="344"/>
    </row>
    <row r="130" spans="5:13" s="349" customFormat="1" ht="18" customHeight="1" x14ac:dyDescent="0.2">
      <c r="E130" s="369">
        <v>7</v>
      </c>
      <c r="F130" s="346" t="s">
        <v>425</v>
      </c>
      <c r="G130" s="347"/>
      <c r="H130" s="348"/>
      <c r="I130" s="348"/>
      <c r="J130" s="348"/>
      <c r="K130" s="348"/>
      <c r="L130" s="348"/>
      <c r="M130" s="348"/>
    </row>
    <row r="131" spans="5:13" s="366" customFormat="1" ht="18" customHeight="1" x14ac:dyDescent="0.2">
      <c r="E131" s="362" t="s">
        <v>46</v>
      </c>
      <c r="F131" s="107" t="s">
        <v>426</v>
      </c>
      <c r="G131" s="364"/>
      <c r="H131" s="365"/>
      <c r="I131" s="365"/>
      <c r="J131" s="365"/>
      <c r="K131" s="365"/>
      <c r="L131" s="365"/>
      <c r="M131" s="365"/>
    </row>
    <row r="132" spans="5:13" ht="18" customHeight="1" x14ac:dyDescent="0.2">
      <c r="E132" s="341"/>
      <c r="F132" s="350" t="s">
        <v>241</v>
      </c>
      <c r="G132" s="343" t="s">
        <v>427</v>
      </c>
      <c r="H132" s="344" t="str">
        <f>G132</f>
        <v>LA Vita LA01HA10K (By American Standar)</v>
      </c>
      <c r="I132" s="344" t="s">
        <v>266</v>
      </c>
      <c r="J132" s="344">
        <v>8920000</v>
      </c>
      <c r="K132" s="344">
        <f>J132*(1+$N$5)</f>
        <v>9018120</v>
      </c>
      <c r="L132" s="344">
        <v>300000</v>
      </c>
      <c r="M132" s="344">
        <f t="shared" ref="M132:M143" si="34">SUM(K132:L132)</f>
        <v>9318120</v>
      </c>
    </row>
    <row r="133" spans="5:13" ht="18" customHeight="1" x14ac:dyDescent="0.2">
      <c r="E133" s="341"/>
      <c r="F133" s="350" t="s">
        <v>241</v>
      </c>
      <c r="G133" s="343" t="s">
        <v>428</v>
      </c>
      <c r="H133" s="344" t="str">
        <f t="shared" ref="H133:H144" si="35">G133</f>
        <v>Acacia One Piece (By American Standar)</v>
      </c>
      <c r="I133" s="344" t="s">
        <v>266</v>
      </c>
      <c r="J133" s="344">
        <v>7290000</v>
      </c>
      <c r="K133" s="344">
        <f>J133*(1+$N$5)</f>
        <v>7370189.9999999991</v>
      </c>
      <c r="L133" s="344">
        <f>$L$132</f>
        <v>300000</v>
      </c>
      <c r="M133" s="344">
        <f t="shared" si="34"/>
        <v>7670189.9999999991</v>
      </c>
    </row>
    <row r="134" spans="5:13" ht="18" customHeight="1" x14ac:dyDescent="0.2">
      <c r="E134" s="341"/>
      <c r="F134" s="350" t="s">
        <v>241</v>
      </c>
      <c r="G134" s="343" t="s">
        <v>429</v>
      </c>
      <c r="H134" s="344" t="str">
        <f t="shared" si="35"/>
        <v>IMAGINE HA01YNC10 (By American Standar)</v>
      </c>
      <c r="I134" s="344" t="s">
        <v>266</v>
      </c>
      <c r="J134" s="344">
        <v>6980000</v>
      </c>
      <c r="K134" s="344">
        <f t="shared" ref="K134:K195" si="36">J134*(1+$N$5)</f>
        <v>7056779.9999999991</v>
      </c>
      <c r="L134" s="344">
        <f t="shared" ref="L134:L143" si="37">$L$132</f>
        <v>300000</v>
      </c>
      <c r="M134" s="344">
        <f t="shared" si="34"/>
        <v>7356779.9999999991</v>
      </c>
    </row>
    <row r="135" spans="5:13" ht="18" customHeight="1" x14ac:dyDescent="0.2">
      <c r="E135" s="341"/>
      <c r="F135" s="350" t="s">
        <v>241</v>
      </c>
      <c r="G135" s="343" t="s">
        <v>430</v>
      </c>
      <c r="H135" s="344" t="str">
        <f t="shared" si="35"/>
        <v>MOMENTS HAM9YNC10 (By American Standar)</v>
      </c>
      <c r="I135" s="344" t="s">
        <v>266</v>
      </c>
      <c r="J135" s="344">
        <v>6400000</v>
      </c>
      <c r="K135" s="344">
        <f t="shared" si="36"/>
        <v>6470399.9999999991</v>
      </c>
      <c r="L135" s="344">
        <f t="shared" si="37"/>
        <v>300000</v>
      </c>
      <c r="M135" s="344">
        <f t="shared" si="34"/>
        <v>6770399.9999999991</v>
      </c>
    </row>
    <row r="136" spans="5:13" ht="18" customHeight="1" x14ac:dyDescent="0.2">
      <c r="E136" s="341"/>
      <c r="F136" s="350" t="s">
        <v>241</v>
      </c>
      <c r="G136" s="343" t="s">
        <v>431</v>
      </c>
      <c r="H136" s="344" t="str">
        <f t="shared" si="35"/>
        <v>Acacia HAA4YQC10 (By American Standar)</v>
      </c>
      <c r="I136" s="344" t="s">
        <v>266</v>
      </c>
      <c r="J136" s="344">
        <v>6210000</v>
      </c>
      <c r="K136" s="344">
        <f t="shared" si="36"/>
        <v>6278309.9999999991</v>
      </c>
      <c r="L136" s="344">
        <f t="shared" si="37"/>
        <v>300000</v>
      </c>
      <c r="M136" s="344">
        <f t="shared" si="34"/>
        <v>6578309.9999999991</v>
      </c>
    </row>
    <row r="137" spans="5:13" ht="18" customHeight="1" x14ac:dyDescent="0.2">
      <c r="E137" s="341"/>
      <c r="F137" s="350" t="s">
        <v>241</v>
      </c>
      <c r="G137" s="343" t="s">
        <v>432</v>
      </c>
      <c r="H137" s="344" t="str">
        <f t="shared" si="35"/>
        <v>Acacia CAA4YPC10 (By American Standar)</v>
      </c>
      <c r="I137" s="344" t="s">
        <v>266</v>
      </c>
      <c r="J137" s="344">
        <v>6220000</v>
      </c>
      <c r="K137" s="344">
        <f t="shared" si="36"/>
        <v>6288419.9999999991</v>
      </c>
      <c r="L137" s="344">
        <f t="shared" si="37"/>
        <v>300000</v>
      </c>
      <c r="M137" s="344">
        <f t="shared" si="34"/>
        <v>6588419.9999999991</v>
      </c>
    </row>
    <row r="138" spans="5:13" ht="18" customHeight="1" x14ac:dyDescent="0.2">
      <c r="E138" s="341"/>
      <c r="F138" s="350" t="s">
        <v>241</v>
      </c>
      <c r="G138" s="343" t="s">
        <v>433</v>
      </c>
      <c r="H138" s="344" t="str">
        <f t="shared" si="35"/>
        <v>Neo Modern (By American Standar)</v>
      </c>
      <c r="I138" s="344" t="s">
        <v>266</v>
      </c>
      <c r="J138" s="344">
        <v>3800000</v>
      </c>
      <c r="K138" s="344">
        <f t="shared" si="36"/>
        <v>3841799.9999999995</v>
      </c>
      <c r="L138" s="344">
        <f t="shared" si="37"/>
        <v>300000</v>
      </c>
      <c r="M138" s="344">
        <f t="shared" si="34"/>
        <v>4141799.9999999995</v>
      </c>
    </row>
    <row r="139" spans="5:13" ht="18" customHeight="1" x14ac:dyDescent="0.2">
      <c r="E139" s="341"/>
      <c r="F139" s="350" t="s">
        <v>241</v>
      </c>
      <c r="G139" s="343" t="s">
        <v>434</v>
      </c>
      <c r="H139" s="344" t="str">
        <f t="shared" si="35"/>
        <v>New Codio II One Piece (By American Standar)</v>
      </c>
      <c r="I139" s="344" t="s">
        <v>266</v>
      </c>
      <c r="J139" s="344">
        <v>3780000</v>
      </c>
      <c r="K139" s="344">
        <f t="shared" si="36"/>
        <v>3821579.9999999995</v>
      </c>
      <c r="L139" s="344">
        <f t="shared" si="37"/>
        <v>300000</v>
      </c>
      <c r="M139" s="344">
        <f t="shared" si="34"/>
        <v>4121579.9999999995</v>
      </c>
    </row>
    <row r="140" spans="5:13" ht="18" customHeight="1" x14ac:dyDescent="0.2">
      <c r="E140" s="341"/>
      <c r="F140" s="350" t="s">
        <v>241</v>
      </c>
      <c r="G140" s="343" t="s">
        <v>435</v>
      </c>
      <c r="H140" s="344" t="str">
        <f t="shared" si="35"/>
        <v>Winplus (By American Standar)</v>
      </c>
      <c r="I140" s="344" t="s">
        <v>266</v>
      </c>
      <c r="J140" s="344">
        <v>2590000</v>
      </c>
      <c r="K140" s="344">
        <f t="shared" si="36"/>
        <v>2618489.9999999995</v>
      </c>
      <c r="L140" s="344">
        <f t="shared" si="37"/>
        <v>300000</v>
      </c>
      <c r="M140" s="344">
        <f t="shared" si="34"/>
        <v>2918489.9999999995</v>
      </c>
    </row>
    <row r="141" spans="5:13" ht="18" customHeight="1" x14ac:dyDescent="0.2">
      <c r="E141" s="341"/>
      <c r="F141" s="350" t="s">
        <v>241</v>
      </c>
      <c r="G141" s="343" t="s">
        <v>436</v>
      </c>
      <c r="H141" s="344" t="str">
        <f t="shared" si="35"/>
        <v>Rough in 40/45/47 (By American Standar)</v>
      </c>
      <c r="I141" s="344" t="s">
        <v>266</v>
      </c>
      <c r="J141" s="344">
        <v>2450000</v>
      </c>
      <c r="K141" s="344">
        <f t="shared" si="36"/>
        <v>2476949.9999999995</v>
      </c>
      <c r="L141" s="344">
        <f t="shared" si="37"/>
        <v>300000</v>
      </c>
      <c r="M141" s="344">
        <f t="shared" si="34"/>
        <v>2776949.9999999995</v>
      </c>
    </row>
    <row r="142" spans="5:13" ht="18" customHeight="1" x14ac:dyDescent="0.2">
      <c r="E142" s="341"/>
      <c r="F142" s="350" t="s">
        <v>241</v>
      </c>
      <c r="G142" s="343" t="s">
        <v>437</v>
      </c>
      <c r="H142" s="344" t="str">
        <f t="shared" si="35"/>
        <v>Newton Smart washer (By American Standar)</v>
      </c>
      <c r="I142" s="344" t="s">
        <v>266</v>
      </c>
      <c r="J142" s="344">
        <v>2119000</v>
      </c>
      <c r="K142" s="344">
        <f t="shared" si="36"/>
        <v>2142309</v>
      </c>
      <c r="L142" s="344">
        <f t="shared" si="37"/>
        <v>300000</v>
      </c>
      <c r="M142" s="344">
        <f t="shared" si="34"/>
        <v>2442309</v>
      </c>
    </row>
    <row r="143" spans="5:13" ht="18" customHeight="1" x14ac:dyDescent="0.2">
      <c r="E143" s="341"/>
      <c r="F143" s="350" t="s">
        <v>241</v>
      </c>
      <c r="G143" s="343" t="s">
        <v>438</v>
      </c>
      <c r="H143" s="344" t="str">
        <f t="shared" si="35"/>
        <v>Granada Basic Dual Flush CCST (By American Standar)</v>
      </c>
      <c r="I143" s="344" t="s">
        <v>266</v>
      </c>
      <c r="J143" s="344">
        <v>2009000</v>
      </c>
      <c r="K143" s="344">
        <f t="shared" si="36"/>
        <v>2031098.9999999998</v>
      </c>
      <c r="L143" s="344">
        <f t="shared" si="37"/>
        <v>300000</v>
      </c>
      <c r="M143" s="344">
        <f t="shared" si="34"/>
        <v>2331099</v>
      </c>
    </row>
    <row r="144" spans="5:13" ht="18" customHeight="1" x14ac:dyDescent="0.2">
      <c r="E144" s="341"/>
      <c r="F144" s="350" t="s">
        <v>241</v>
      </c>
      <c r="G144" s="343" t="s">
        <v>439</v>
      </c>
      <c r="H144" s="344" t="str">
        <f t="shared" si="35"/>
        <v>GR13CAxxK (By American Standar)</v>
      </c>
      <c r="I144" s="344" t="s">
        <v>266</v>
      </c>
      <c r="J144" s="344">
        <v>1750000</v>
      </c>
      <c r="K144" s="344">
        <f t="shared" si="36"/>
        <v>1769249.9999999998</v>
      </c>
      <c r="L144" s="344">
        <f>$L$132</f>
        <v>300000</v>
      </c>
      <c r="M144" s="344">
        <f t="shared" ref="M144:M201" si="38">SUM(K144:L144)</f>
        <v>2069249.9999999998</v>
      </c>
    </row>
    <row r="145" spans="5:13" ht="18" customHeight="1" x14ac:dyDescent="0.2">
      <c r="E145" s="341"/>
      <c r="F145" s="350"/>
      <c r="G145" s="343"/>
      <c r="H145" s="344"/>
      <c r="I145" s="344"/>
      <c r="J145" s="344"/>
      <c r="K145" s="344"/>
      <c r="L145" s="344"/>
      <c r="M145" s="344"/>
    </row>
    <row r="146" spans="5:13" s="366" customFormat="1" ht="18" customHeight="1" x14ac:dyDescent="0.2">
      <c r="E146" s="362" t="s">
        <v>20</v>
      </c>
      <c r="F146" s="107" t="s">
        <v>440</v>
      </c>
      <c r="G146" s="364"/>
      <c r="H146" s="365"/>
      <c r="I146" s="365"/>
      <c r="J146" s="365"/>
      <c r="K146" s="365"/>
      <c r="L146" s="365"/>
      <c r="M146" s="365"/>
    </row>
    <row r="147" spans="5:13" ht="18" customHeight="1" x14ac:dyDescent="0.2">
      <c r="E147" s="341"/>
      <c r="F147" s="350" t="s">
        <v>241</v>
      </c>
      <c r="G147" s="343" t="s">
        <v>441</v>
      </c>
      <c r="H147" s="344" t="str">
        <f t="shared" ref="H147:H195" si="39">G147</f>
        <v>CW825J (By Toto)</v>
      </c>
      <c r="I147" s="344" t="s">
        <v>266</v>
      </c>
      <c r="J147" s="344">
        <v>9300000</v>
      </c>
      <c r="K147" s="344">
        <f t="shared" si="36"/>
        <v>9402299.9999999981</v>
      </c>
      <c r="L147" s="344">
        <f t="shared" ref="L147:L195" si="40">$L$132</f>
        <v>300000</v>
      </c>
      <c r="M147" s="344">
        <f t="shared" si="38"/>
        <v>9702299.9999999981</v>
      </c>
    </row>
    <row r="148" spans="5:13" ht="18" customHeight="1" x14ac:dyDescent="0.2">
      <c r="E148" s="341"/>
      <c r="F148" s="350" t="s">
        <v>241</v>
      </c>
      <c r="G148" s="343" t="s">
        <v>442</v>
      </c>
      <c r="H148" s="344" t="str">
        <f t="shared" si="39"/>
        <v>CW822JT1/TV150NRNV2 (By Toto)</v>
      </c>
      <c r="I148" s="344" t="s">
        <v>266</v>
      </c>
      <c r="J148" s="344">
        <v>8419000</v>
      </c>
      <c r="K148" s="344">
        <f t="shared" si="36"/>
        <v>8511609</v>
      </c>
      <c r="L148" s="344">
        <f t="shared" si="40"/>
        <v>300000</v>
      </c>
      <c r="M148" s="344">
        <f t="shared" si="38"/>
        <v>8811609</v>
      </c>
    </row>
    <row r="149" spans="5:13" ht="18" customHeight="1" x14ac:dyDescent="0.2">
      <c r="E149" s="341"/>
      <c r="F149" s="350" t="s">
        <v>241</v>
      </c>
      <c r="G149" s="343" t="s">
        <v>443</v>
      </c>
      <c r="H149" s="344" t="str">
        <f t="shared" si="39"/>
        <v>CW708NHJ/TV150NRNV2 (By Toto)</v>
      </c>
      <c r="I149" s="344" t="s">
        <v>266</v>
      </c>
      <c r="J149" s="344">
        <v>8210000</v>
      </c>
      <c r="K149" s="344">
        <f t="shared" si="36"/>
        <v>8300309.9999999991</v>
      </c>
      <c r="L149" s="344">
        <f t="shared" si="40"/>
        <v>300000</v>
      </c>
      <c r="M149" s="344">
        <f t="shared" si="38"/>
        <v>8600310</v>
      </c>
    </row>
    <row r="150" spans="5:13" ht="18" customHeight="1" x14ac:dyDescent="0.2">
      <c r="E150" s="341"/>
      <c r="F150" s="350" t="s">
        <v>241</v>
      </c>
      <c r="G150" s="343" t="s">
        <v>444</v>
      </c>
      <c r="H150" s="344" t="str">
        <f t="shared" si="39"/>
        <v>CW824PJT1/TV150NRNV2 (By Toto)</v>
      </c>
      <c r="I150" s="344" t="s">
        <v>266</v>
      </c>
      <c r="J150" s="344">
        <v>8055000</v>
      </c>
      <c r="K150" s="344">
        <f t="shared" si="36"/>
        <v>8143604.9999999991</v>
      </c>
      <c r="L150" s="344">
        <f t="shared" si="40"/>
        <v>300000</v>
      </c>
      <c r="M150" s="344">
        <f t="shared" si="38"/>
        <v>8443605</v>
      </c>
    </row>
    <row r="151" spans="5:13" ht="18" customHeight="1" x14ac:dyDescent="0.2">
      <c r="E151" s="341"/>
      <c r="F151" s="350" t="s">
        <v>241</v>
      </c>
      <c r="G151" s="343" t="s">
        <v>445</v>
      </c>
      <c r="H151" s="344" t="str">
        <f t="shared" si="39"/>
        <v>CW875NJT1/TV150NRNV2 (By Toto)</v>
      </c>
      <c r="I151" s="344" t="s">
        <v>266</v>
      </c>
      <c r="J151" s="344">
        <v>8017000</v>
      </c>
      <c r="K151" s="344">
        <f t="shared" si="36"/>
        <v>8105186.9999999991</v>
      </c>
      <c r="L151" s="344">
        <f t="shared" si="40"/>
        <v>300000</v>
      </c>
      <c r="M151" s="344">
        <f t="shared" si="38"/>
        <v>8405187</v>
      </c>
    </row>
    <row r="152" spans="5:13" ht="18" customHeight="1" x14ac:dyDescent="0.2">
      <c r="E152" s="341"/>
      <c r="F152" s="350" t="s">
        <v>241</v>
      </c>
      <c r="G152" s="343" t="s">
        <v>446</v>
      </c>
      <c r="H152" s="344" t="str">
        <f t="shared" si="39"/>
        <v>CW620JT2/TV150NRNV1 (By Toto)</v>
      </c>
      <c r="I152" s="344" t="s">
        <v>266</v>
      </c>
      <c r="J152" s="344">
        <v>7525000</v>
      </c>
      <c r="K152" s="344">
        <f t="shared" si="36"/>
        <v>7607774.9999999991</v>
      </c>
      <c r="L152" s="344">
        <f t="shared" si="40"/>
        <v>300000</v>
      </c>
      <c r="M152" s="344">
        <f t="shared" si="38"/>
        <v>7907774.9999999991</v>
      </c>
    </row>
    <row r="153" spans="5:13" ht="18" customHeight="1" x14ac:dyDescent="0.2">
      <c r="E153" s="341"/>
      <c r="F153" s="350" t="s">
        <v>241</v>
      </c>
      <c r="G153" s="343" t="s">
        <v>447</v>
      </c>
      <c r="H153" s="344" t="str">
        <f t="shared" si="39"/>
        <v>C436 (By Toto)</v>
      </c>
      <c r="I153" s="344" t="s">
        <v>266</v>
      </c>
      <c r="J153" s="344">
        <v>7218000</v>
      </c>
      <c r="K153" s="344">
        <f t="shared" si="36"/>
        <v>7297397.9999999991</v>
      </c>
      <c r="L153" s="344">
        <f t="shared" si="40"/>
        <v>300000</v>
      </c>
      <c r="M153" s="344">
        <f t="shared" si="38"/>
        <v>7597397.9999999991</v>
      </c>
    </row>
    <row r="154" spans="5:13" ht="18" customHeight="1" x14ac:dyDescent="0.2">
      <c r="E154" s="341"/>
      <c r="F154" s="350" t="s">
        <v>241</v>
      </c>
      <c r="G154" s="343" t="s">
        <v>448</v>
      </c>
      <c r="H154" s="344" t="str">
        <f t="shared" si="39"/>
        <v>CW812J (By Toto)</v>
      </c>
      <c r="I154" s="344" t="s">
        <v>266</v>
      </c>
      <c r="J154" s="344">
        <v>7105000</v>
      </c>
      <c r="K154" s="344">
        <f t="shared" si="36"/>
        <v>7183154.9999999991</v>
      </c>
      <c r="L154" s="344">
        <f t="shared" si="40"/>
        <v>300000</v>
      </c>
      <c r="M154" s="344">
        <f t="shared" si="38"/>
        <v>7483154.9999999991</v>
      </c>
    </row>
    <row r="155" spans="5:13" ht="18" customHeight="1" x14ac:dyDescent="0.2">
      <c r="E155" s="341"/>
      <c r="F155" s="350" t="s">
        <v>241</v>
      </c>
      <c r="G155" s="343" t="s">
        <v>449</v>
      </c>
      <c r="H155" s="344" t="str">
        <f t="shared" si="39"/>
        <v>CW813PJ (By Toto)</v>
      </c>
      <c r="I155" s="344" t="s">
        <v>266</v>
      </c>
      <c r="J155" s="344">
        <v>6490000</v>
      </c>
      <c r="K155" s="344">
        <f t="shared" si="36"/>
        <v>6561389.9999999991</v>
      </c>
      <c r="L155" s="344">
        <f t="shared" si="40"/>
        <v>300000</v>
      </c>
      <c r="M155" s="344">
        <f t="shared" si="38"/>
        <v>6861389.9999999991</v>
      </c>
    </row>
    <row r="156" spans="5:13" ht="18" customHeight="1" x14ac:dyDescent="0.2">
      <c r="E156" s="341"/>
      <c r="F156" s="350" t="s">
        <v>241</v>
      </c>
      <c r="G156" s="343" t="s">
        <v>450</v>
      </c>
      <c r="H156" s="344" t="str">
        <f t="shared" si="39"/>
        <v>CW823J (By Toto)</v>
      </c>
      <c r="I156" s="344" t="s">
        <v>266</v>
      </c>
      <c r="J156" s="344">
        <v>6220000</v>
      </c>
      <c r="K156" s="344">
        <f t="shared" si="36"/>
        <v>6288419.9999999991</v>
      </c>
      <c r="L156" s="344">
        <f t="shared" si="40"/>
        <v>300000</v>
      </c>
      <c r="M156" s="344">
        <f t="shared" si="38"/>
        <v>6588419.9999999991</v>
      </c>
    </row>
    <row r="157" spans="5:13" ht="18" customHeight="1" x14ac:dyDescent="0.2">
      <c r="E157" s="341"/>
      <c r="F157" s="350" t="s">
        <v>241</v>
      </c>
      <c r="G157" s="343" t="s">
        <v>451</v>
      </c>
      <c r="H157" s="344" t="str">
        <f t="shared" si="39"/>
        <v>CW822NJ (By Toto)</v>
      </c>
      <c r="I157" s="344" t="s">
        <v>266</v>
      </c>
      <c r="J157" s="344">
        <v>6190000</v>
      </c>
      <c r="K157" s="344">
        <f t="shared" si="36"/>
        <v>6258089.9999999991</v>
      </c>
      <c r="L157" s="344">
        <f t="shared" si="40"/>
        <v>300000</v>
      </c>
      <c r="M157" s="344">
        <f t="shared" si="38"/>
        <v>6558089.9999999991</v>
      </c>
    </row>
    <row r="158" spans="5:13" ht="18" customHeight="1" x14ac:dyDescent="0.2">
      <c r="E158" s="341"/>
      <c r="F158" s="350" t="s">
        <v>241</v>
      </c>
      <c r="G158" s="343" t="s">
        <v>452</v>
      </c>
      <c r="H158" s="344" t="str">
        <f t="shared" si="39"/>
        <v>CW794B  (By Toto)</v>
      </c>
      <c r="I158" s="344" t="s">
        <v>266</v>
      </c>
      <c r="J158" s="344">
        <v>6200000</v>
      </c>
      <c r="K158" s="344">
        <f t="shared" si="36"/>
        <v>6268199.9999999991</v>
      </c>
      <c r="L158" s="344">
        <f t="shared" si="40"/>
        <v>300000</v>
      </c>
      <c r="M158" s="344">
        <f t="shared" si="38"/>
        <v>6568199.9999999991</v>
      </c>
    </row>
    <row r="159" spans="5:13" ht="18" customHeight="1" x14ac:dyDescent="0.2">
      <c r="E159" s="341"/>
      <c r="F159" s="350" t="s">
        <v>241</v>
      </c>
      <c r="G159" s="343" t="s">
        <v>453</v>
      </c>
      <c r="H159" s="344" t="str">
        <f t="shared" si="39"/>
        <v>SW794BT2 (By Toto)</v>
      </c>
      <c r="I159" s="344" t="s">
        <v>266</v>
      </c>
      <c r="J159" s="344">
        <v>6240000</v>
      </c>
      <c r="K159" s="344">
        <f t="shared" si="36"/>
        <v>6308639.9999999991</v>
      </c>
      <c r="L159" s="344">
        <f t="shared" si="40"/>
        <v>300000</v>
      </c>
      <c r="M159" s="344">
        <f t="shared" si="38"/>
        <v>6608639.9999999991</v>
      </c>
    </row>
    <row r="160" spans="5:13" ht="18" customHeight="1" x14ac:dyDescent="0.2">
      <c r="E160" s="341"/>
      <c r="F160" s="350" t="s">
        <v>241</v>
      </c>
      <c r="G160" s="343" t="s">
        <v>454</v>
      </c>
      <c r="H160" s="344" t="str">
        <f t="shared" si="39"/>
        <v>CW914J (By Toto)</v>
      </c>
      <c r="I160" s="344" t="s">
        <v>266</v>
      </c>
      <c r="J160" s="344">
        <v>5850000</v>
      </c>
      <c r="K160" s="344">
        <f t="shared" si="36"/>
        <v>5914349.9999999991</v>
      </c>
      <c r="L160" s="344">
        <f t="shared" si="40"/>
        <v>300000</v>
      </c>
      <c r="M160" s="344">
        <f t="shared" si="38"/>
        <v>6214349.9999999991</v>
      </c>
    </row>
    <row r="161" spans="5:13" ht="18" customHeight="1" x14ac:dyDescent="0.2">
      <c r="E161" s="341"/>
      <c r="F161" s="350" t="s">
        <v>241</v>
      </c>
      <c r="G161" s="343" t="s">
        <v>450</v>
      </c>
      <c r="H161" s="344" t="str">
        <f t="shared" si="39"/>
        <v>CW823J (By Toto)</v>
      </c>
      <c r="I161" s="344" t="s">
        <v>266</v>
      </c>
      <c r="J161" s="344">
        <v>5750000</v>
      </c>
      <c r="K161" s="344">
        <f t="shared" si="36"/>
        <v>5813249.9999999991</v>
      </c>
      <c r="L161" s="344">
        <f t="shared" si="40"/>
        <v>300000</v>
      </c>
      <c r="M161" s="344">
        <f t="shared" si="38"/>
        <v>6113249.9999999991</v>
      </c>
    </row>
    <row r="162" spans="5:13" ht="18" customHeight="1" x14ac:dyDescent="0.2">
      <c r="E162" s="341"/>
      <c r="F162" s="350" t="s">
        <v>241</v>
      </c>
      <c r="G162" s="343" t="s">
        <v>455</v>
      </c>
      <c r="H162" s="344" t="str">
        <f t="shared" si="39"/>
        <v>CES9683AJ (By Toto)</v>
      </c>
      <c r="I162" s="344" t="s">
        <v>266</v>
      </c>
      <c r="J162" s="344">
        <v>5330000</v>
      </c>
      <c r="K162" s="344">
        <f t="shared" si="36"/>
        <v>5388629.9999999991</v>
      </c>
      <c r="L162" s="344">
        <f t="shared" si="40"/>
        <v>300000</v>
      </c>
      <c r="M162" s="344">
        <f t="shared" si="38"/>
        <v>5688629.9999999991</v>
      </c>
    </row>
    <row r="163" spans="5:13" ht="18" customHeight="1" x14ac:dyDescent="0.2">
      <c r="E163" s="341"/>
      <c r="F163" s="350" t="s">
        <v>241</v>
      </c>
      <c r="G163" s="343" t="s">
        <v>456</v>
      </c>
      <c r="H163" s="344" t="str">
        <f t="shared" si="39"/>
        <v>CW811PJ (By Toto)</v>
      </c>
      <c r="I163" s="344" t="s">
        <v>266</v>
      </c>
      <c r="J163" s="344">
        <v>5529000</v>
      </c>
      <c r="K163" s="344">
        <f t="shared" si="36"/>
        <v>5589818.9999999991</v>
      </c>
      <c r="L163" s="344">
        <f t="shared" si="40"/>
        <v>300000</v>
      </c>
      <c r="M163" s="344">
        <f t="shared" si="38"/>
        <v>5889818.9999999991</v>
      </c>
    </row>
    <row r="164" spans="5:13" ht="18" customHeight="1" x14ac:dyDescent="0.2">
      <c r="E164" s="341"/>
      <c r="F164" s="350" t="s">
        <v>241</v>
      </c>
      <c r="G164" s="343" t="s">
        <v>457</v>
      </c>
      <c r="H164" s="344" t="str">
        <f t="shared" si="39"/>
        <v>SW811JP (By Toto)</v>
      </c>
      <c r="I164" s="344" t="s">
        <v>266</v>
      </c>
      <c r="J164" s="344">
        <v>5539000</v>
      </c>
      <c r="K164" s="344">
        <f t="shared" si="36"/>
        <v>5599928.9999999991</v>
      </c>
      <c r="L164" s="344">
        <f t="shared" si="40"/>
        <v>300000</v>
      </c>
      <c r="M164" s="344">
        <f t="shared" si="38"/>
        <v>5899928.9999999991</v>
      </c>
    </row>
    <row r="165" spans="5:13" ht="18" customHeight="1" x14ac:dyDescent="0.2">
      <c r="E165" s="341"/>
      <c r="F165" s="350" t="s">
        <v>241</v>
      </c>
      <c r="G165" s="343" t="s">
        <v>458</v>
      </c>
      <c r="H165" s="344" t="str">
        <f t="shared" si="39"/>
        <v>CW875NJ (By Toto)</v>
      </c>
      <c r="I165" s="344" t="s">
        <v>266</v>
      </c>
      <c r="J165" s="344">
        <v>5441000</v>
      </c>
      <c r="K165" s="344">
        <f t="shared" si="36"/>
        <v>5500850.9999999991</v>
      </c>
      <c r="L165" s="344">
        <f t="shared" si="40"/>
        <v>300000</v>
      </c>
      <c r="M165" s="344">
        <f t="shared" si="38"/>
        <v>5800850.9999999991</v>
      </c>
    </row>
    <row r="166" spans="5:13" ht="18" customHeight="1" x14ac:dyDescent="0.2">
      <c r="E166" s="341"/>
      <c r="F166" s="350" t="s">
        <v>241</v>
      </c>
      <c r="G166" s="343" t="s">
        <v>459</v>
      </c>
      <c r="H166" s="344" t="str">
        <f t="shared" si="39"/>
        <v>CW826J (By Toto)</v>
      </c>
      <c r="I166" s="344" t="s">
        <v>266</v>
      </c>
      <c r="J166" s="344">
        <v>5300000</v>
      </c>
      <c r="K166" s="344">
        <f t="shared" si="36"/>
        <v>5358299.9999999991</v>
      </c>
      <c r="L166" s="344">
        <f t="shared" si="40"/>
        <v>300000</v>
      </c>
      <c r="M166" s="344">
        <f t="shared" si="38"/>
        <v>5658299.9999999991</v>
      </c>
    </row>
    <row r="167" spans="5:13" ht="18" customHeight="1" x14ac:dyDescent="0.2">
      <c r="E167" s="341"/>
      <c r="F167" s="350" t="s">
        <v>241</v>
      </c>
      <c r="G167" s="343" t="s">
        <v>460</v>
      </c>
      <c r="H167" s="344" t="str">
        <f t="shared" si="39"/>
        <v>SW826JP (By Toto)</v>
      </c>
      <c r="I167" s="344" t="s">
        <v>266</v>
      </c>
      <c r="J167" s="344">
        <v>5350000</v>
      </c>
      <c r="K167" s="344">
        <f t="shared" si="36"/>
        <v>5408849.9999999991</v>
      </c>
      <c r="L167" s="344">
        <f t="shared" si="40"/>
        <v>300000</v>
      </c>
      <c r="M167" s="344">
        <f t="shared" si="38"/>
        <v>5708849.9999999991</v>
      </c>
    </row>
    <row r="168" spans="5:13" ht="18" customHeight="1" x14ac:dyDescent="0.2">
      <c r="E168" s="341"/>
      <c r="F168" s="350" t="s">
        <v>241</v>
      </c>
      <c r="G168" s="343" t="s">
        <v>461</v>
      </c>
      <c r="H168" s="344" t="str">
        <f t="shared" si="39"/>
        <v>CW824PJ (By Toto)</v>
      </c>
      <c r="I168" s="344" t="s">
        <v>266</v>
      </c>
      <c r="J168" s="344">
        <v>5480000</v>
      </c>
      <c r="K168" s="344">
        <f t="shared" si="36"/>
        <v>5540279.9999999991</v>
      </c>
      <c r="L168" s="344">
        <f t="shared" si="40"/>
        <v>300000</v>
      </c>
      <c r="M168" s="344">
        <f t="shared" si="38"/>
        <v>5840279.9999999991</v>
      </c>
    </row>
    <row r="169" spans="5:13" ht="18" customHeight="1" x14ac:dyDescent="0.2">
      <c r="E169" s="341"/>
      <c r="F169" s="350" t="s">
        <v>241</v>
      </c>
      <c r="G169" s="343" t="s">
        <v>462</v>
      </c>
      <c r="H169" s="344" t="str">
        <f t="shared" si="39"/>
        <v>CW620J (By Toto)</v>
      </c>
      <c r="I169" s="344" t="s">
        <v>266</v>
      </c>
      <c r="J169" s="344">
        <v>4960000</v>
      </c>
      <c r="K169" s="344">
        <f t="shared" si="36"/>
        <v>5014559.9999999991</v>
      </c>
      <c r="L169" s="344">
        <f t="shared" si="40"/>
        <v>300000</v>
      </c>
      <c r="M169" s="344">
        <f t="shared" si="38"/>
        <v>5314559.9999999991</v>
      </c>
    </row>
    <row r="170" spans="5:13" ht="18" customHeight="1" x14ac:dyDescent="0.2">
      <c r="E170" s="341"/>
      <c r="F170" s="350" t="s">
        <v>241</v>
      </c>
      <c r="G170" s="343" t="s">
        <v>463</v>
      </c>
      <c r="H170" s="344" t="str">
        <f t="shared" si="39"/>
        <v>CW894J (By Toto)</v>
      </c>
      <c r="I170" s="344" t="s">
        <v>266</v>
      </c>
      <c r="J170" s="344">
        <v>4930000</v>
      </c>
      <c r="K170" s="344">
        <f t="shared" si="36"/>
        <v>4984229.9999999991</v>
      </c>
      <c r="L170" s="344">
        <f t="shared" si="40"/>
        <v>300000</v>
      </c>
      <c r="M170" s="344">
        <f t="shared" si="38"/>
        <v>5284229.9999999991</v>
      </c>
    </row>
    <row r="171" spans="5:13" ht="18" customHeight="1" x14ac:dyDescent="0.2">
      <c r="E171" s="341"/>
      <c r="F171" s="350" t="s">
        <v>241</v>
      </c>
      <c r="G171" s="343" t="s">
        <v>464</v>
      </c>
      <c r="H171" s="344" t="str">
        <f t="shared" si="39"/>
        <v>CW821J/SW821JP (By Toto)</v>
      </c>
      <c r="I171" s="344" t="s">
        <v>266</v>
      </c>
      <c r="J171" s="344">
        <v>4460000</v>
      </c>
      <c r="K171" s="344">
        <f t="shared" si="36"/>
        <v>4509060</v>
      </c>
      <c r="L171" s="344">
        <f t="shared" si="40"/>
        <v>300000</v>
      </c>
      <c r="M171" s="344">
        <f t="shared" si="38"/>
        <v>4809060</v>
      </c>
    </row>
    <row r="172" spans="5:13" ht="18" customHeight="1" x14ac:dyDescent="0.2">
      <c r="E172" s="341"/>
      <c r="F172" s="350" t="s">
        <v>241</v>
      </c>
      <c r="G172" s="343" t="s">
        <v>465</v>
      </c>
      <c r="H172" s="344" t="str">
        <f t="shared" si="39"/>
        <v>CW868NJ (By Toto)</v>
      </c>
      <c r="I172" s="344" t="s">
        <v>266</v>
      </c>
      <c r="J172" s="344">
        <v>4225000</v>
      </c>
      <c r="K172" s="344">
        <f t="shared" si="36"/>
        <v>4271475</v>
      </c>
      <c r="L172" s="344">
        <f t="shared" si="40"/>
        <v>300000</v>
      </c>
      <c r="M172" s="344">
        <f t="shared" si="38"/>
        <v>4571475</v>
      </c>
    </row>
    <row r="173" spans="5:13" ht="18" customHeight="1" x14ac:dyDescent="0.2">
      <c r="E173" s="341"/>
      <c r="F173" s="350" t="s">
        <v>241</v>
      </c>
      <c r="G173" s="343" t="s">
        <v>466</v>
      </c>
      <c r="H173" s="344" t="str">
        <f t="shared" si="39"/>
        <v>CW867NJ (By Toto)</v>
      </c>
      <c r="I173" s="344" t="s">
        <v>266</v>
      </c>
      <c r="J173" s="344">
        <v>4070000</v>
      </c>
      <c r="K173" s="344">
        <f t="shared" si="36"/>
        <v>4114769.9999999995</v>
      </c>
      <c r="L173" s="344">
        <f t="shared" si="40"/>
        <v>300000</v>
      </c>
      <c r="M173" s="344">
        <f t="shared" si="38"/>
        <v>4414770</v>
      </c>
    </row>
    <row r="174" spans="5:13" ht="18" customHeight="1" x14ac:dyDescent="0.2">
      <c r="E174" s="341"/>
      <c r="F174" s="350" t="s">
        <v>241</v>
      </c>
      <c r="G174" s="343" t="s">
        <v>467</v>
      </c>
      <c r="H174" s="344" t="str">
        <f t="shared" si="39"/>
        <v>CW630PJ (By Toto)</v>
      </c>
      <c r="I174" s="344" t="s">
        <v>266</v>
      </c>
      <c r="J174" s="344">
        <v>3712000</v>
      </c>
      <c r="K174" s="344">
        <f t="shared" si="36"/>
        <v>3752831.9999999995</v>
      </c>
      <c r="L174" s="344">
        <f t="shared" si="40"/>
        <v>300000</v>
      </c>
      <c r="M174" s="344">
        <f t="shared" si="38"/>
        <v>4052831.9999999995</v>
      </c>
    </row>
    <row r="175" spans="5:13" ht="18" customHeight="1" x14ac:dyDescent="0.2">
      <c r="E175" s="341"/>
      <c r="F175" s="350" t="s">
        <v>241</v>
      </c>
      <c r="G175" s="343" t="s">
        <v>468</v>
      </c>
      <c r="H175" s="344" t="str">
        <f t="shared" si="39"/>
        <v>CW862NJ/SW862JP (By Toto)</v>
      </c>
      <c r="I175" s="344" t="s">
        <v>266</v>
      </c>
      <c r="J175" s="344">
        <v>3621000</v>
      </c>
      <c r="K175" s="344">
        <f t="shared" si="36"/>
        <v>3660830.9999999995</v>
      </c>
      <c r="L175" s="344">
        <f t="shared" si="40"/>
        <v>300000</v>
      </c>
      <c r="M175" s="344">
        <f t="shared" si="38"/>
        <v>3960830.9999999995</v>
      </c>
    </row>
    <row r="176" spans="5:13" ht="18" customHeight="1" x14ac:dyDescent="0.2">
      <c r="E176" s="341"/>
      <c r="F176" s="350" t="s">
        <v>241</v>
      </c>
      <c r="G176" s="343" t="s">
        <v>469</v>
      </c>
      <c r="H176" s="344" t="str">
        <f t="shared" si="39"/>
        <v>CW860NJ / SW861JP (By Toto)</v>
      </c>
      <c r="I176" s="344" t="s">
        <v>266</v>
      </c>
      <c r="J176" s="344">
        <v>3620000</v>
      </c>
      <c r="K176" s="344">
        <f t="shared" si="36"/>
        <v>3659819.9999999995</v>
      </c>
      <c r="L176" s="344">
        <f t="shared" si="40"/>
        <v>300000</v>
      </c>
      <c r="M176" s="344">
        <f t="shared" si="38"/>
        <v>3959819.9999999995</v>
      </c>
    </row>
    <row r="177" spans="5:13" ht="18" customHeight="1" x14ac:dyDescent="0.2">
      <c r="E177" s="341"/>
      <c r="F177" s="350" t="s">
        <v>241</v>
      </c>
      <c r="G177" s="343" t="s">
        <v>470</v>
      </c>
      <c r="H177" s="344" t="str">
        <f t="shared" si="39"/>
        <v>CW631PJ/SW631JP (By Toto)</v>
      </c>
      <c r="I177" s="344" t="s">
        <v>266</v>
      </c>
      <c r="J177" s="344">
        <v>3211000</v>
      </c>
      <c r="K177" s="344">
        <f t="shared" si="36"/>
        <v>3246320.9999999995</v>
      </c>
      <c r="L177" s="344">
        <f t="shared" si="40"/>
        <v>300000</v>
      </c>
      <c r="M177" s="344">
        <f t="shared" si="38"/>
        <v>3546320.9999999995</v>
      </c>
    </row>
    <row r="178" spans="5:13" ht="18" customHeight="1" x14ac:dyDescent="0.2">
      <c r="E178" s="341"/>
      <c r="F178" s="350" t="s">
        <v>241</v>
      </c>
      <c r="G178" s="343" t="s">
        <v>471</v>
      </c>
      <c r="H178" s="344" t="str">
        <f t="shared" si="39"/>
        <v>CW668PJ/SW668J (By Toto)</v>
      </c>
      <c r="I178" s="344" t="s">
        <v>266</v>
      </c>
      <c r="J178" s="344">
        <v>3126000</v>
      </c>
      <c r="K178" s="344">
        <f t="shared" si="36"/>
        <v>3160385.9999999995</v>
      </c>
      <c r="L178" s="344">
        <f t="shared" si="40"/>
        <v>300000</v>
      </c>
      <c r="M178" s="344">
        <f t="shared" si="38"/>
        <v>3460385.9999999995</v>
      </c>
    </row>
    <row r="179" spans="5:13" ht="18" customHeight="1" x14ac:dyDescent="0.2">
      <c r="E179" s="341"/>
      <c r="F179" s="350" t="s">
        <v>241</v>
      </c>
      <c r="G179" s="343" t="s">
        <v>472</v>
      </c>
      <c r="H179" s="344" t="str">
        <f t="shared" si="39"/>
        <v>C704L/SW784JP (By Toto)</v>
      </c>
      <c r="I179" s="344" t="s">
        <v>266</v>
      </c>
      <c r="J179" s="344">
        <v>3061000</v>
      </c>
      <c r="K179" s="344">
        <f t="shared" si="36"/>
        <v>3094670.9999999995</v>
      </c>
      <c r="L179" s="344">
        <f t="shared" si="40"/>
        <v>300000</v>
      </c>
      <c r="M179" s="344">
        <f t="shared" si="38"/>
        <v>3394670.9999999995</v>
      </c>
    </row>
    <row r="180" spans="5:13" ht="18" customHeight="1" x14ac:dyDescent="0.2">
      <c r="E180" s="341"/>
      <c r="F180" s="350" t="s">
        <v>241</v>
      </c>
      <c r="G180" s="343" t="s">
        <v>449</v>
      </c>
      <c r="H180" s="344" t="str">
        <f t="shared" si="39"/>
        <v>CW813PJ (By Toto)</v>
      </c>
      <c r="I180" s="344" t="s">
        <v>266</v>
      </c>
      <c r="J180" s="344">
        <v>6490000</v>
      </c>
      <c r="K180" s="344">
        <f t="shared" si="36"/>
        <v>6561389.9999999991</v>
      </c>
      <c r="L180" s="344">
        <f t="shared" si="40"/>
        <v>300000</v>
      </c>
      <c r="M180" s="344">
        <f t="shared" si="38"/>
        <v>6861389.9999999991</v>
      </c>
    </row>
    <row r="181" spans="5:13" ht="18" customHeight="1" x14ac:dyDescent="0.2">
      <c r="E181" s="341"/>
      <c r="F181" s="350" t="s">
        <v>241</v>
      </c>
      <c r="G181" s="343" t="s">
        <v>450</v>
      </c>
      <c r="H181" s="344" t="str">
        <f t="shared" si="39"/>
        <v>CW823J (By Toto)</v>
      </c>
      <c r="I181" s="344" t="s">
        <v>266</v>
      </c>
      <c r="J181" s="344">
        <v>6220000</v>
      </c>
      <c r="K181" s="344">
        <f t="shared" si="36"/>
        <v>6288419.9999999991</v>
      </c>
      <c r="L181" s="344">
        <f t="shared" si="40"/>
        <v>300000</v>
      </c>
      <c r="M181" s="344">
        <f t="shared" si="38"/>
        <v>6588419.9999999991</v>
      </c>
    </row>
    <row r="182" spans="5:13" ht="18" customHeight="1" x14ac:dyDescent="0.2">
      <c r="E182" s="341"/>
      <c r="F182" s="350" t="s">
        <v>241</v>
      </c>
      <c r="G182" s="343" t="s">
        <v>451</v>
      </c>
      <c r="H182" s="344" t="str">
        <f t="shared" si="39"/>
        <v>CW822NJ (By Toto)</v>
      </c>
      <c r="I182" s="344" t="s">
        <v>266</v>
      </c>
      <c r="J182" s="344">
        <v>6190000</v>
      </c>
      <c r="K182" s="344">
        <f t="shared" si="36"/>
        <v>6258089.9999999991</v>
      </c>
      <c r="L182" s="344">
        <f t="shared" si="40"/>
        <v>300000</v>
      </c>
      <c r="M182" s="344">
        <f t="shared" si="38"/>
        <v>6558089.9999999991</v>
      </c>
    </row>
    <row r="183" spans="5:13" ht="18" customHeight="1" x14ac:dyDescent="0.2">
      <c r="E183" s="341"/>
      <c r="F183" s="350" t="s">
        <v>241</v>
      </c>
      <c r="G183" s="343" t="s">
        <v>473</v>
      </c>
      <c r="H183" s="344" t="str">
        <f t="shared" si="39"/>
        <v>CW794B / SW794BT2 (By Toto)</v>
      </c>
      <c r="I183" s="344" t="s">
        <v>266</v>
      </c>
      <c r="J183" s="344">
        <v>6200000</v>
      </c>
      <c r="K183" s="344">
        <f t="shared" si="36"/>
        <v>6268199.9999999991</v>
      </c>
      <c r="L183" s="344">
        <f t="shared" si="40"/>
        <v>300000</v>
      </c>
      <c r="M183" s="344">
        <f t="shared" si="38"/>
        <v>6568199.9999999991</v>
      </c>
    </row>
    <row r="184" spans="5:13" ht="18" customHeight="1" x14ac:dyDescent="0.2">
      <c r="E184" s="341"/>
      <c r="F184" s="350" t="s">
        <v>241</v>
      </c>
      <c r="G184" s="343" t="s">
        <v>454</v>
      </c>
      <c r="H184" s="344" t="str">
        <f t="shared" si="39"/>
        <v>CW914J (By Toto)</v>
      </c>
      <c r="I184" s="344" t="s">
        <v>266</v>
      </c>
      <c r="J184" s="344">
        <v>5850000</v>
      </c>
      <c r="K184" s="344">
        <f t="shared" si="36"/>
        <v>5914349.9999999991</v>
      </c>
      <c r="L184" s="344">
        <f t="shared" si="40"/>
        <v>300000</v>
      </c>
      <c r="M184" s="344">
        <f t="shared" si="38"/>
        <v>6214349.9999999991</v>
      </c>
    </row>
    <row r="185" spans="5:13" ht="18" customHeight="1" x14ac:dyDescent="0.2">
      <c r="E185" s="341"/>
      <c r="F185" s="350" t="s">
        <v>241</v>
      </c>
      <c r="G185" s="343" t="s">
        <v>474</v>
      </c>
      <c r="H185" s="344" t="str">
        <f t="shared" si="39"/>
        <v>CE9/TV150NWV12J (By Toto)</v>
      </c>
      <c r="I185" s="344" t="s">
        <v>266</v>
      </c>
      <c r="J185" s="344">
        <v>2619000</v>
      </c>
      <c r="K185" s="344">
        <f t="shared" si="36"/>
        <v>2647808.9999999995</v>
      </c>
      <c r="L185" s="344">
        <f t="shared" si="40"/>
        <v>300000</v>
      </c>
      <c r="M185" s="344">
        <f t="shared" si="38"/>
        <v>2947808.9999999995</v>
      </c>
    </row>
    <row r="186" spans="5:13" ht="18" customHeight="1" x14ac:dyDescent="0.2">
      <c r="E186" s="341"/>
      <c r="F186" s="350" t="s">
        <v>241</v>
      </c>
      <c r="G186" s="343" t="s">
        <v>475</v>
      </c>
      <c r="H186" s="344" t="str">
        <f t="shared" si="39"/>
        <v>CW702J/SW784JP (By Toto)</v>
      </c>
      <c r="I186" s="344" t="s">
        <v>266</v>
      </c>
      <c r="J186" s="344">
        <v>2522000</v>
      </c>
      <c r="K186" s="344">
        <f t="shared" si="36"/>
        <v>2549741.9999999995</v>
      </c>
      <c r="L186" s="344">
        <f t="shared" si="40"/>
        <v>300000</v>
      </c>
      <c r="M186" s="344">
        <f t="shared" si="38"/>
        <v>2849741.9999999995</v>
      </c>
    </row>
    <row r="187" spans="5:13" ht="18" customHeight="1" x14ac:dyDescent="0.2">
      <c r="E187" s="341"/>
      <c r="F187" s="350" t="s">
        <v>241</v>
      </c>
      <c r="G187" s="343" t="s">
        <v>474</v>
      </c>
      <c r="H187" s="344" t="str">
        <f t="shared" si="39"/>
        <v>CE9/TV150NWV12J (By Toto)</v>
      </c>
      <c r="I187" s="344" t="s">
        <v>266</v>
      </c>
      <c r="J187" s="344">
        <v>2680000</v>
      </c>
      <c r="K187" s="344">
        <f t="shared" si="36"/>
        <v>2709479.9999999995</v>
      </c>
      <c r="L187" s="344">
        <f t="shared" si="40"/>
        <v>300000</v>
      </c>
      <c r="M187" s="344">
        <f t="shared" si="38"/>
        <v>3009479.9999999995</v>
      </c>
    </row>
    <row r="188" spans="5:13" ht="18" customHeight="1" x14ac:dyDescent="0.2">
      <c r="E188" s="341"/>
      <c r="F188" s="350" t="s">
        <v>241</v>
      </c>
      <c r="G188" s="343" t="s">
        <v>476</v>
      </c>
      <c r="H188" s="344" t="str">
        <f t="shared" si="39"/>
        <v>CW661PJT1/SW784JP (By Toto)</v>
      </c>
      <c r="I188" s="344" t="s">
        <v>266</v>
      </c>
      <c r="J188" s="344">
        <v>2880000</v>
      </c>
      <c r="K188" s="344">
        <f t="shared" si="36"/>
        <v>2911679.9999999995</v>
      </c>
      <c r="L188" s="344">
        <f t="shared" si="40"/>
        <v>300000</v>
      </c>
      <c r="M188" s="344">
        <f t="shared" si="38"/>
        <v>3211679.9999999995</v>
      </c>
    </row>
    <row r="189" spans="5:13" ht="18" customHeight="1" x14ac:dyDescent="0.2">
      <c r="E189" s="341"/>
      <c r="F189" s="350" t="s">
        <v>241</v>
      </c>
      <c r="G189" s="343" t="s">
        <v>477</v>
      </c>
      <c r="H189" s="344" t="str">
        <f t="shared" si="39"/>
        <v>Monoblock Closet tipe 421 (By Toto)</v>
      </c>
      <c r="I189" s="344" t="s">
        <v>266</v>
      </c>
      <c r="J189" s="344">
        <v>2058000</v>
      </c>
      <c r="K189" s="344">
        <f t="shared" si="36"/>
        <v>2080637.9999999998</v>
      </c>
      <c r="L189" s="344">
        <f t="shared" si="40"/>
        <v>300000</v>
      </c>
      <c r="M189" s="344">
        <f t="shared" si="38"/>
        <v>2380638</v>
      </c>
    </row>
    <row r="190" spans="5:13" ht="18" customHeight="1" x14ac:dyDescent="0.2">
      <c r="E190" s="341"/>
      <c r="F190" s="350" t="s">
        <v>241</v>
      </c>
      <c r="G190" s="343" t="s">
        <v>478</v>
      </c>
      <c r="H190" s="344" t="str">
        <f t="shared" si="39"/>
        <v>CW421J/SW420JP (By Toto)</v>
      </c>
      <c r="I190" s="344" t="s">
        <v>266</v>
      </c>
      <c r="J190" s="344">
        <v>2158000</v>
      </c>
      <c r="K190" s="344">
        <f t="shared" si="36"/>
        <v>2181738</v>
      </c>
      <c r="L190" s="344">
        <f t="shared" si="40"/>
        <v>300000</v>
      </c>
      <c r="M190" s="344">
        <f t="shared" si="38"/>
        <v>2481738</v>
      </c>
    </row>
    <row r="191" spans="5:13" ht="18" customHeight="1" x14ac:dyDescent="0.2">
      <c r="E191" s="341"/>
      <c r="F191" s="350" t="s">
        <v>241</v>
      </c>
      <c r="G191" s="343" t="s">
        <v>479</v>
      </c>
      <c r="H191" s="344" t="str">
        <f t="shared" si="39"/>
        <v>CW660PJ/SW660J (By Toto)</v>
      </c>
      <c r="I191" s="344" t="s">
        <v>266</v>
      </c>
      <c r="J191" s="344">
        <v>2168000</v>
      </c>
      <c r="K191" s="344">
        <f t="shared" si="36"/>
        <v>2191848</v>
      </c>
      <c r="L191" s="344">
        <f t="shared" si="40"/>
        <v>300000</v>
      </c>
      <c r="M191" s="344">
        <f t="shared" si="38"/>
        <v>2491848</v>
      </c>
    </row>
    <row r="192" spans="5:13" ht="18" customHeight="1" x14ac:dyDescent="0.2">
      <c r="E192" s="341"/>
      <c r="F192" s="350" t="s">
        <v>241</v>
      </c>
      <c r="G192" s="343" t="s">
        <v>475</v>
      </c>
      <c r="H192" s="344" t="str">
        <f t="shared" si="39"/>
        <v>CW702J/SW784JP (By Toto)</v>
      </c>
      <c r="I192" s="344" t="s">
        <v>266</v>
      </c>
      <c r="J192" s="344">
        <v>2550000</v>
      </c>
      <c r="K192" s="344">
        <f t="shared" si="36"/>
        <v>2578049.9999999995</v>
      </c>
      <c r="L192" s="344">
        <f t="shared" si="40"/>
        <v>300000</v>
      </c>
      <c r="M192" s="344">
        <f t="shared" si="38"/>
        <v>2878049.9999999995</v>
      </c>
    </row>
    <row r="193" spans="5:13" ht="18" customHeight="1" x14ac:dyDescent="0.2">
      <c r="E193" s="341"/>
      <c r="F193" s="350" t="s">
        <v>241</v>
      </c>
      <c r="G193" s="343" t="s">
        <v>479</v>
      </c>
      <c r="H193" s="344" t="str">
        <f t="shared" si="39"/>
        <v>CW660PJ/SW660J (By Toto)</v>
      </c>
      <c r="I193" s="344" t="s">
        <v>266</v>
      </c>
      <c r="J193" s="344">
        <v>2168000</v>
      </c>
      <c r="K193" s="344">
        <f t="shared" si="36"/>
        <v>2191848</v>
      </c>
      <c r="L193" s="344">
        <f t="shared" si="40"/>
        <v>300000</v>
      </c>
      <c r="M193" s="344">
        <f t="shared" si="38"/>
        <v>2491848</v>
      </c>
    </row>
    <row r="194" spans="5:13" ht="18" customHeight="1" x14ac:dyDescent="0.2">
      <c r="E194" s="341"/>
      <c r="F194" s="350" t="s">
        <v>241</v>
      </c>
      <c r="G194" s="343" t="s">
        <v>478</v>
      </c>
      <c r="H194" s="344" t="str">
        <f t="shared" si="39"/>
        <v>CW421J/SW420JP (By Toto)</v>
      </c>
      <c r="I194" s="344" t="s">
        <v>266</v>
      </c>
      <c r="J194" s="344">
        <v>2158000</v>
      </c>
      <c r="K194" s="344">
        <f t="shared" si="36"/>
        <v>2181738</v>
      </c>
      <c r="L194" s="344">
        <f t="shared" si="40"/>
        <v>300000</v>
      </c>
      <c r="M194" s="344">
        <f t="shared" si="38"/>
        <v>2481738</v>
      </c>
    </row>
    <row r="195" spans="5:13" ht="18" customHeight="1" x14ac:dyDescent="0.2">
      <c r="E195" s="341"/>
      <c r="F195" s="350" t="s">
        <v>241</v>
      </c>
      <c r="G195" s="343" t="s">
        <v>480</v>
      </c>
      <c r="H195" s="344" t="str">
        <f t="shared" si="39"/>
        <v>Coupled Toilet CW660NPJ/SW660J (By Toto)</v>
      </c>
      <c r="I195" s="344" t="s">
        <v>266</v>
      </c>
      <c r="J195" s="344">
        <v>1960000</v>
      </c>
      <c r="K195" s="344">
        <f t="shared" si="36"/>
        <v>1981559.9999999998</v>
      </c>
      <c r="L195" s="344">
        <f t="shared" si="40"/>
        <v>300000</v>
      </c>
      <c r="M195" s="344">
        <f t="shared" si="38"/>
        <v>2281560</v>
      </c>
    </row>
    <row r="196" spans="5:13" s="366" customFormat="1" ht="18" customHeight="1" x14ac:dyDescent="0.2">
      <c r="E196" s="362" t="s">
        <v>51</v>
      </c>
      <c r="F196" s="107" t="s">
        <v>115</v>
      </c>
      <c r="G196" s="364"/>
      <c r="H196" s="365"/>
      <c r="I196" s="365"/>
      <c r="J196" s="365"/>
      <c r="K196" s="365"/>
      <c r="L196" s="365"/>
      <c r="M196" s="365"/>
    </row>
    <row r="197" spans="5:13" ht="18" customHeight="1" x14ac:dyDescent="0.2">
      <c r="E197" s="341"/>
      <c r="F197" s="350" t="s">
        <v>241</v>
      </c>
      <c r="G197" s="343" t="s">
        <v>481</v>
      </c>
      <c r="H197" s="344" t="str">
        <f t="shared" ref="H197:H242" si="41">G197</f>
        <v>Closet duduk siram ToHo</v>
      </c>
      <c r="I197" s="344" t="s">
        <v>266</v>
      </c>
      <c r="J197" s="344">
        <v>420000</v>
      </c>
      <c r="K197" s="344">
        <f t="shared" ref="K197:K242" si="42">J197*(1+$N$5)</f>
        <v>424619.99999999994</v>
      </c>
      <c r="L197" s="344">
        <f t="shared" ref="L197:L242" si="43">$L$132</f>
        <v>300000</v>
      </c>
      <c r="M197" s="344">
        <f t="shared" si="38"/>
        <v>724620</v>
      </c>
    </row>
    <row r="198" spans="5:13" ht="18" customHeight="1" x14ac:dyDescent="0.2">
      <c r="E198" s="341"/>
      <c r="F198" s="350" t="s">
        <v>241</v>
      </c>
      <c r="G198" s="343" t="s">
        <v>482</v>
      </c>
      <c r="H198" s="344" t="str">
        <f t="shared" si="41"/>
        <v>Closet Duduk Duty C07 Pink</v>
      </c>
      <c r="I198" s="344" t="s">
        <v>266</v>
      </c>
      <c r="J198" s="344">
        <v>572000</v>
      </c>
      <c r="K198" s="344">
        <f t="shared" si="42"/>
        <v>578292</v>
      </c>
      <c r="L198" s="344">
        <f t="shared" si="43"/>
        <v>300000</v>
      </c>
      <c r="M198" s="344">
        <f t="shared" si="38"/>
        <v>878292</v>
      </c>
    </row>
    <row r="199" spans="5:13" ht="18" customHeight="1" x14ac:dyDescent="0.2">
      <c r="E199" s="341"/>
      <c r="F199" s="350" t="s">
        <v>241</v>
      </c>
      <c r="G199" s="343" t="s">
        <v>483</v>
      </c>
      <c r="H199" s="344" t="str">
        <f t="shared" si="41"/>
        <v>Closet duduk merk TRILIUN</v>
      </c>
      <c r="I199" s="344" t="s">
        <v>266</v>
      </c>
      <c r="J199" s="344">
        <v>600000</v>
      </c>
      <c r="K199" s="344">
        <f t="shared" si="42"/>
        <v>606599.99999999988</v>
      </c>
      <c r="L199" s="344">
        <f t="shared" si="43"/>
        <v>300000</v>
      </c>
      <c r="M199" s="344">
        <f t="shared" si="38"/>
        <v>906599.99999999988</v>
      </c>
    </row>
    <row r="200" spans="5:13" ht="18" customHeight="1" x14ac:dyDescent="0.2">
      <c r="E200" s="341"/>
      <c r="F200" s="350" t="s">
        <v>241</v>
      </c>
      <c r="G200" s="343" t="s">
        <v>484</v>
      </c>
      <c r="H200" s="344" t="str">
        <f t="shared" si="41"/>
        <v>Closet duduk siram DUTY BIRU</v>
      </c>
      <c r="I200" s="344" t="s">
        <v>266</v>
      </c>
      <c r="J200" s="344">
        <v>600000</v>
      </c>
      <c r="K200" s="344">
        <f t="shared" si="42"/>
        <v>606599.99999999988</v>
      </c>
      <c r="L200" s="344">
        <f t="shared" si="43"/>
        <v>300000</v>
      </c>
      <c r="M200" s="344">
        <f t="shared" si="38"/>
        <v>906599.99999999988</v>
      </c>
    </row>
    <row r="201" spans="5:13" ht="18" customHeight="1" x14ac:dyDescent="0.2">
      <c r="E201" s="341"/>
      <c r="F201" s="350" t="s">
        <v>241</v>
      </c>
      <c r="G201" s="343" t="s">
        <v>485</v>
      </c>
      <c r="H201" s="344" t="str">
        <f t="shared" si="41"/>
        <v>Closet duduk Icepol</v>
      </c>
      <c r="I201" s="344" t="s">
        <v>266</v>
      </c>
      <c r="J201" s="344">
        <v>600000</v>
      </c>
      <c r="K201" s="344">
        <f t="shared" si="42"/>
        <v>606599.99999999988</v>
      </c>
      <c r="L201" s="344">
        <f t="shared" si="43"/>
        <v>300000</v>
      </c>
      <c r="M201" s="344">
        <f t="shared" si="38"/>
        <v>906599.99999999988</v>
      </c>
    </row>
    <row r="202" spans="5:13" ht="18" customHeight="1" x14ac:dyDescent="0.2">
      <c r="E202" s="341"/>
      <c r="F202" s="350" t="s">
        <v>241</v>
      </c>
      <c r="G202" s="343" t="s">
        <v>486</v>
      </c>
      <c r="H202" s="344" t="str">
        <f t="shared" si="41"/>
        <v>Closet duduk renovo</v>
      </c>
      <c r="I202" s="344" t="s">
        <v>266</v>
      </c>
      <c r="J202" s="344">
        <v>700000</v>
      </c>
      <c r="K202" s="344">
        <f t="shared" si="42"/>
        <v>707699.99999999988</v>
      </c>
      <c r="L202" s="344">
        <f t="shared" si="43"/>
        <v>300000</v>
      </c>
      <c r="M202" s="344">
        <f t="shared" ref="M202:M242" si="44">SUM(K202:L202)</f>
        <v>1007699.9999999999</v>
      </c>
    </row>
    <row r="203" spans="5:13" ht="18" customHeight="1" x14ac:dyDescent="0.2">
      <c r="E203" s="341"/>
      <c r="F203" s="350" t="s">
        <v>241</v>
      </c>
      <c r="G203" s="343" t="s">
        <v>487</v>
      </c>
      <c r="H203" s="344" t="str">
        <f t="shared" si="41"/>
        <v>Kloset Sericite 1037 Duduk Siram / Closet Tanpa Tangki</v>
      </c>
      <c r="I203" s="344" t="s">
        <v>266</v>
      </c>
      <c r="J203" s="344">
        <v>720000</v>
      </c>
      <c r="K203" s="344">
        <f t="shared" si="42"/>
        <v>727919.99999999988</v>
      </c>
      <c r="L203" s="344">
        <f t="shared" si="43"/>
        <v>300000</v>
      </c>
      <c r="M203" s="344">
        <f t="shared" si="44"/>
        <v>1027919.9999999999</v>
      </c>
    </row>
    <row r="204" spans="5:13" ht="18" customHeight="1" x14ac:dyDescent="0.2">
      <c r="E204" s="341"/>
      <c r="F204" s="350" t="s">
        <v>241</v>
      </c>
      <c r="G204" s="343" t="s">
        <v>488</v>
      </c>
      <c r="H204" s="344" t="str">
        <f t="shared" si="41"/>
        <v>Closet duduk onyx putih</v>
      </c>
      <c r="I204" s="344" t="s">
        <v>266</v>
      </c>
      <c r="J204" s="344">
        <v>750000</v>
      </c>
      <c r="K204" s="344">
        <f t="shared" si="42"/>
        <v>758249.99999999988</v>
      </c>
      <c r="L204" s="344">
        <f t="shared" si="43"/>
        <v>300000</v>
      </c>
      <c r="M204" s="344">
        <f t="shared" si="44"/>
        <v>1058250</v>
      </c>
    </row>
    <row r="205" spans="5:13" ht="18" customHeight="1" x14ac:dyDescent="0.2">
      <c r="E205" s="341"/>
      <c r="F205" s="350" t="s">
        <v>241</v>
      </c>
      <c r="G205" s="343" t="s">
        <v>489</v>
      </c>
      <c r="H205" s="344" t="str">
        <f t="shared" si="41"/>
        <v>CLOSET DUDUK SIRAM INA</v>
      </c>
      <c r="I205" s="344" t="s">
        <v>266</v>
      </c>
      <c r="J205" s="344">
        <v>775000</v>
      </c>
      <c r="K205" s="344">
        <f t="shared" si="42"/>
        <v>783524.99999999988</v>
      </c>
      <c r="L205" s="344">
        <f t="shared" si="43"/>
        <v>300000</v>
      </c>
      <c r="M205" s="344">
        <f t="shared" si="44"/>
        <v>1083525</v>
      </c>
    </row>
    <row r="206" spans="5:13" ht="18" customHeight="1" x14ac:dyDescent="0.2">
      <c r="E206" s="341"/>
      <c r="F206" s="350" t="s">
        <v>241</v>
      </c>
      <c r="G206" s="343" t="s">
        <v>490</v>
      </c>
      <c r="H206" s="344" t="str">
        <f t="shared" si="41"/>
        <v>TIDY 017S CLOSET DUDUK (TWO PIECE TOILET)</v>
      </c>
      <c r="I206" s="344" t="s">
        <v>266</v>
      </c>
      <c r="J206" s="344">
        <v>799200</v>
      </c>
      <c r="K206" s="344">
        <f t="shared" si="42"/>
        <v>807991.2</v>
      </c>
      <c r="L206" s="344">
        <f t="shared" si="43"/>
        <v>300000</v>
      </c>
      <c r="M206" s="344">
        <f t="shared" si="44"/>
        <v>1107991.2</v>
      </c>
    </row>
    <row r="207" spans="5:13" ht="18" customHeight="1" x14ac:dyDescent="0.2">
      <c r="E207" s="341"/>
      <c r="F207" s="350" t="s">
        <v>241</v>
      </c>
      <c r="G207" s="343" t="s">
        <v>491</v>
      </c>
      <c r="H207" s="344" t="str">
        <f t="shared" si="41"/>
        <v>Closet Duduk Oulu c 433</v>
      </c>
      <c r="I207" s="344" t="s">
        <v>266</v>
      </c>
      <c r="J207" s="344">
        <v>810000</v>
      </c>
      <c r="K207" s="344">
        <f t="shared" si="42"/>
        <v>818909.99999999988</v>
      </c>
      <c r="L207" s="344">
        <f t="shared" si="43"/>
        <v>300000</v>
      </c>
      <c r="M207" s="344">
        <f t="shared" si="44"/>
        <v>1118910</v>
      </c>
    </row>
    <row r="208" spans="5:13" ht="18" customHeight="1" x14ac:dyDescent="0.2">
      <c r="E208" s="341"/>
      <c r="F208" s="350" t="s">
        <v>241</v>
      </c>
      <c r="G208" s="343" t="s">
        <v>492</v>
      </c>
      <c r="H208" s="344" t="str">
        <f t="shared" si="41"/>
        <v>KOMPLIT SET CLOSET DUDUK PARMA T900</v>
      </c>
      <c r="I208" s="344" t="s">
        <v>266</v>
      </c>
      <c r="J208" s="344">
        <v>815000</v>
      </c>
      <c r="K208" s="344">
        <f t="shared" si="42"/>
        <v>823964.99999999988</v>
      </c>
      <c r="L208" s="344">
        <f t="shared" si="43"/>
        <v>300000</v>
      </c>
      <c r="M208" s="344">
        <f t="shared" si="44"/>
        <v>1123965</v>
      </c>
    </row>
    <row r="209" spans="5:13" ht="18" customHeight="1" x14ac:dyDescent="0.2">
      <c r="E209" s="341"/>
      <c r="F209" s="350" t="s">
        <v>241</v>
      </c>
      <c r="G209" s="343" t="s">
        <v>493</v>
      </c>
      <c r="H209" s="344" t="str">
        <f t="shared" si="41"/>
        <v>Closet Duduk Oulu A626</v>
      </c>
      <c r="I209" s="344" t="s">
        <v>266</v>
      </c>
      <c r="J209" s="344">
        <v>915000</v>
      </c>
      <c r="K209" s="344">
        <f t="shared" si="42"/>
        <v>925064.99999999988</v>
      </c>
      <c r="L209" s="344">
        <f t="shared" si="43"/>
        <v>300000</v>
      </c>
      <c r="M209" s="344">
        <f t="shared" si="44"/>
        <v>1225065</v>
      </c>
    </row>
    <row r="210" spans="5:13" ht="18" customHeight="1" x14ac:dyDescent="0.2">
      <c r="E210" s="341"/>
      <c r="F210" s="350" t="s">
        <v>241</v>
      </c>
      <c r="G210" s="343" t="s">
        <v>494</v>
      </c>
      <c r="H210" s="344" t="str">
        <f t="shared" si="41"/>
        <v>Closet Duduk Oulu C633</v>
      </c>
      <c r="I210" s="344" t="s">
        <v>266</v>
      </c>
      <c r="J210" s="344">
        <v>935000</v>
      </c>
      <c r="K210" s="344">
        <f t="shared" si="42"/>
        <v>945284.99999999988</v>
      </c>
      <c r="L210" s="344">
        <f t="shared" si="43"/>
        <v>300000</v>
      </c>
      <c r="M210" s="344">
        <f t="shared" si="44"/>
        <v>1245285</v>
      </c>
    </row>
    <row r="211" spans="5:13" ht="18" customHeight="1" x14ac:dyDescent="0.2">
      <c r="E211" s="341"/>
      <c r="F211" s="350" t="s">
        <v>241</v>
      </c>
      <c r="G211" s="343" t="s">
        <v>495</v>
      </c>
      <c r="H211" s="344" t="str">
        <f t="shared" si="41"/>
        <v>Closet Duduk VOK putih</v>
      </c>
      <c r="I211" s="344" t="s">
        <v>266</v>
      </c>
      <c r="J211" s="344">
        <v>950000</v>
      </c>
      <c r="K211" s="344">
        <f t="shared" si="42"/>
        <v>960449.99999999988</v>
      </c>
      <c r="L211" s="344">
        <f t="shared" si="43"/>
        <v>300000</v>
      </c>
      <c r="M211" s="344">
        <f t="shared" si="44"/>
        <v>1260450</v>
      </c>
    </row>
    <row r="212" spans="5:13" ht="18" customHeight="1" x14ac:dyDescent="0.2">
      <c r="E212" s="341"/>
      <c r="F212" s="350" t="s">
        <v>241</v>
      </c>
      <c r="G212" s="343" t="s">
        <v>496</v>
      </c>
      <c r="H212" s="344" t="str">
        <f t="shared" si="41"/>
        <v>CLOSET DUDUK VOLT + tabung 008S white</v>
      </c>
      <c r="I212" s="344" t="s">
        <v>266</v>
      </c>
      <c r="J212" s="344">
        <v>950000</v>
      </c>
      <c r="K212" s="344">
        <f t="shared" si="42"/>
        <v>960449.99999999988</v>
      </c>
      <c r="L212" s="344">
        <f t="shared" si="43"/>
        <v>300000</v>
      </c>
      <c r="M212" s="344">
        <f t="shared" si="44"/>
        <v>1260450</v>
      </c>
    </row>
    <row r="213" spans="5:13" ht="18" customHeight="1" x14ac:dyDescent="0.2">
      <c r="E213" s="341"/>
      <c r="F213" s="350" t="s">
        <v>241</v>
      </c>
      <c r="G213" s="343" t="s">
        <v>497</v>
      </c>
      <c r="H213" s="344" t="str">
        <f t="shared" si="41"/>
        <v>Enchanting E1333 closet toilet duduk free jet shower</v>
      </c>
      <c r="I213" s="344" t="s">
        <v>266</v>
      </c>
      <c r="J213" s="344">
        <v>918000</v>
      </c>
      <c r="K213" s="344">
        <f t="shared" si="42"/>
        <v>928097.99999999988</v>
      </c>
      <c r="L213" s="344">
        <f t="shared" si="43"/>
        <v>300000</v>
      </c>
      <c r="M213" s="344">
        <f t="shared" si="44"/>
        <v>1228098</v>
      </c>
    </row>
    <row r="214" spans="5:13" ht="18" customHeight="1" x14ac:dyDescent="0.2">
      <c r="E214" s="341"/>
      <c r="F214" s="350" t="s">
        <v>241</v>
      </c>
      <c r="G214" s="343" t="s">
        <v>498</v>
      </c>
      <c r="H214" s="344" t="str">
        <f t="shared" si="41"/>
        <v>RENOVO KH 858 WHITE TWO PIECE CLOSET</v>
      </c>
      <c r="I214" s="344" t="s">
        <v>266</v>
      </c>
      <c r="J214" s="344">
        <v>900200</v>
      </c>
      <c r="K214" s="344">
        <f t="shared" si="42"/>
        <v>910102.2</v>
      </c>
      <c r="L214" s="344">
        <f t="shared" si="43"/>
        <v>300000</v>
      </c>
      <c r="M214" s="344">
        <f t="shared" si="44"/>
        <v>1210102.2</v>
      </c>
    </row>
    <row r="215" spans="5:13" ht="18" customHeight="1" x14ac:dyDescent="0.2">
      <c r="E215" s="341"/>
      <c r="F215" s="350" t="s">
        <v>241</v>
      </c>
      <c r="G215" s="343" t="s">
        <v>499</v>
      </c>
      <c r="H215" s="344" t="str">
        <f t="shared" si="41"/>
        <v>Kris Kloset Duduk Duoblock Washdown Ac2108 – Putih</v>
      </c>
      <c r="I215" s="344" t="s">
        <v>266</v>
      </c>
      <c r="J215" s="344">
        <v>900200</v>
      </c>
      <c r="K215" s="344">
        <f t="shared" si="42"/>
        <v>910102.2</v>
      </c>
      <c r="L215" s="344">
        <f t="shared" si="43"/>
        <v>300000</v>
      </c>
      <c r="M215" s="344">
        <f t="shared" si="44"/>
        <v>1210102.2</v>
      </c>
    </row>
    <row r="216" spans="5:13" ht="18" customHeight="1" x14ac:dyDescent="0.2">
      <c r="E216" s="341"/>
      <c r="F216" s="350" t="s">
        <v>241</v>
      </c>
      <c r="G216" s="343" t="s">
        <v>500</v>
      </c>
      <c r="H216" s="344" t="str">
        <f t="shared" si="41"/>
        <v>Closet duduk geta 8003 White</v>
      </c>
      <c r="I216" s="344" t="s">
        <v>266</v>
      </c>
      <c r="J216" s="344">
        <v>900000</v>
      </c>
      <c r="K216" s="344">
        <f t="shared" si="42"/>
        <v>909899.99999999988</v>
      </c>
      <c r="L216" s="344">
        <f t="shared" si="43"/>
        <v>300000</v>
      </c>
      <c r="M216" s="344">
        <f t="shared" si="44"/>
        <v>1209900</v>
      </c>
    </row>
    <row r="217" spans="5:13" ht="18" customHeight="1" x14ac:dyDescent="0.2">
      <c r="E217" s="341"/>
      <c r="F217" s="350" t="s">
        <v>241</v>
      </c>
      <c r="G217" s="343" t="s">
        <v>501</v>
      </c>
      <c r="H217" s="344" t="str">
        <f t="shared" si="41"/>
        <v>TIDY 008-S CLOSET DUDUK</v>
      </c>
      <c r="I217" s="344" t="s">
        <v>266</v>
      </c>
      <c r="J217" s="344">
        <v>900100</v>
      </c>
      <c r="K217" s="344">
        <f t="shared" si="42"/>
        <v>910001.09999999986</v>
      </c>
      <c r="L217" s="344">
        <f t="shared" si="43"/>
        <v>300000</v>
      </c>
      <c r="M217" s="344">
        <f t="shared" si="44"/>
        <v>1210001.0999999999</v>
      </c>
    </row>
    <row r="218" spans="5:13" ht="18" customHeight="1" x14ac:dyDescent="0.2">
      <c r="E218" s="341"/>
      <c r="F218" s="350" t="s">
        <v>241</v>
      </c>
      <c r="G218" s="343" t="s">
        <v>502</v>
      </c>
      <c r="H218" s="344" t="str">
        <f t="shared" si="41"/>
        <v>Closet Duduk Meridian</v>
      </c>
      <c r="I218" s="344" t="s">
        <v>266</v>
      </c>
      <c r="J218" s="344">
        <v>935000</v>
      </c>
      <c r="K218" s="344">
        <f t="shared" si="42"/>
        <v>945284.99999999988</v>
      </c>
      <c r="L218" s="344">
        <f t="shared" si="43"/>
        <v>300000</v>
      </c>
      <c r="M218" s="344">
        <f t="shared" si="44"/>
        <v>1245285</v>
      </c>
    </row>
    <row r="219" spans="5:13" ht="18" customHeight="1" x14ac:dyDescent="0.2">
      <c r="E219" s="341"/>
      <c r="F219" s="350" t="s">
        <v>241</v>
      </c>
      <c r="G219" s="343" t="s">
        <v>503</v>
      </c>
      <c r="H219" s="344" t="str">
        <f t="shared" si="41"/>
        <v>CLOSET DUDUK ENCHANTING-1309</v>
      </c>
      <c r="I219" s="344" t="s">
        <v>266</v>
      </c>
      <c r="J219" s="344">
        <v>950000</v>
      </c>
      <c r="K219" s="344">
        <f t="shared" si="42"/>
        <v>960449.99999999988</v>
      </c>
      <c r="L219" s="344">
        <f t="shared" si="43"/>
        <v>300000</v>
      </c>
      <c r="M219" s="344">
        <f t="shared" si="44"/>
        <v>1260450</v>
      </c>
    </row>
    <row r="220" spans="5:13" ht="18" customHeight="1" x14ac:dyDescent="0.2">
      <c r="E220" s="341"/>
      <c r="F220" s="350" t="s">
        <v>241</v>
      </c>
      <c r="G220" s="343" t="s">
        <v>504</v>
      </c>
      <c r="H220" s="344" t="str">
        <f t="shared" si="41"/>
        <v>Closet Duduk NA 001 Merek Orchard/Alice</v>
      </c>
      <c r="I220" s="344" t="s">
        <v>266</v>
      </c>
      <c r="J220" s="344">
        <v>950000</v>
      </c>
      <c r="K220" s="344">
        <f t="shared" si="42"/>
        <v>960449.99999999988</v>
      </c>
      <c r="L220" s="344">
        <f t="shared" si="43"/>
        <v>300000</v>
      </c>
      <c r="M220" s="344">
        <f t="shared" si="44"/>
        <v>1260450</v>
      </c>
    </row>
    <row r="221" spans="5:13" ht="18" customHeight="1" x14ac:dyDescent="0.2">
      <c r="E221" s="341"/>
      <c r="F221" s="350" t="s">
        <v>241</v>
      </c>
      <c r="G221" s="343" t="s">
        <v>505</v>
      </c>
      <c r="H221" s="344" t="str">
        <f t="shared" si="41"/>
        <v>Closet Duduk Alice JA 0031 / WASHDOWN - Close Coupled Series</v>
      </c>
      <c r="I221" s="344" t="s">
        <v>266</v>
      </c>
      <c r="J221" s="344">
        <v>979000</v>
      </c>
      <c r="K221" s="344">
        <f t="shared" si="42"/>
        <v>989768.99999999988</v>
      </c>
      <c r="L221" s="344">
        <f t="shared" si="43"/>
        <v>300000</v>
      </c>
      <c r="M221" s="344">
        <f t="shared" si="44"/>
        <v>1289769</v>
      </c>
    </row>
    <row r="222" spans="5:13" ht="18" customHeight="1" x14ac:dyDescent="0.2">
      <c r="E222" s="341"/>
      <c r="F222" s="350" t="s">
        <v>241</v>
      </c>
      <c r="G222" s="343" t="s">
        <v>506</v>
      </c>
      <c r="H222" s="344" t="str">
        <f t="shared" si="41"/>
        <v>RENOVO KH-328 CLOSET TOILET MONOBLOK closet duduk</v>
      </c>
      <c r="I222" s="344" t="s">
        <v>266</v>
      </c>
      <c r="J222" s="344">
        <v>1105200</v>
      </c>
      <c r="K222" s="344">
        <f t="shared" si="42"/>
        <v>1117357.2</v>
      </c>
      <c r="L222" s="344">
        <f t="shared" si="43"/>
        <v>300000</v>
      </c>
      <c r="M222" s="344">
        <f t="shared" si="44"/>
        <v>1417357.2</v>
      </c>
    </row>
    <row r="223" spans="5:13" ht="18" customHeight="1" x14ac:dyDescent="0.2">
      <c r="E223" s="341"/>
      <c r="F223" s="350" t="s">
        <v>241</v>
      </c>
      <c r="G223" s="343" t="s">
        <v>507</v>
      </c>
      <c r="H223" s="344" t="str">
        <f t="shared" si="41"/>
        <v>Closet Duduk Merk Eco Grave</v>
      </c>
      <c r="I223" s="344" t="s">
        <v>266</v>
      </c>
      <c r="J223" s="344">
        <v>1100000</v>
      </c>
      <c r="K223" s="344">
        <f t="shared" si="42"/>
        <v>1112100</v>
      </c>
      <c r="L223" s="344">
        <f t="shared" si="43"/>
        <v>300000</v>
      </c>
      <c r="M223" s="344">
        <f t="shared" si="44"/>
        <v>1412100</v>
      </c>
    </row>
    <row r="224" spans="5:13" ht="18" customHeight="1" x14ac:dyDescent="0.2">
      <c r="E224" s="341"/>
      <c r="F224" s="350" t="s">
        <v>241</v>
      </c>
      <c r="G224" s="343" t="s">
        <v>508</v>
      </c>
      <c r="H224" s="344" t="str">
        <f t="shared" si="41"/>
        <v>Closet duduk Valpra made in china</v>
      </c>
      <c r="I224" s="344" t="s">
        <v>266</v>
      </c>
      <c r="J224" s="344">
        <v>1150000</v>
      </c>
      <c r="K224" s="344">
        <f t="shared" si="42"/>
        <v>1162649.9999999998</v>
      </c>
      <c r="L224" s="344">
        <f t="shared" si="43"/>
        <v>300000</v>
      </c>
      <c r="M224" s="344">
        <f t="shared" si="44"/>
        <v>1462649.9999999998</v>
      </c>
    </row>
    <row r="225" spans="5:13" ht="18" customHeight="1" x14ac:dyDescent="0.2">
      <c r="E225" s="341"/>
      <c r="F225" s="350" t="s">
        <v>241</v>
      </c>
      <c r="G225" s="343" t="s">
        <v>509</v>
      </c>
      <c r="H225" s="344" t="str">
        <f t="shared" si="41"/>
        <v>CLOSET DUDUK ENCHANTING E1301</v>
      </c>
      <c r="I225" s="344" t="s">
        <v>266</v>
      </c>
      <c r="J225" s="344">
        <v>1200000</v>
      </c>
      <c r="K225" s="344">
        <f t="shared" si="42"/>
        <v>1213199.9999999998</v>
      </c>
      <c r="L225" s="344">
        <f t="shared" si="43"/>
        <v>300000</v>
      </c>
      <c r="M225" s="344">
        <f t="shared" si="44"/>
        <v>1513199.9999999998</v>
      </c>
    </row>
    <row r="226" spans="5:13" ht="18" customHeight="1" x14ac:dyDescent="0.2">
      <c r="E226" s="341"/>
      <c r="F226" s="350" t="s">
        <v>241</v>
      </c>
      <c r="G226" s="343" t="s">
        <v>510</v>
      </c>
      <c r="H226" s="344" t="str">
        <f t="shared" si="41"/>
        <v>Closet duduk Lexus</v>
      </c>
      <c r="I226" s="344" t="s">
        <v>266</v>
      </c>
      <c r="J226" s="344">
        <v>1200000</v>
      </c>
      <c r="K226" s="344">
        <f t="shared" si="42"/>
        <v>1213199.9999999998</v>
      </c>
      <c r="L226" s="344">
        <f t="shared" si="43"/>
        <v>300000</v>
      </c>
      <c r="M226" s="344">
        <f t="shared" si="44"/>
        <v>1513199.9999999998</v>
      </c>
    </row>
    <row r="227" spans="5:13" ht="18" customHeight="1" x14ac:dyDescent="0.2">
      <c r="E227" s="341"/>
      <c r="F227" s="350" t="s">
        <v>241</v>
      </c>
      <c r="G227" s="343" t="s">
        <v>511</v>
      </c>
      <c r="H227" s="344" t="str">
        <f t="shared" si="41"/>
        <v>Closet duduk Huida</v>
      </c>
      <c r="I227" s="344" t="s">
        <v>266</v>
      </c>
      <c r="J227" s="344">
        <v>1200000</v>
      </c>
      <c r="K227" s="344">
        <f t="shared" si="42"/>
        <v>1213199.9999999998</v>
      </c>
      <c r="L227" s="344">
        <f t="shared" si="43"/>
        <v>300000</v>
      </c>
      <c r="M227" s="344">
        <f t="shared" si="44"/>
        <v>1513199.9999999998</v>
      </c>
    </row>
    <row r="228" spans="5:13" ht="18" customHeight="1" x14ac:dyDescent="0.2">
      <c r="E228" s="341"/>
      <c r="F228" s="350" t="s">
        <v>241</v>
      </c>
      <c r="G228" s="343" t="s">
        <v>512</v>
      </c>
      <c r="H228" s="344" t="str">
        <f t="shared" si="41"/>
        <v>Closet duduk Kris</v>
      </c>
      <c r="I228" s="344" t="s">
        <v>266</v>
      </c>
      <c r="J228" s="344">
        <v>1205000</v>
      </c>
      <c r="K228" s="344">
        <f t="shared" si="42"/>
        <v>1218254.9999999998</v>
      </c>
      <c r="L228" s="344">
        <f t="shared" si="43"/>
        <v>300000</v>
      </c>
      <c r="M228" s="344">
        <f t="shared" si="44"/>
        <v>1518254.9999999998</v>
      </c>
    </row>
    <row r="229" spans="5:13" ht="18" customHeight="1" x14ac:dyDescent="0.2">
      <c r="E229" s="341"/>
      <c r="F229" s="350" t="s">
        <v>241</v>
      </c>
      <c r="G229" s="343" t="s">
        <v>513</v>
      </c>
      <c r="H229" s="344" t="str">
        <f t="shared" si="41"/>
        <v>HCG CS777DF CEZANNE WHITE CLOSE COUPLED TOILET (CLOSET DUDUK)</v>
      </c>
      <c r="I229" s="344" t="s">
        <v>266</v>
      </c>
      <c r="J229" s="344">
        <v>1209200</v>
      </c>
      <c r="K229" s="344">
        <f t="shared" si="42"/>
        <v>1222501.2</v>
      </c>
      <c r="L229" s="344">
        <f t="shared" si="43"/>
        <v>300000</v>
      </c>
      <c r="M229" s="344">
        <f t="shared" si="44"/>
        <v>1522501.2</v>
      </c>
    </row>
    <row r="230" spans="5:13" ht="18" customHeight="1" x14ac:dyDescent="0.2">
      <c r="E230" s="341"/>
      <c r="F230" s="350" t="s">
        <v>241</v>
      </c>
      <c r="G230" s="343" t="s">
        <v>514</v>
      </c>
      <c r="H230" s="344" t="str">
        <f t="shared" si="41"/>
        <v>CERAMAX RIVERA TWO PIECE CLOSET (Kloset Duduk)</v>
      </c>
      <c r="I230" s="344" t="s">
        <v>266</v>
      </c>
      <c r="J230" s="344">
        <v>1200200</v>
      </c>
      <c r="K230" s="344">
        <f t="shared" si="42"/>
        <v>1213402.2</v>
      </c>
      <c r="L230" s="344">
        <f t="shared" si="43"/>
        <v>300000</v>
      </c>
      <c r="M230" s="344">
        <f t="shared" si="44"/>
        <v>1513402.2</v>
      </c>
    </row>
    <row r="231" spans="5:13" ht="18" customHeight="1" x14ac:dyDescent="0.2">
      <c r="E231" s="341"/>
      <c r="F231" s="350" t="s">
        <v>241</v>
      </c>
      <c r="G231" s="343" t="s">
        <v>515</v>
      </c>
      <c r="H231" s="344" t="str">
        <f t="shared" si="41"/>
        <v>CERAMAX CLANAIRE TWO PIECE CLOSET (Kloset Duduk)</v>
      </c>
      <c r="I231" s="344" t="s">
        <v>266</v>
      </c>
      <c r="J231" s="344">
        <v>1200200</v>
      </c>
      <c r="K231" s="344">
        <f t="shared" si="42"/>
        <v>1213402.2</v>
      </c>
      <c r="L231" s="344">
        <f t="shared" si="43"/>
        <v>300000</v>
      </c>
      <c r="M231" s="344">
        <f t="shared" si="44"/>
        <v>1513402.2</v>
      </c>
    </row>
    <row r="232" spans="5:13" ht="18" customHeight="1" x14ac:dyDescent="0.2">
      <c r="E232" s="341"/>
      <c r="F232" s="350" t="s">
        <v>241</v>
      </c>
      <c r="G232" s="343" t="s">
        <v>516</v>
      </c>
      <c r="H232" s="344" t="str">
        <f t="shared" si="41"/>
        <v>Kris Kloset Duduk Duoblock Washdown A5004 – Putih</v>
      </c>
      <c r="I232" s="344" t="s">
        <v>266</v>
      </c>
      <c r="J232" s="344">
        <v>1300000</v>
      </c>
      <c r="K232" s="344">
        <f t="shared" si="42"/>
        <v>1314299.9999999998</v>
      </c>
      <c r="L232" s="344">
        <f t="shared" si="43"/>
        <v>300000</v>
      </c>
      <c r="M232" s="344">
        <f t="shared" si="44"/>
        <v>1614299.9999999998</v>
      </c>
    </row>
    <row r="233" spans="5:13" ht="18" customHeight="1" x14ac:dyDescent="0.2">
      <c r="E233" s="341"/>
      <c r="F233" s="350" t="s">
        <v>241</v>
      </c>
      <c r="G233" s="343" t="s">
        <v>517</v>
      </c>
      <c r="H233" s="344" t="str">
        <f t="shared" si="41"/>
        <v>CLOSET DUDUK EVERTON HALMAR</v>
      </c>
      <c r="I233" s="344" t="s">
        <v>266</v>
      </c>
      <c r="J233" s="344">
        <v>1500000</v>
      </c>
      <c r="K233" s="344">
        <f t="shared" si="42"/>
        <v>1516499.9999999998</v>
      </c>
      <c r="L233" s="344">
        <f t="shared" si="43"/>
        <v>300000</v>
      </c>
      <c r="M233" s="344">
        <f t="shared" si="44"/>
        <v>1816499.9999999998</v>
      </c>
    </row>
    <row r="234" spans="5:13" ht="18" customHeight="1" x14ac:dyDescent="0.2">
      <c r="E234" s="341"/>
      <c r="F234" s="350" t="s">
        <v>241</v>
      </c>
      <c r="G234" s="343" t="s">
        <v>518</v>
      </c>
      <c r="H234" s="344" t="str">
        <f t="shared" si="41"/>
        <v>Kris Kloset Duduk Monoblock Washdown A8650 – Putih</v>
      </c>
      <c r="I234" s="344" t="s">
        <v>266</v>
      </c>
      <c r="J234" s="344">
        <v>1600000</v>
      </c>
      <c r="K234" s="344">
        <f t="shared" si="42"/>
        <v>1617599.9999999998</v>
      </c>
      <c r="L234" s="344">
        <f t="shared" si="43"/>
        <v>300000</v>
      </c>
      <c r="M234" s="344">
        <f t="shared" si="44"/>
        <v>1917599.9999999998</v>
      </c>
    </row>
    <row r="235" spans="5:13" ht="18" customHeight="1" x14ac:dyDescent="0.2">
      <c r="E235" s="341"/>
      <c r="F235" s="350" t="s">
        <v>241</v>
      </c>
      <c r="G235" s="343" t="s">
        <v>519</v>
      </c>
      <c r="H235" s="344" t="str">
        <f t="shared" si="41"/>
        <v>Aer Kloset Duduk Twm 01</v>
      </c>
      <c r="I235" s="344" t="s">
        <v>266</v>
      </c>
      <c r="J235" s="344">
        <v>1700000</v>
      </c>
      <c r="K235" s="344">
        <f t="shared" si="42"/>
        <v>1718699.9999999998</v>
      </c>
      <c r="L235" s="344">
        <f t="shared" si="43"/>
        <v>300000</v>
      </c>
      <c r="M235" s="344">
        <f t="shared" si="44"/>
        <v>2018699.9999999998</v>
      </c>
    </row>
    <row r="236" spans="5:13" ht="18" customHeight="1" x14ac:dyDescent="0.2">
      <c r="E236" s="341"/>
      <c r="F236" s="350" t="s">
        <v>241</v>
      </c>
      <c r="G236" s="343" t="s">
        <v>520</v>
      </c>
      <c r="H236" s="344" t="str">
        <f t="shared" si="41"/>
        <v>AMSTAD NEWTON 2 PIECE TOILET SET (CLOSET DUDUK)</v>
      </c>
      <c r="I236" s="344" t="s">
        <v>266</v>
      </c>
      <c r="J236" s="344">
        <v>1777400</v>
      </c>
      <c r="K236" s="344">
        <f t="shared" si="42"/>
        <v>1796951.4</v>
      </c>
      <c r="L236" s="344">
        <f t="shared" si="43"/>
        <v>300000</v>
      </c>
      <c r="M236" s="344">
        <f t="shared" si="44"/>
        <v>2096951.4</v>
      </c>
    </row>
    <row r="237" spans="5:13" ht="18" customHeight="1" x14ac:dyDescent="0.2">
      <c r="E237" s="341"/>
      <c r="F237" s="350" t="s">
        <v>241</v>
      </c>
      <c r="G237" s="343" t="s">
        <v>521</v>
      </c>
      <c r="H237" s="344" t="str">
        <f t="shared" si="41"/>
        <v>CERAMAX AIRES MONOBLOK CLOSET (Kloset Duduk)</v>
      </c>
      <c r="I237" s="344" t="s">
        <v>266</v>
      </c>
      <c r="J237" s="344">
        <v>1789000</v>
      </c>
      <c r="K237" s="344">
        <f t="shared" si="42"/>
        <v>1808678.9999999998</v>
      </c>
      <c r="L237" s="344">
        <f t="shared" si="43"/>
        <v>300000</v>
      </c>
      <c r="M237" s="344">
        <f t="shared" si="44"/>
        <v>2108679</v>
      </c>
    </row>
    <row r="238" spans="5:13" ht="18" customHeight="1" x14ac:dyDescent="0.2">
      <c r="E238" s="341"/>
      <c r="F238" s="350" t="s">
        <v>241</v>
      </c>
      <c r="G238" s="343" t="s">
        <v>522</v>
      </c>
      <c r="H238" s="344" t="str">
        <f t="shared" si="41"/>
        <v>Closet Duduk Toto Rusunami White CW420J/SW420JP+TC505 (SET)</v>
      </c>
      <c r="I238" s="344" t="s">
        <v>266</v>
      </c>
      <c r="J238" s="344">
        <v>1794990</v>
      </c>
      <c r="K238" s="344">
        <f t="shared" si="42"/>
        <v>1814734.89</v>
      </c>
      <c r="L238" s="344">
        <f t="shared" si="43"/>
        <v>300000</v>
      </c>
      <c r="M238" s="344">
        <f t="shared" si="44"/>
        <v>2114734.8899999997</v>
      </c>
    </row>
    <row r="239" spans="5:13" ht="18" customHeight="1" x14ac:dyDescent="0.2">
      <c r="E239" s="341"/>
      <c r="F239" s="350" t="s">
        <v>241</v>
      </c>
      <c r="G239" s="343" t="s">
        <v>523</v>
      </c>
      <c r="H239" s="344" t="str">
        <f t="shared" si="41"/>
        <v>Rialto Closet warna duduk type 5008 - Orange (closet duoblock)</v>
      </c>
      <c r="I239" s="344" t="s">
        <v>266</v>
      </c>
      <c r="J239" s="344">
        <v>1750000</v>
      </c>
      <c r="K239" s="344">
        <f t="shared" si="42"/>
        <v>1769249.9999999998</v>
      </c>
      <c r="L239" s="344">
        <f t="shared" si="43"/>
        <v>300000</v>
      </c>
      <c r="M239" s="344">
        <f t="shared" si="44"/>
        <v>2069249.9999999998</v>
      </c>
    </row>
    <row r="240" spans="5:13" ht="18" customHeight="1" x14ac:dyDescent="0.2">
      <c r="E240" s="341"/>
      <c r="F240" s="350" t="s">
        <v>241</v>
      </c>
      <c r="G240" s="343" t="s">
        <v>524</v>
      </c>
      <c r="H240" s="344" t="str">
        <f t="shared" si="41"/>
        <v>MONOBLOK / CLOSET DUDUK ROCA VICTORIA 305</v>
      </c>
      <c r="I240" s="344" t="s">
        <v>266</v>
      </c>
      <c r="J240" s="344">
        <v>1800000</v>
      </c>
      <c r="K240" s="344">
        <f t="shared" si="42"/>
        <v>1819799.9999999998</v>
      </c>
      <c r="L240" s="344">
        <f t="shared" si="43"/>
        <v>300000</v>
      </c>
      <c r="M240" s="344">
        <f t="shared" si="44"/>
        <v>2119800</v>
      </c>
    </row>
    <row r="241" spans="5:13" ht="18" customHeight="1" x14ac:dyDescent="0.2">
      <c r="E241" s="341"/>
      <c r="F241" s="350" t="s">
        <v>241</v>
      </c>
      <c r="G241" s="343" t="s">
        <v>525</v>
      </c>
      <c r="H241" s="344" t="str">
        <f t="shared" si="41"/>
        <v>CERAMAX ALMEYDA TWO PIECE CLOSET (Kloset Duduk)</v>
      </c>
      <c r="I241" s="344" t="s">
        <v>266</v>
      </c>
      <c r="J241" s="344">
        <v>1900000</v>
      </c>
      <c r="K241" s="344">
        <f t="shared" si="42"/>
        <v>1920899.9999999998</v>
      </c>
      <c r="L241" s="344">
        <f t="shared" si="43"/>
        <v>300000</v>
      </c>
      <c r="M241" s="344">
        <f t="shared" si="44"/>
        <v>2220900</v>
      </c>
    </row>
    <row r="242" spans="5:13" ht="18" customHeight="1" x14ac:dyDescent="0.2">
      <c r="E242" s="341"/>
      <c r="F242" s="350" t="s">
        <v>241</v>
      </c>
      <c r="G242" s="343" t="s">
        <v>526</v>
      </c>
      <c r="H242" s="344" t="str">
        <f t="shared" si="41"/>
        <v>KRIS CLOSET DUDUK WASHDOWN MDL MONOBLOK</v>
      </c>
      <c r="I242" s="344" t="s">
        <v>266</v>
      </c>
      <c r="J242" s="344">
        <v>2000000</v>
      </c>
      <c r="K242" s="344">
        <f t="shared" si="42"/>
        <v>2021999.9999999998</v>
      </c>
      <c r="L242" s="344">
        <f t="shared" si="43"/>
        <v>300000</v>
      </c>
      <c r="M242" s="344">
        <f t="shared" si="44"/>
        <v>2322000</v>
      </c>
    </row>
    <row r="243" spans="5:13" ht="18" customHeight="1" x14ac:dyDescent="0.2">
      <c r="E243" s="341"/>
      <c r="F243" s="350"/>
      <c r="G243" s="343"/>
      <c r="H243" s="344"/>
      <c r="I243" s="344"/>
      <c r="J243" s="344"/>
      <c r="K243" s="344"/>
      <c r="L243" s="344"/>
      <c r="M243" s="344"/>
    </row>
    <row r="244" spans="5:13" s="366" customFormat="1" ht="18" customHeight="1" x14ac:dyDescent="0.2">
      <c r="E244" s="362" t="s">
        <v>35</v>
      </c>
      <c r="F244" s="107" t="s">
        <v>527</v>
      </c>
      <c r="G244" s="364"/>
      <c r="H244" s="365"/>
      <c r="I244" s="365"/>
      <c r="J244" s="365"/>
      <c r="K244" s="365"/>
      <c r="L244" s="365"/>
      <c r="M244" s="365"/>
    </row>
    <row r="245" spans="5:13" ht="18" customHeight="1" x14ac:dyDescent="0.2">
      <c r="E245" s="341"/>
      <c r="F245" s="350" t="s">
        <v>241</v>
      </c>
      <c r="G245" s="343" t="s">
        <v>528</v>
      </c>
      <c r="H245" s="344" t="str">
        <f>G245</f>
        <v>Toto THX20NB Shower Spray White</v>
      </c>
      <c r="I245" s="344" t="s">
        <v>186</v>
      </c>
      <c r="J245" s="344">
        <v>200000</v>
      </c>
      <c r="K245" s="344">
        <f t="shared" ref="K245:K274" si="45">J245*(1+$N$5)</f>
        <v>202199.99999999997</v>
      </c>
      <c r="L245" s="344">
        <f>K245*0.15</f>
        <v>30329.999999999993</v>
      </c>
      <c r="M245" s="344">
        <f t="shared" ref="M245:M273" si="46">SUM(K245:L245)</f>
        <v>232529.99999999997</v>
      </c>
    </row>
    <row r="246" spans="5:13" ht="18" customHeight="1" x14ac:dyDescent="0.2">
      <c r="E246" s="341"/>
      <c r="F246" s="350" t="s">
        <v>241</v>
      </c>
      <c r="G246" s="343" t="s">
        <v>529</v>
      </c>
      <c r="H246" s="344" t="str">
        <f t="shared" ref="H246:H249" si="47">G246</f>
        <v>Tidy FL010 Toilet Jet Shower</v>
      </c>
      <c r="I246" s="344" t="s">
        <v>186</v>
      </c>
      <c r="J246" s="344">
        <v>110000</v>
      </c>
      <c r="K246" s="344">
        <f t="shared" si="45"/>
        <v>111209.99999999999</v>
      </c>
      <c r="L246" s="344">
        <f t="shared" ref="L246:L296" si="48">K246*0.15</f>
        <v>16681.499999999996</v>
      </c>
      <c r="M246" s="344">
        <f t="shared" si="46"/>
        <v>127891.49999999999</v>
      </c>
    </row>
    <row r="247" spans="5:13" ht="18" customHeight="1" x14ac:dyDescent="0.2">
      <c r="E247" s="341"/>
      <c r="F247" s="350" t="s">
        <v>241</v>
      </c>
      <c r="G247" s="343" t="s">
        <v>530</v>
      </c>
      <c r="H247" s="344" t="str">
        <f t="shared" si="47"/>
        <v>Wasser WS-88TS Jet Shower</v>
      </c>
      <c r="I247" s="344" t="s">
        <v>186</v>
      </c>
      <c r="J247" s="344">
        <v>95000</v>
      </c>
      <c r="K247" s="344">
        <f t="shared" si="45"/>
        <v>96044.999999999985</v>
      </c>
      <c r="L247" s="344">
        <f t="shared" si="48"/>
        <v>14406.749999999998</v>
      </c>
      <c r="M247" s="344">
        <f t="shared" si="46"/>
        <v>110451.74999999999</v>
      </c>
    </row>
    <row r="248" spans="5:13" ht="18" customHeight="1" x14ac:dyDescent="0.2">
      <c r="E248" s="341"/>
      <c r="F248" s="350" t="s">
        <v>241</v>
      </c>
      <c r="G248" s="343" t="s">
        <v>531</v>
      </c>
      <c r="H248" s="344" t="str">
        <f t="shared" si="47"/>
        <v>Onda S75WCS White Jet Shower</v>
      </c>
      <c r="I248" s="344" t="s">
        <v>186</v>
      </c>
      <c r="J248" s="344">
        <v>120000</v>
      </c>
      <c r="K248" s="344">
        <f t="shared" si="45"/>
        <v>121319.99999999999</v>
      </c>
      <c r="L248" s="344">
        <f t="shared" si="48"/>
        <v>18197.999999999996</v>
      </c>
      <c r="M248" s="344">
        <f t="shared" si="46"/>
        <v>139517.99999999997</v>
      </c>
    </row>
    <row r="249" spans="5:13" ht="18" customHeight="1" x14ac:dyDescent="0.2">
      <c r="E249" s="341"/>
      <c r="F249" s="350" t="s">
        <v>241</v>
      </c>
      <c r="G249" s="343" t="s">
        <v>532</v>
      </c>
      <c r="H249" s="344" t="str">
        <f t="shared" si="47"/>
        <v>Toto THX20NB N5 Black</v>
      </c>
      <c r="I249" s="344" t="s">
        <v>186</v>
      </c>
      <c r="J249" s="344">
        <v>200000</v>
      </c>
      <c r="K249" s="344">
        <f t="shared" si="45"/>
        <v>202199.99999999997</v>
      </c>
      <c r="L249" s="344">
        <f t="shared" si="48"/>
        <v>30329.999999999993</v>
      </c>
      <c r="M249" s="344">
        <f t="shared" si="46"/>
        <v>232529.99999999997</v>
      </c>
    </row>
    <row r="250" spans="5:13" ht="18" customHeight="1" x14ac:dyDescent="0.2">
      <c r="E250" s="341"/>
      <c r="F250" s="350"/>
      <c r="G250" s="343"/>
      <c r="H250" s="344"/>
      <c r="I250" s="344"/>
      <c r="J250" s="344"/>
      <c r="K250" s="344"/>
      <c r="L250" s="344"/>
      <c r="M250" s="344"/>
    </row>
    <row r="251" spans="5:13" s="366" customFormat="1" ht="18" customHeight="1" x14ac:dyDescent="0.2">
      <c r="E251" s="362" t="s">
        <v>37</v>
      </c>
      <c r="F251" s="107" t="s">
        <v>533</v>
      </c>
      <c r="G251" s="364"/>
      <c r="H251" s="365"/>
      <c r="I251" s="365"/>
      <c r="J251" s="365"/>
      <c r="K251" s="365"/>
      <c r="L251" s="365"/>
      <c r="M251" s="365"/>
    </row>
    <row r="252" spans="5:13" ht="18" customHeight="1" x14ac:dyDescent="0.2">
      <c r="E252" s="341"/>
      <c r="F252" s="350" t="s">
        <v>241</v>
      </c>
      <c r="G252" s="343" t="s">
        <v>534</v>
      </c>
      <c r="H252" s="344" t="str">
        <f t="shared" ref="H252:H355" si="49">G252</f>
        <v>Onda JF 08 ST Stop Kran T Cabang</v>
      </c>
      <c r="I252" s="344" t="s">
        <v>266</v>
      </c>
      <c r="J252" s="344">
        <v>90000</v>
      </c>
      <c r="K252" s="344">
        <f t="shared" si="45"/>
        <v>90989.999999999985</v>
      </c>
      <c r="L252" s="344">
        <f t="shared" si="48"/>
        <v>13648.499999999998</v>
      </c>
      <c r="M252" s="344">
        <f t="shared" si="46"/>
        <v>104638.49999999999</v>
      </c>
    </row>
    <row r="253" spans="5:13" ht="18" customHeight="1" x14ac:dyDescent="0.2">
      <c r="E253" s="341"/>
      <c r="F253" s="350" t="s">
        <v>241</v>
      </c>
      <c r="G253" s="343" t="s">
        <v>535</v>
      </c>
      <c r="H253" s="344" t="str">
        <f t="shared" si="49"/>
        <v>ONE 2707-17 Stop Kran Jet Shower Cabang T</v>
      </c>
      <c r="I253" s="344" t="s">
        <v>266</v>
      </c>
      <c r="J253" s="344">
        <v>100000</v>
      </c>
      <c r="K253" s="344">
        <f t="shared" si="45"/>
        <v>101099.99999999999</v>
      </c>
      <c r="L253" s="344">
        <f t="shared" si="48"/>
        <v>15164.999999999996</v>
      </c>
      <c r="M253" s="344">
        <f t="shared" ref="M253:M265" si="50">SUM(K253:L253)</f>
        <v>116264.99999999999</v>
      </c>
    </row>
    <row r="254" spans="5:13" ht="18" customHeight="1" x14ac:dyDescent="0.2">
      <c r="E254" s="341"/>
      <c r="F254" s="350" t="s">
        <v>241</v>
      </c>
      <c r="G254" s="343" t="s">
        <v>536</v>
      </c>
      <c r="H254" s="344" t="str">
        <f t="shared" si="49"/>
        <v>WMF GZ009 Stop Keran Cabang</v>
      </c>
      <c r="I254" s="344" t="s">
        <v>266</v>
      </c>
      <c r="J254" s="344">
        <v>35000</v>
      </c>
      <c r="K254" s="344">
        <f t="shared" si="45"/>
        <v>35385</v>
      </c>
      <c r="L254" s="344">
        <f t="shared" si="48"/>
        <v>5307.75</v>
      </c>
      <c r="M254" s="344">
        <f t="shared" si="50"/>
        <v>40692.75</v>
      </c>
    </row>
    <row r="255" spans="5:13" ht="18" customHeight="1" x14ac:dyDescent="0.2">
      <c r="E255" s="341"/>
      <c r="F255" s="350" t="s">
        <v>241</v>
      </c>
      <c r="G255" s="343" t="s">
        <v>537</v>
      </c>
      <c r="H255" s="344" t="str">
        <f t="shared" si="49"/>
        <v>Sello Stop Kran Jet Shower SL9711 Cabang</v>
      </c>
      <c r="I255" s="344" t="s">
        <v>266</v>
      </c>
      <c r="J255" s="344">
        <v>50000</v>
      </c>
      <c r="K255" s="344">
        <f t="shared" si="45"/>
        <v>50549.999999999993</v>
      </c>
      <c r="L255" s="344">
        <f t="shared" si="48"/>
        <v>7582.4999999999982</v>
      </c>
      <c r="M255" s="344">
        <f t="shared" si="50"/>
        <v>58132.499999999993</v>
      </c>
    </row>
    <row r="256" spans="5:13" ht="18" customHeight="1" x14ac:dyDescent="0.2">
      <c r="E256" s="341"/>
      <c r="F256" s="350"/>
      <c r="G256" s="343"/>
      <c r="H256" s="344"/>
      <c r="I256" s="344"/>
      <c r="J256" s="344"/>
      <c r="K256" s="344"/>
      <c r="L256" s="344"/>
      <c r="M256" s="344"/>
    </row>
    <row r="257" spans="5:13" s="366" customFormat="1" ht="18" customHeight="1" x14ac:dyDescent="0.2">
      <c r="E257" s="362" t="s">
        <v>39</v>
      </c>
      <c r="F257" s="107" t="s">
        <v>538</v>
      </c>
      <c r="G257" s="364"/>
      <c r="H257" s="365"/>
      <c r="I257" s="365"/>
      <c r="J257" s="365"/>
      <c r="K257" s="365"/>
      <c r="L257" s="365"/>
      <c r="M257" s="365"/>
    </row>
    <row r="258" spans="5:13" ht="18" customHeight="1" x14ac:dyDescent="0.2">
      <c r="E258" s="341"/>
      <c r="F258" s="370" t="s">
        <v>539</v>
      </c>
      <c r="G258" s="364"/>
      <c r="H258" s="344"/>
      <c r="I258" s="344"/>
      <c r="J258" s="344"/>
      <c r="K258" s="344"/>
      <c r="L258" s="344"/>
      <c r="M258" s="344"/>
    </row>
    <row r="259" spans="5:13" ht="18" customHeight="1" x14ac:dyDescent="0.2">
      <c r="E259" s="341"/>
      <c r="F259" s="350" t="s">
        <v>241</v>
      </c>
      <c r="G259" s="343" t="s">
        <v>540</v>
      </c>
      <c r="H259" s="344" t="str">
        <f t="shared" si="49"/>
        <v>Shower Tiang Lever Column Set GERMANY BRILLIANT GBV 1388 B (Full Set)</v>
      </c>
      <c r="I259" s="344" t="s">
        <v>266</v>
      </c>
      <c r="J259" s="344">
        <v>2600000</v>
      </c>
      <c r="K259" s="344">
        <f t="shared" si="45"/>
        <v>2628599.9999999995</v>
      </c>
      <c r="L259" s="344">
        <f>K259*0.05</f>
        <v>131429.99999999997</v>
      </c>
      <c r="M259" s="344">
        <f t="shared" si="50"/>
        <v>2760029.9999999995</v>
      </c>
    </row>
    <row r="260" spans="5:13" ht="18" customHeight="1" x14ac:dyDescent="0.2">
      <c r="E260" s="341"/>
      <c r="F260" s="350" t="s">
        <v>241</v>
      </c>
      <c r="G260" s="343" t="s">
        <v>541</v>
      </c>
      <c r="H260" s="344" t="str">
        <f t="shared" si="49"/>
        <v>Sello Set Shower Tiang - Mixer SL9811 (Full Set)</v>
      </c>
      <c r="I260" s="344" t="s">
        <v>266</v>
      </c>
      <c r="J260" s="344">
        <v>1600000</v>
      </c>
      <c r="K260" s="344">
        <f t="shared" si="45"/>
        <v>1617599.9999999998</v>
      </c>
      <c r="L260" s="344">
        <f t="shared" si="48"/>
        <v>242639.99999999994</v>
      </c>
      <c r="M260" s="344">
        <f t="shared" si="50"/>
        <v>1860239.9999999998</v>
      </c>
    </row>
    <row r="261" spans="5:13" ht="18" customHeight="1" x14ac:dyDescent="0.2">
      <c r="E261" s="341"/>
      <c r="F261" s="350" t="s">
        <v>241</v>
      </c>
      <c r="G261" s="343" t="s">
        <v>542</v>
      </c>
      <c r="H261" s="344" t="str">
        <f t="shared" si="49"/>
        <v>Sello Set Shower Tiang - Mixer SL9817 (Full Set)</v>
      </c>
      <c r="I261" s="344" t="s">
        <v>266</v>
      </c>
      <c r="J261" s="344">
        <v>2200000</v>
      </c>
      <c r="K261" s="344">
        <f t="shared" si="45"/>
        <v>2224200</v>
      </c>
      <c r="L261" s="344">
        <f t="shared" si="48"/>
        <v>333630</v>
      </c>
      <c r="M261" s="344">
        <f t="shared" si="50"/>
        <v>2557830</v>
      </c>
    </row>
    <row r="262" spans="5:13" ht="18" customHeight="1" x14ac:dyDescent="0.2">
      <c r="E262" s="341"/>
      <c r="F262" s="350" t="s">
        <v>241</v>
      </c>
      <c r="G262" s="343" t="s">
        <v>543</v>
      </c>
      <c r="H262" s="344" t="str">
        <f t="shared" si="49"/>
        <v>ONDA SO250 + kran cabang onda k406 + tiang shower</v>
      </c>
      <c r="I262" s="344" t="s">
        <v>266</v>
      </c>
      <c r="J262" s="344">
        <v>650000</v>
      </c>
      <c r="K262" s="344">
        <f t="shared" si="45"/>
        <v>657149.99999999988</v>
      </c>
      <c r="L262" s="344">
        <f t="shared" si="48"/>
        <v>98572.499999999985</v>
      </c>
      <c r="M262" s="344">
        <f t="shared" si="50"/>
        <v>755722.49999999988</v>
      </c>
    </row>
    <row r="263" spans="5:13" s="366" customFormat="1" ht="18" customHeight="1" x14ac:dyDescent="0.2">
      <c r="E263" s="362" t="s">
        <v>43</v>
      </c>
      <c r="F263" s="107" t="s">
        <v>538</v>
      </c>
      <c r="G263" s="364"/>
      <c r="H263" s="365"/>
      <c r="I263" s="365"/>
      <c r="J263" s="365"/>
      <c r="K263" s="365"/>
      <c r="L263" s="365"/>
      <c r="M263" s="365"/>
    </row>
    <row r="264" spans="5:13" ht="18" customHeight="1" x14ac:dyDescent="0.2">
      <c r="E264" s="341"/>
      <c r="F264" s="370" t="s">
        <v>544</v>
      </c>
      <c r="G264" s="364"/>
      <c r="H264" s="344"/>
      <c r="I264" s="344"/>
      <c r="J264" s="344"/>
      <c r="K264" s="344"/>
      <c r="L264" s="344"/>
      <c r="M264" s="344"/>
    </row>
    <row r="265" spans="5:13" ht="18" customHeight="1" x14ac:dyDescent="0.2">
      <c r="E265" s="341"/>
      <c r="F265" s="350" t="s">
        <v>241</v>
      </c>
      <c r="G265" s="343" t="s">
        <v>545</v>
      </c>
      <c r="H265" s="344" t="str">
        <f t="shared" si="49"/>
        <v>Hand Shower Wasser SHS 533 (Exclude Kran)</v>
      </c>
      <c r="I265" s="344" t="s">
        <v>266</v>
      </c>
      <c r="J265" s="344">
        <v>260000</v>
      </c>
      <c r="K265" s="344">
        <f t="shared" si="45"/>
        <v>262860</v>
      </c>
      <c r="L265" s="344">
        <f t="shared" si="48"/>
        <v>39429</v>
      </c>
      <c r="M265" s="344">
        <f t="shared" si="50"/>
        <v>302289</v>
      </c>
    </row>
    <row r="266" spans="5:13" ht="18" customHeight="1" x14ac:dyDescent="0.2">
      <c r="E266" s="341"/>
      <c r="F266" s="350" t="s">
        <v>241</v>
      </c>
      <c r="G266" s="343" t="s">
        <v>546</v>
      </c>
      <c r="H266" s="344" t="str">
        <f t="shared" si="49"/>
        <v>Wasser SHS-567 Hand Shower (Exclude Kran)</v>
      </c>
      <c r="I266" s="344" t="s">
        <v>266</v>
      </c>
      <c r="J266" s="344">
        <v>350000</v>
      </c>
      <c r="K266" s="344">
        <f t="shared" si="45"/>
        <v>353849.99999999994</v>
      </c>
      <c r="L266" s="344">
        <f t="shared" si="48"/>
        <v>53077.499999999993</v>
      </c>
      <c r="M266" s="344">
        <f t="shared" si="46"/>
        <v>406927.49999999994</v>
      </c>
    </row>
    <row r="267" spans="5:13" ht="18" customHeight="1" x14ac:dyDescent="0.2">
      <c r="E267" s="341"/>
      <c r="F267" s="350"/>
      <c r="G267" s="343"/>
      <c r="H267" s="344"/>
      <c r="I267" s="344"/>
      <c r="J267" s="344"/>
      <c r="K267" s="344"/>
      <c r="L267" s="344"/>
      <c r="M267" s="344"/>
    </row>
    <row r="268" spans="5:13" s="366" customFormat="1" ht="18" customHeight="1" x14ac:dyDescent="0.2">
      <c r="E268" s="362" t="s">
        <v>44</v>
      </c>
      <c r="F268" s="107" t="s">
        <v>547</v>
      </c>
      <c r="G268" s="364"/>
      <c r="H268" s="365"/>
      <c r="I268" s="365"/>
      <c r="J268" s="365"/>
      <c r="K268" s="365"/>
      <c r="L268" s="365"/>
      <c r="M268" s="365"/>
    </row>
    <row r="269" spans="5:13" ht="18" customHeight="1" x14ac:dyDescent="0.2">
      <c r="E269" s="341"/>
      <c r="F269" s="370" t="s">
        <v>548</v>
      </c>
      <c r="G269" s="364"/>
      <c r="H269" s="344"/>
      <c r="I269" s="344"/>
      <c r="J269" s="344"/>
      <c r="K269" s="344"/>
      <c r="L269" s="344"/>
      <c r="M269" s="344"/>
    </row>
    <row r="270" spans="5:13" ht="18" customHeight="1" x14ac:dyDescent="0.2">
      <c r="E270" s="341"/>
      <c r="F270" s="350" t="s">
        <v>241</v>
      </c>
      <c r="G270" s="343" t="s">
        <v>549</v>
      </c>
      <c r="H270" s="344" t="str">
        <f t="shared" si="49"/>
        <v>Kran Double Faucet D 5K SS</v>
      </c>
      <c r="I270" s="344" t="s">
        <v>266</v>
      </c>
      <c r="J270" s="344">
        <v>200000</v>
      </c>
      <c r="K270" s="344">
        <f t="shared" si="45"/>
        <v>202199.99999999997</v>
      </c>
      <c r="L270" s="344">
        <f t="shared" si="48"/>
        <v>30329.999999999993</v>
      </c>
      <c r="M270" s="344">
        <f t="shared" si="46"/>
        <v>232529.99999999997</v>
      </c>
    </row>
    <row r="271" spans="5:13" ht="18" customHeight="1" x14ac:dyDescent="0.2">
      <c r="E271" s="341"/>
      <c r="F271" s="350" t="s">
        <v>241</v>
      </c>
      <c r="G271" s="343" t="s">
        <v>550</v>
      </c>
      <c r="H271" s="344" t="str">
        <f t="shared" si="49"/>
        <v>Kran Double Faucet D 9G Z</v>
      </c>
      <c r="I271" s="344" t="s">
        <v>266</v>
      </c>
      <c r="J271" s="344">
        <v>180000</v>
      </c>
      <c r="K271" s="344">
        <f t="shared" si="45"/>
        <v>181979.99999999997</v>
      </c>
      <c r="L271" s="344">
        <f t="shared" si="48"/>
        <v>27296.999999999996</v>
      </c>
      <c r="M271" s="344">
        <f t="shared" si="46"/>
        <v>209276.99999999997</v>
      </c>
    </row>
    <row r="272" spans="5:13" ht="18" customHeight="1" x14ac:dyDescent="0.2">
      <c r="E272" s="341"/>
      <c r="F272" s="350" t="s">
        <v>241</v>
      </c>
      <c r="G272" s="343" t="s">
        <v>551</v>
      </c>
      <c r="H272" s="344" t="str">
        <f t="shared" si="49"/>
        <v>Kran Cabang SShower Body FILTON-8803R</v>
      </c>
      <c r="I272" s="344" t="s">
        <v>266</v>
      </c>
      <c r="J272" s="344">
        <v>300000</v>
      </c>
      <c r="K272" s="344">
        <f t="shared" si="45"/>
        <v>303299.99999999994</v>
      </c>
      <c r="L272" s="344">
        <f t="shared" si="48"/>
        <v>45494.999999999993</v>
      </c>
      <c r="M272" s="344">
        <f t="shared" si="46"/>
        <v>348794.99999999994</v>
      </c>
    </row>
    <row r="273" spans="5:13" ht="18" customHeight="1" x14ac:dyDescent="0.2">
      <c r="E273" s="341"/>
      <c r="F273" s="350" t="s">
        <v>241</v>
      </c>
      <c r="G273" s="343" t="s">
        <v>552</v>
      </c>
      <c r="H273" s="344" t="str">
        <f t="shared" si="49"/>
        <v>Kran Cabang X2</v>
      </c>
      <c r="I273" s="344" t="s">
        <v>266</v>
      </c>
      <c r="J273" s="344">
        <v>150000</v>
      </c>
      <c r="K273" s="344">
        <f t="shared" si="45"/>
        <v>151649.99999999997</v>
      </c>
      <c r="L273" s="344">
        <f t="shared" si="48"/>
        <v>22747.499999999996</v>
      </c>
      <c r="M273" s="344">
        <f t="shared" si="46"/>
        <v>174397.49999999997</v>
      </c>
    </row>
    <row r="274" spans="5:13" ht="18" customHeight="1" x14ac:dyDescent="0.2">
      <c r="E274" s="341"/>
      <c r="F274" s="350" t="s">
        <v>241</v>
      </c>
      <c r="G274" s="343" t="s">
        <v>553</v>
      </c>
      <c r="H274" s="344" t="str">
        <f t="shared" si="49"/>
        <v>AIR Kran Shower Cabang TA 5P BL</v>
      </c>
      <c r="I274" s="344" t="s">
        <v>266</v>
      </c>
      <c r="J274" s="344">
        <v>200000</v>
      </c>
      <c r="K274" s="344">
        <f t="shared" si="45"/>
        <v>202199.99999999997</v>
      </c>
      <c r="L274" s="344">
        <f t="shared" si="48"/>
        <v>30329.999999999993</v>
      </c>
      <c r="M274" s="344">
        <f t="shared" ref="M274" si="51">SUM(K274:L274)</f>
        <v>232529.99999999997</v>
      </c>
    </row>
    <row r="275" spans="5:13" ht="18" customHeight="1" x14ac:dyDescent="0.2">
      <c r="E275" s="341"/>
      <c r="F275" s="350"/>
      <c r="G275" s="343"/>
      <c r="H275" s="344"/>
      <c r="I275" s="344"/>
      <c r="J275" s="344"/>
      <c r="K275" s="344"/>
      <c r="L275" s="344"/>
      <c r="M275" s="344"/>
    </row>
    <row r="276" spans="5:13" s="366" customFormat="1" ht="18" customHeight="1" x14ac:dyDescent="0.2">
      <c r="E276" s="362" t="s">
        <v>45</v>
      </c>
      <c r="F276" s="107" t="s">
        <v>554</v>
      </c>
      <c r="G276" s="364"/>
      <c r="H276" s="365"/>
      <c r="I276" s="365"/>
      <c r="J276" s="365"/>
      <c r="K276" s="365"/>
      <c r="L276" s="365"/>
      <c r="M276" s="365"/>
    </row>
    <row r="277" spans="5:13" ht="18" customHeight="1" x14ac:dyDescent="0.2">
      <c r="E277" s="341"/>
      <c r="F277" s="350" t="s">
        <v>241</v>
      </c>
      <c r="G277" s="343" t="s">
        <v>555</v>
      </c>
      <c r="H277" s="344" t="str">
        <f t="shared" si="49"/>
        <v>Keran Tembok Onda CLS 03 CLS03 1/2"</v>
      </c>
      <c r="I277" s="344" t="s">
        <v>266</v>
      </c>
      <c r="J277" s="344">
        <v>80000</v>
      </c>
      <c r="K277" s="344">
        <f t="shared" ref="K277:K301" si="52">J277*(1+$N$5)</f>
        <v>80879.999999999985</v>
      </c>
      <c r="L277" s="344">
        <f t="shared" si="48"/>
        <v>12131.999999999998</v>
      </c>
      <c r="M277" s="344">
        <f t="shared" ref="M277:M301" si="53">SUM(K277:L277)</f>
        <v>93011.999999999985</v>
      </c>
    </row>
    <row r="278" spans="5:13" ht="18" customHeight="1" x14ac:dyDescent="0.2">
      <c r="E278" s="341"/>
      <c r="F278" s="350" t="s">
        <v>241</v>
      </c>
      <c r="G278" s="343" t="s">
        <v>556</v>
      </c>
      <c r="H278" s="344" t="str">
        <f t="shared" si="49"/>
        <v>Onda Keran Tembok/Taman CLS 01 [1/2 Inch]</v>
      </c>
      <c r="I278" s="344" t="s">
        <v>266</v>
      </c>
      <c r="J278" s="344">
        <v>75000</v>
      </c>
      <c r="K278" s="344">
        <f t="shared" si="52"/>
        <v>75824.999999999985</v>
      </c>
      <c r="L278" s="344">
        <f t="shared" si="48"/>
        <v>11373.749999999998</v>
      </c>
      <c r="M278" s="344">
        <f t="shared" si="53"/>
        <v>87198.749999999985</v>
      </c>
    </row>
    <row r="279" spans="5:13" ht="18" customHeight="1" x14ac:dyDescent="0.2">
      <c r="E279" s="341"/>
      <c r="F279" s="350" t="s">
        <v>241</v>
      </c>
      <c r="G279" s="343" t="s">
        <v>557</v>
      </c>
      <c r="H279" s="344" t="str">
        <f t="shared" si="49"/>
        <v>Kran Air Besi 1/2"</v>
      </c>
      <c r="I279" s="344" t="s">
        <v>266</v>
      </c>
      <c r="J279" s="344">
        <v>25000</v>
      </c>
      <c r="K279" s="344">
        <f t="shared" si="52"/>
        <v>25274.999999999996</v>
      </c>
      <c r="L279" s="344">
        <f t="shared" si="48"/>
        <v>3791.2499999999991</v>
      </c>
      <c r="M279" s="344">
        <f t="shared" si="53"/>
        <v>29066.249999999996</v>
      </c>
    </row>
    <row r="280" spans="5:13" ht="18" customHeight="1" x14ac:dyDescent="0.2">
      <c r="E280" s="341"/>
      <c r="F280" s="350" t="s">
        <v>241</v>
      </c>
      <c r="G280" s="343" t="s">
        <v>558</v>
      </c>
      <c r="H280" s="344" t="str">
        <f t="shared" si="49"/>
        <v xml:space="preserve">kran Dinding VONE 2416-55 </v>
      </c>
      <c r="I280" s="344" t="s">
        <v>266</v>
      </c>
      <c r="J280" s="344">
        <v>170000</v>
      </c>
      <c r="K280" s="344">
        <f t="shared" si="52"/>
        <v>171869.99999999997</v>
      </c>
      <c r="L280" s="344">
        <f t="shared" si="48"/>
        <v>25780.499999999996</v>
      </c>
      <c r="M280" s="344">
        <f t="shared" si="53"/>
        <v>197650.49999999997</v>
      </c>
    </row>
    <row r="281" spans="5:13" ht="18" customHeight="1" x14ac:dyDescent="0.2">
      <c r="E281" s="341"/>
      <c r="F281" s="350" t="s">
        <v>241</v>
      </c>
      <c r="G281" s="343" t="s">
        <v>559</v>
      </c>
      <c r="H281" s="344" t="str">
        <f t="shared" si="49"/>
        <v xml:space="preserve">Kran Dinding Cabang RINOKS SD-202 </v>
      </c>
      <c r="I281" s="344" t="s">
        <v>266</v>
      </c>
      <c r="J281" s="344">
        <v>120000</v>
      </c>
      <c r="K281" s="344">
        <f t="shared" si="52"/>
        <v>121319.99999999999</v>
      </c>
      <c r="L281" s="344">
        <f t="shared" si="48"/>
        <v>18197.999999999996</v>
      </c>
      <c r="M281" s="344">
        <f t="shared" si="53"/>
        <v>139517.99999999997</v>
      </c>
    </row>
    <row r="282" spans="5:13" ht="18" customHeight="1" x14ac:dyDescent="0.2">
      <c r="E282" s="341"/>
      <c r="F282" s="350" t="s">
        <v>241</v>
      </c>
      <c r="G282" s="343" t="s">
        <v>560</v>
      </c>
      <c r="H282" s="344" t="str">
        <f t="shared" si="49"/>
        <v>Onda KUBC Kran Tembok [1/2 Inch]</v>
      </c>
      <c r="I282" s="344" t="s">
        <v>266</v>
      </c>
      <c r="J282" s="344">
        <v>35000</v>
      </c>
      <c r="K282" s="344">
        <f t="shared" si="52"/>
        <v>35385</v>
      </c>
      <c r="L282" s="344">
        <f t="shared" si="48"/>
        <v>5307.75</v>
      </c>
      <c r="M282" s="344">
        <f t="shared" si="53"/>
        <v>40692.75</v>
      </c>
    </row>
    <row r="283" spans="5:13" ht="18" customHeight="1" x14ac:dyDescent="0.2">
      <c r="E283" s="341"/>
      <c r="F283" s="350" t="s">
        <v>241</v>
      </c>
      <c r="G283" s="343" t="s">
        <v>561</v>
      </c>
      <c r="H283" s="344" t="str">
        <f t="shared" si="49"/>
        <v>Onda Kran Tembok BC [1/2 Inch]</v>
      </c>
      <c r="I283" s="344" t="s">
        <v>266</v>
      </c>
      <c r="J283" s="344">
        <v>30000</v>
      </c>
      <c r="K283" s="344">
        <f t="shared" si="52"/>
        <v>30329.999999999996</v>
      </c>
      <c r="L283" s="344">
        <f t="shared" si="48"/>
        <v>4549.4999999999991</v>
      </c>
      <c r="M283" s="344">
        <f t="shared" si="53"/>
        <v>34879.499999999993</v>
      </c>
    </row>
    <row r="284" spans="5:13" ht="18" customHeight="1" x14ac:dyDescent="0.2">
      <c r="E284" s="341"/>
      <c r="F284" s="350" t="s">
        <v>241</v>
      </c>
      <c r="G284" s="343" t="s">
        <v>562</v>
      </c>
      <c r="H284" s="344" t="str">
        <f t="shared" si="49"/>
        <v>Onda BM Kran Tembok [1/2 Inch]</v>
      </c>
      <c r="I284" s="344" t="s">
        <v>266</v>
      </c>
      <c r="J284" s="344">
        <v>25000</v>
      </c>
      <c r="K284" s="344">
        <f t="shared" si="52"/>
        <v>25274.999999999996</v>
      </c>
      <c r="L284" s="344">
        <f t="shared" si="48"/>
        <v>3791.2499999999991</v>
      </c>
      <c r="M284" s="344">
        <f t="shared" si="53"/>
        <v>29066.249999999996</v>
      </c>
    </row>
    <row r="285" spans="5:13" ht="18" customHeight="1" x14ac:dyDescent="0.2">
      <c r="E285" s="341"/>
      <c r="F285" s="350" t="s">
        <v>241</v>
      </c>
      <c r="G285" s="343" t="s">
        <v>563</v>
      </c>
      <c r="H285" s="344" t="str">
        <f t="shared" si="49"/>
        <v>Kran Tembok BLS ONDA 1-2″</v>
      </c>
      <c r="I285" s="344" t="s">
        <v>266</v>
      </c>
      <c r="J285" s="344">
        <v>65000</v>
      </c>
      <c r="K285" s="344">
        <f t="shared" si="52"/>
        <v>65715</v>
      </c>
      <c r="L285" s="344">
        <f t="shared" si="48"/>
        <v>9857.25</v>
      </c>
      <c r="M285" s="344">
        <f t="shared" si="53"/>
        <v>75572.25</v>
      </c>
    </row>
    <row r="286" spans="5:13" ht="18" customHeight="1" x14ac:dyDescent="0.2">
      <c r="E286" s="341"/>
      <c r="F286" s="350" t="s">
        <v>241</v>
      </c>
      <c r="G286" s="343" t="s">
        <v>564</v>
      </c>
      <c r="H286" s="344" t="str">
        <f t="shared" si="49"/>
        <v>Kran Tembok Onda CLS 02</v>
      </c>
      <c r="I286" s="344" t="s">
        <v>266</v>
      </c>
      <c r="J286" s="344">
        <v>75000</v>
      </c>
      <c r="K286" s="344">
        <f t="shared" si="52"/>
        <v>75824.999999999985</v>
      </c>
      <c r="L286" s="344">
        <f t="shared" si="48"/>
        <v>11373.749999999998</v>
      </c>
      <c r="M286" s="344">
        <f t="shared" si="53"/>
        <v>87198.749999999985</v>
      </c>
    </row>
    <row r="287" spans="5:13" ht="18" customHeight="1" x14ac:dyDescent="0.2">
      <c r="E287" s="341"/>
      <c r="F287" s="350" t="s">
        <v>241</v>
      </c>
      <c r="G287" s="343" t="s">
        <v>565</v>
      </c>
      <c r="H287" s="344" t="str">
        <f t="shared" si="49"/>
        <v xml:space="preserve">Onda Kran Dinding Cabang K 406 CTG </v>
      </c>
      <c r="I287" s="344" t="s">
        <v>266</v>
      </c>
      <c r="J287" s="344">
        <v>140000</v>
      </c>
      <c r="K287" s="344">
        <f t="shared" si="52"/>
        <v>141540</v>
      </c>
      <c r="L287" s="344">
        <f t="shared" si="48"/>
        <v>21231</v>
      </c>
      <c r="M287" s="344">
        <f t="shared" si="53"/>
        <v>162771</v>
      </c>
    </row>
    <row r="288" spans="5:13" ht="18" customHeight="1" x14ac:dyDescent="0.2">
      <c r="E288" s="341"/>
      <c r="F288" s="350"/>
      <c r="G288" s="343"/>
      <c r="H288" s="344"/>
      <c r="I288" s="344"/>
      <c r="J288" s="344"/>
      <c r="K288" s="344"/>
      <c r="L288" s="344"/>
      <c r="M288" s="344"/>
    </row>
    <row r="289" spans="5:13" s="366" customFormat="1" ht="18" customHeight="1" x14ac:dyDescent="0.2">
      <c r="E289" s="362">
        <v>10</v>
      </c>
      <c r="F289" s="107" t="s">
        <v>125</v>
      </c>
      <c r="G289" s="364"/>
      <c r="H289" s="365"/>
      <c r="I289" s="365"/>
      <c r="J289" s="365"/>
      <c r="K289" s="365"/>
      <c r="L289" s="365"/>
      <c r="M289" s="365"/>
    </row>
    <row r="290" spans="5:13" ht="18" customHeight="1" x14ac:dyDescent="0.2">
      <c r="E290" s="341"/>
      <c r="F290" s="350" t="s">
        <v>241</v>
      </c>
      <c r="G290" s="343" t="s">
        <v>566</v>
      </c>
      <c r="H290" s="344" t="str">
        <f t="shared" si="49"/>
        <v>Smart drain SS 304</v>
      </c>
      <c r="I290" s="344" t="s">
        <v>266</v>
      </c>
      <c r="J290" s="344">
        <v>140000</v>
      </c>
      <c r="K290" s="344">
        <f t="shared" si="52"/>
        <v>141540</v>
      </c>
      <c r="L290" s="344">
        <f t="shared" si="48"/>
        <v>21231</v>
      </c>
      <c r="M290" s="344">
        <f t="shared" si="53"/>
        <v>162771</v>
      </c>
    </row>
    <row r="291" spans="5:13" ht="18" customHeight="1" x14ac:dyDescent="0.2">
      <c r="E291" s="341"/>
      <c r="F291" s="350" t="s">
        <v>241</v>
      </c>
      <c r="G291" s="343" t="s">
        <v>567</v>
      </c>
      <c r="H291" s="344" t="str">
        <f t="shared" si="49"/>
        <v>Floor Drain FS 02 SS</v>
      </c>
      <c r="I291" s="344" t="s">
        <v>266</v>
      </c>
      <c r="J291" s="344">
        <v>30000</v>
      </c>
      <c r="K291" s="344">
        <f t="shared" si="52"/>
        <v>30329.999999999996</v>
      </c>
      <c r="L291" s="344">
        <f t="shared" si="48"/>
        <v>4549.4999999999991</v>
      </c>
      <c r="M291" s="344">
        <f t="shared" si="53"/>
        <v>34879.499999999993</v>
      </c>
    </row>
    <row r="292" spans="5:13" ht="18" customHeight="1" x14ac:dyDescent="0.2">
      <c r="E292" s="341"/>
      <c r="F292" s="350" t="s">
        <v>241</v>
      </c>
      <c r="G292" s="343" t="s">
        <v>568</v>
      </c>
      <c r="H292" s="344" t="str">
        <f t="shared" si="49"/>
        <v>Germany Brilliant Floor drain GB01-SM</v>
      </c>
      <c r="I292" s="344" t="s">
        <v>266</v>
      </c>
      <c r="J292" s="344">
        <v>250000</v>
      </c>
      <c r="K292" s="344">
        <f t="shared" si="52"/>
        <v>252749.99999999997</v>
      </c>
      <c r="L292" s="344">
        <f t="shared" si="48"/>
        <v>37912.499999999993</v>
      </c>
      <c r="M292" s="344">
        <f t="shared" si="53"/>
        <v>290662.49999999994</v>
      </c>
    </row>
    <row r="293" spans="5:13" ht="18" customHeight="1" x14ac:dyDescent="0.2">
      <c r="E293" s="341"/>
      <c r="F293" s="350" t="s">
        <v>241</v>
      </c>
      <c r="G293" s="343" t="s">
        <v>569</v>
      </c>
      <c r="H293" s="344" t="str">
        <f t="shared" si="49"/>
        <v>PAPS 6355-1 Floor Drain</v>
      </c>
      <c r="I293" s="344" t="s">
        <v>266</v>
      </c>
      <c r="J293" s="344">
        <v>65000</v>
      </c>
      <c r="K293" s="344">
        <f t="shared" si="52"/>
        <v>65715</v>
      </c>
      <c r="L293" s="344">
        <f t="shared" si="48"/>
        <v>9857.25</v>
      </c>
      <c r="M293" s="344">
        <f t="shared" si="53"/>
        <v>75572.25</v>
      </c>
    </row>
    <row r="294" spans="5:13" ht="18" customHeight="1" x14ac:dyDescent="0.2">
      <c r="E294" s="341"/>
      <c r="F294" s="350" t="s">
        <v>241</v>
      </c>
      <c r="G294" s="343" t="s">
        <v>570</v>
      </c>
      <c r="H294" s="344" t="str">
        <f t="shared" si="49"/>
        <v>TOTO TX1EBV1 Floor Drain</v>
      </c>
      <c r="I294" s="344" t="s">
        <v>266</v>
      </c>
      <c r="J294" s="344">
        <v>350000</v>
      </c>
      <c r="K294" s="344">
        <f t="shared" si="52"/>
        <v>353849.99999999994</v>
      </c>
      <c r="L294" s="344">
        <f t="shared" si="48"/>
        <v>53077.499999999993</v>
      </c>
      <c r="M294" s="344">
        <f t="shared" si="53"/>
        <v>406927.49999999994</v>
      </c>
    </row>
    <row r="295" spans="5:13" ht="18" customHeight="1" x14ac:dyDescent="0.2">
      <c r="E295" s="341"/>
      <c r="F295" s="350" t="s">
        <v>241</v>
      </c>
      <c r="G295" s="343" t="s">
        <v>571</v>
      </c>
      <c r="H295" s="344" t="str">
        <f t="shared" si="49"/>
        <v xml:space="preserve">Floor drain mesin cuci full </v>
      </c>
      <c r="I295" s="344" t="s">
        <v>266</v>
      </c>
      <c r="J295" s="344">
        <v>700000</v>
      </c>
      <c r="K295" s="344">
        <f t="shared" si="52"/>
        <v>707699.99999999988</v>
      </c>
      <c r="L295" s="344">
        <f t="shared" si="48"/>
        <v>106154.99999999999</v>
      </c>
      <c r="M295" s="344">
        <f t="shared" si="53"/>
        <v>813854.99999999988</v>
      </c>
    </row>
    <row r="296" spans="5:13" ht="18" customHeight="1" x14ac:dyDescent="0.2">
      <c r="E296" s="341"/>
      <c r="F296" s="350" t="s">
        <v>241</v>
      </c>
      <c r="G296" s="343" t="s">
        <v>572</v>
      </c>
      <c r="H296" s="344" t="str">
        <f t="shared" si="49"/>
        <v>Wasser HSA-6042 4"</v>
      </c>
      <c r="I296" s="344" t="s">
        <v>266</v>
      </c>
      <c r="J296" s="344">
        <v>270000</v>
      </c>
      <c r="K296" s="344">
        <f t="shared" si="52"/>
        <v>272970</v>
      </c>
      <c r="L296" s="344">
        <f t="shared" si="48"/>
        <v>40945.5</v>
      </c>
      <c r="M296" s="344">
        <f t="shared" si="53"/>
        <v>313915.5</v>
      </c>
    </row>
    <row r="297" spans="5:13" ht="18" customHeight="1" x14ac:dyDescent="0.2">
      <c r="E297" s="341"/>
      <c r="F297" s="350"/>
      <c r="G297" s="343"/>
      <c r="H297" s="344"/>
      <c r="I297" s="344"/>
      <c r="J297" s="344"/>
      <c r="K297" s="344"/>
      <c r="L297" s="344"/>
      <c r="M297" s="344"/>
    </row>
    <row r="298" spans="5:13" ht="18" customHeight="1" x14ac:dyDescent="0.2">
      <c r="E298" s="341">
        <v>11</v>
      </c>
      <c r="F298" s="350" t="s">
        <v>573</v>
      </c>
      <c r="G298" s="343"/>
      <c r="H298" s="344"/>
      <c r="I298" s="344"/>
      <c r="J298" s="344"/>
      <c r="K298" s="344"/>
      <c r="L298" s="344"/>
      <c r="M298" s="344"/>
    </row>
    <row r="299" spans="5:13" ht="18" customHeight="1" x14ac:dyDescent="0.2">
      <c r="E299" s="341"/>
      <c r="F299" s="350" t="s">
        <v>241</v>
      </c>
      <c r="G299" s="343" t="s">
        <v>574</v>
      </c>
      <c r="H299" s="344" t="str">
        <f t="shared" si="49"/>
        <v>Teakwood TM 3 x 7</v>
      </c>
      <c r="I299" s="344" t="s">
        <v>266</v>
      </c>
      <c r="J299" s="344">
        <v>62000</v>
      </c>
      <c r="K299" s="344">
        <f t="shared" si="52"/>
        <v>62681.999999999993</v>
      </c>
      <c r="L299" s="344"/>
      <c r="M299" s="344">
        <f t="shared" si="53"/>
        <v>62681.999999999993</v>
      </c>
    </row>
    <row r="300" spans="5:13" ht="18" customHeight="1" x14ac:dyDescent="0.2">
      <c r="E300" s="341"/>
      <c r="F300" s="350" t="s">
        <v>241</v>
      </c>
      <c r="G300" s="343" t="s">
        <v>575</v>
      </c>
      <c r="H300" s="344" t="str">
        <f t="shared" si="49"/>
        <v>Teakwood TM 4 x 8</v>
      </c>
      <c r="I300" s="344" t="s">
        <v>266</v>
      </c>
      <c r="J300" s="344">
        <v>75000</v>
      </c>
      <c r="K300" s="344">
        <f t="shared" si="52"/>
        <v>75824.999999999985</v>
      </c>
      <c r="L300" s="344"/>
      <c r="M300" s="344">
        <f t="shared" si="53"/>
        <v>75824.999999999985</v>
      </c>
    </row>
    <row r="301" spans="5:13" ht="18" customHeight="1" x14ac:dyDescent="0.2">
      <c r="E301" s="341"/>
      <c r="F301" s="350" t="s">
        <v>241</v>
      </c>
      <c r="G301" s="343" t="s">
        <v>576</v>
      </c>
      <c r="H301" s="344" t="str">
        <f t="shared" si="49"/>
        <v xml:space="preserve">Teakwood Silver 4 x 8 </v>
      </c>
      <c r="I301" s="344" t="s">
        <v>266</v>
      </c>
      <c r="J301" s="344">
        <v>92000</v>
      </c>
      <c r="K301" s="344">
        <f t="shared" si="52"/>
        <v>93011.999999999985</v>
      </c>
      <c r="L301" s="344"/>
      <c r="M301" s="344">
        <f t="shared" si="53"/>
        <v>93011.999999999985</v>
      </c>
    </row>
    <row r="302" spans="5:13" ht="18" customHeight="1" x14ac:dyDescent="0.2">
      <c r="E302" s="341"/>
      <c r="F302" s="350"/>
      <c r="G302" s="343"/>
      <c r="H302" s="344"/>
      <c r="I302" s="344"/>
      <c r="J302" s="344"/>
      <c r="K302" s="344"/>
      <c r="L302" s="344"/>
      <c r="M302" s="344"/>
    </row>
    <row r="303" spans="5:13" ht="18" customHeight="1" x14ac:dyDescent="0.2">
      <c r="E303" s="341"/>
      <c r="F303" s="350" t="s">
        <v>241</v>
      </c>
      <c r="G303" s="343" t="s">
        <v>577</v>
      </c>
      <c r="H303" s="344" t="str">
        <f t="shared" ref="H303:H313" si="54">G303</f>
        <v>MDF 9 mm</v>
      </c>
      <c r="I303" s="344" t="s">
        <v>266</v>
      </c>
      <c r="J303" s="344">
        <v>100000</v>
      </c>
      <c r="K303" s="344">
        <f t="shared" ref="K303:K313" si="55">J303*(1+$N$5)</f>
        <v>101099.99999999999</v>
      </c>
      <c r="L303" s="344"/>
      <c r="M303" s="344">
        <f t="shared" ref="M303:M313" si="56">SUM(K303:L303)</f>
        <v>101099.99999999999</v>
      </c>
    </row>
    <row r="304" spans="5:13" ht="18" customHeight="1" x14ac:dyDescent="0.2">
      <c r="E304" s="341"/>
      <c r="F304" s="350" t="s">
        <v>241</v>
      </c>
      <c r="G304" s="343" t="s">
        <v>578</v>
      </c>
      <c r="H304" s="344" t="str">
        <f t="shared" si="54"/>
        <v>MDF 15 mm</v>
      </c>
      <c r="I304" s="344" t="s">
        <v>266</v>
      </c>
      <c r="J304" s="344">
        <v>155000</v>
      </c>
      <c r="K304" s="344">
        <f t="shared" si="55"/>
        <v>156704.99999999997</v>
      </c>
      <c r="L304" s="344"/>
      <c r="M304" s="344">
        <f t="shared" si="56"/>
        <v>156704.99999999997</v>
      </c>
    </row>
    <row r="305" spans="5:15" ht="18" customHeight="1" x14ac:dyDescent="0.2">
      <c r="E305" s="341"/>
      <c r="F305" s="350" t="s">
        <v>241</v>
      </c>
      <c r="G305" s="343" t="s">
        <v>579</v>
      </c>
      <c r="H305" s="344" t="str">
        <f t="shared" si="54"/>
        <v>MDF 18 mm</v>
      </c>
      <c r="I305" s="344" t="s">
        <v>266</v>
      </c>
      <c r="J305" s="344">
        <v>180000</v>
      </c>
      <c r="K305" s="344">
        <f t="shared" si="55"/>
        <v>181979.99999999997</v>
      </c>
      <c r="L305" s="344"/>
      <c r="M305" s="344">
        <f t="shared" si="56"/>
        <v>181979.99999999997</v>
      </c>
    </row>
    <row r="306" spans="5:15" ht="18" customHeight="1" x14ac:dyDescent="0.2">
      <c r="E306" s="341"/>
      <c r="F306" s="350"/>
      <c r="G306" s="343"/>
      <c r="H306" s="344"/>
      <c r="I306" s="344"/>
      <c r="J306" s="344"/>
      <c r="K306" s="344"/>
      <c r="L306" s="344"/>
      <c r="M306" s="344"/>
    </row>
    <row r="307" spans="5:15" ht="18" customHeight="1" x14ac:dyDescent="0.2">
      <c r="E307" s="341"/>
      <c r="F307" s="350" t="s">
        <v>241</v>
      </c>
      <c r="G307" s="343" t="s">
        <v>580</v>
      </c>
      <c r="H307" s="344" t="str">
        <f t="shared" si="54"/>
        <v>Triplek Meranti 3mm</v>
      </c>
      <c r="I307" s="344" t="s">
        <v>266</v>
      </c>
      <c r="J307" s="344">
        <v>43000</v>
      </c>
      <c r="K307" s="344">
        <f t="shared" si="55"/>
        <v>43472.999999999993</v>
      </c>
      <c r="L307" s="344"/>
      <c r="M307" s="344">
        <f t="shared" si="56"/>
        <v>43472.999999999993</v>
      </c>
    </row>
    <row r="308" spans="5:15" ht="18" customHeight="1" x14ac:dyDescent="0.2">
      <c r="E308" s="341"/>
      <c r="F308" s="350" t="s">
        <v>241</v>
      </c>
      <c r="G308" s="343" t="s">
        <v>581</v>
      </c>
      <c r="H308" s="344" t="str">
        <f t="shared" si="54"/>
        <v>Triplek Meranti 4mm</v>
      </c>
      <c r="I308" s="344" t="s">
        <v>266</v>
      </c>
      <c r="J308" s="344">
        <v>53000</v>
      </c>
      <c r="K308" s="344">
        <f t="shared" si="55"/>
        <v>53582.999999999993</v>
      </c>
      <c r="L308" s="344"/>
      <c r="M308" s="344">
        <f t="shared" si="56"/>
        <v>53582.999999999993</v>
      </c>
    </row>
    <row r="309" spans="5:15" ht="18" customHeight="1" x14ac:dyDescent="0.2">
      <c r="E309" s="341"/>
      <c r="F309" s="350" t="s">
        <v>241</v>
      </c>
      <c r="G309" s="343" t="s">
        <v>582</v>
      </c>
      <c r="H309" s="344" t="str">
        <f t="shared" si="54"/>
        <v>Triplek Meranti 8mm</v>
      </c>
      <c r="I309" s="344" t="s">
        <v>266</v>
      </c>
      <c r="J309" s="344">
        <v>86000</v>
      </c>
      <c r="K309" s="344">
        <f t="shared" si="55"/>
        <v>86945.999999999985</v>
      </c>
      <c r="L309" s="344"/>
      <c r="M309" s="344">
        <f t="shared" si="56"/>
        <v>86945.999999999985</v>
      </c>
    </row>
    <row r="310" spans="5:15" ht="18" customHeight="1" x14ac:dyDescent="0.2">
      <c r="E310" s="341"/>
      <c r="F310" s="350" t="s">
        <v>241</v>
      </c>
      <c r="G310" s="343" t="s">
        <v>583</v>
      </c>
      <c r="H310" s="344" t="str">
        <f t="shared" si="54"/>
        <v>Triplek Meranti 9mm</v>
      </c>
      <c r="I310" s="344" t="s">
        <v>266</v>
      </c>
      <c r="J310" s="344">
        <v>93500</v>
      </c>
      <c r="K310" s="344">
        <f t="shared" si="55"/>
        <v>94528.499999999985</v>
      </c>
      <c r="L310" s="344"/>
      <c r="M310" s="344">
        <f t="shared" si="56"/>
        <v>94528.499999999985</v>
      </c>
    </row>
    <row r="311" spans="5:15" ht="18" customHeight="1" x14ac:dyDescent="0.2">
      <c r="E311" s="341"/>
      <c r="F311" s="350" t="s">
        <v>241</v>
      </c>
      <c r="G311" s="343" t="s">
        <v>584</v>
      </c>
      <c r="H311" s="344" t="str">
        <f t="shared" si="54"/>
        <v>Triplek Meranti 12mm</v>
      </c>
      <c r="I311" s="344" t="s">
        <v>266</v>
      </c>
      <c r="J311" s="344">
        <v>150000</v>
      </c>
      <c r="K311" s="344">
        <f t="shared" si="55"/>
        <v>151649.99999999997</v>
      </c>
      <c r="L311" s="344"/>
      <c r="M311" s="344">
        <f t="shared" si="56"/>
        <v>151649.99999999997</v>
      </c>
    </row>
    <row r="312" spans="5:15" ht="18" customHeight="1" x14ac:dyDescent="0.2">
      <c r="E312" s="341"/>
      <c r="F312" s="350" t="s">
        <v>241</v>
      </c>
      <c r="G312" s="343" t="s">
        <v>585</v>
      </c>
      <c r="H312" s="344" t="str">
        <f t="shared" si="54"/>
        <v>Triplek Meranti 15mm</v>
      </c>
      <c r="I312" s="344" t="s">
        <v>266</v>
      </c>
      <c r="J312" s="344">
        <v>180000</v>
      </c>
      <c r="K312" s="344">
        <f t="shared" si="55"/>
        <v>181979.99999999997</v>
      </c>
      <c r="L312" s="344"/>
      <c r="M312" s="344">
        <f t="shared" si="56"/>
        <v>181979.99999999997</v>
      </c>
    </row>
    <row r="313" spans="5:15" ht="18" customHeight="1" x14ac:dyDescent="0.2">
      <c r="E313" s="341"/>
      <c r="F313" s="350" t="s">
        <v>241</v>
      </c>
      <c r="G313" s="343" t="s">
        <v>586</v>
      </c>
      <c r="H313" s="344" t="str">
        <f t="shared" si="54"/>
        <v>Triplek Meranti 18mm</v>
      </c>
      <c r="I313" s="344" t="s">
        <v>266</v>
      </c>
      <c r="J313" s="344">
        <v>225000</v>
      </c>
      <c r="K313" s="344">
        <f t="shared" si="55"/>
        <v>227474.99999999997</v>
      </c>
      <c r="L313" s="344"/>
      <c r="M313" s="344">
        <f t="shared" si="56"/>
        <v>227474.99999999997</v>
      </c>
    </row>
    <row r="314" spans="5:15" ht="18" customHeight="1" x14ac:dyDescent="0.2">
      <c r="E314" s="341"/>
      <c r="F314" s="350"/>
      <c r="G314" s="343"/>
      <c r="H314" s="344"/>
      <c r="I314" s="344"/>
      <c r="J314" s="344"/>
      <c r="K314" s="344"/>
      <c r="L314" s="344"/>
      <c r="M314" s="344"/>
    </row>
    <row r="315" spans="5:15" ht="18" customHeight="1" x14ac:dyDescent="0.2">
      <c r="E315" s="341">
        <v>12</v>
      </c>
      <c r="F315" s="350" t="s">
        <v>242</v>
      </c>
      <c r="G315" s="343"/>
      <c r="H315" s="344"/>
      <c r="I315" s="344"/>
      <c r="J315" s="344"/>
      <c r="K315" s="344"/>
      <c r="L315" s="344"/>
      <c r="M315" s="344"/>
    </row>
    <row r="316" spans="5:15" ht="18" customHeight="1" x14ac:dyDescent="0.2">
      <c r="E316" s="341" t="s">
        <v>17</v>
      </c>
      <c r="F316" s="350" t="s">
        <v>587</v>
      </c>
      <c r="G316" s="343"/>
      <c r="H316" s="344"/>
      <c r="I316" s="344"/>
      <c r="J316" s="344"/>
      <c r="K316" s="344"/>
      <c r="L316" s="344"/>
      <c r="M316" s="344"/>
    </row>
    <row r="317" spans="5:15" ht="18" customHeight="1" x14ac:dyDescent="0.2">
      <c r="E317" s="341"/>
      <c r="F317" s="356" t="s">
        <v>241</v>
      </c>
      <c r="G317" s="343" t="s">
        <v>588</v>
      </c>
      <c r="H317" s="344" t="str">
        <f>G317</f>
        <v>Open Back Polos 4 inch  (Untuk Kusen Pintu), P = 600 cm</v>
      </c>
      <c r="I317" s="344" t="s">
        <v>589</v>
      </c>
      <c r="J317" s="344">
        <v>517000</v>
      </c>
      <c r="K317" s="344">
        <f t="shared" ref="K317:K341" si="57">J317*(1+$N$5)</f>
        <v>522686.99999999994</v>
      </c>
      <c r="L317" s="344"/>
      <c r="M317" s="344">
        <f t="shared" ref="M317:M341" si="58">SUM(K317:L317)</f>
        <v>522686.99999999994</v>
      </c>
      <c r="N317" s="332">
        <f t="shared" ref="N317:O319" si="59">J317/6</f>
        <v>86166.666666666672</v>
      </c>
      <c r="O317" s="332">
        <f t="shared" si="59"/>
        <v>87114.499999999985</v>
      </c>
    </row>
    <row r="318" spans="5:15" ht="18" customHeight="1" x14ac:dyDescent="0.2">
      <c r="E318" s="341"/>
      <c r="F318" s="356" t="s">
        <v>241</v>
      </c>
      <c r="G318" s="343" t="s">
        <v>590</v>
      </c>
      <c r="H318" s="344" t="str">
        <f t="shared" ref="H318:H341" si="60">G318</f>
        <v>Urat Kayu Alexindo 4 inch (Untuk Kusen Pintu) P = 600 cm</v>
      </c>
      <c r="I318" s="344" t="s">
        <v>589</v>
      </c>
      <c r="J318" s="344">
        <v>610000</v>
      </c>
      <c r="K318" s="344">
        <f t="shared" si="57"/>
        <v>616709.99999999988</v>
      </c>
      <c r="L318" s="344"/>
      <c r="M318" s="344">
        <f t="shared" si="58"/>
        <v>616709.99999999988</v>
      </c>
      <c r="N318" s="332">
        <f t="shared" si="59"/>
        <v>101666.66666666667</v>
      </c>
      <c r="O318" s="332">
        <f t="shared" si="59"/>
        <v>102784.99999999999</v>
      </c>
    </row>
    <row r="319" spans="5:15" ht="18" customHeight="1" x14ac:dyDescent="0.2">
      <c r="E319" s="341"/>
      <c r="F319" s="356" t="s">
        <v>241</v>
      </c>
      <c r="G319" s="343" t="s">
        <v>591</v>
      </c>
      <c r="H319" s="344" t="str">
        <f t="shared" si="60"/>
        <v>Inkalum Polos 4 inch  (Untuk Kusen Pintu) P = 600 cm</v>
      </c>
      <c r="I319" s="344" t="s">
        <v>589</v>
      </c>
      <c r="J319" s="344">
        <v>350000</v>
      </c>
      <c r="K319" s="344">
        <f t="shared" si="57"/>
        <v>353849.99999999994</v>
      </c>
      <c r="L319" s="344"/>
      <c r="M319" s="344">
        <f t="shared" si="58"/>
        <v>353849.99999999994</v>
      </c>
      <c r="N319" s="332">
        <f t="shared" si="59"/>
        <v>58333.333333333336</v>
      </c>
      <c r="O319" s="332">
        <f t="shared" si="59"/>
        <v>58974.999999999993</v>
      </c>
    </row>
    <row r="320" spans="5:15" ht="18" customHeight="1" x14ac:dyDescent="0.2">
      <c r="E320" s="341"/>
      <c r="F320" s="356"/>
      <c r="G320" s="343"/>
      <c r="H320" s="344"/>
      <c r="I320" s="344"/>
      <c r="J320" s="344"/>
      <c r="K320" s="344"/>
      <c r="L320" s="344"/>
      <c r="M320" s="344"/>
    </row>
    <row r="321" spans="5:13" ht="18" customHeight="1" x14ac:dyDescent="0.2">
      <c r="E321" s="341" t="s">
        <v>18</v>
      </c>
      <c r="F321" s="350" t="s">
        <v>592</v>
      </c>
      <c r="G321" s="343"/>
      <c r="H321" s="344"/>
      <c r="I321" s="344"/>
      <c r="J321" s="344"/>
      <c r="K321" s="344"/>
      <c r="L321" s="344"/>
      <c r="M321" s="344"/>
    </row>
    <row r="322" spans="5:13" ht="18" customHeight="1" x14ac:dyDescent="0.2">
      <c r="E322" s="341"/>
      <c r="F322" s="356" t="s">
        <v>241</v>
      </c>
      <c r="G322" s="343" t="s">
        <v>593</v>
      </c>
      <c r="H322" s="344" t="str">
        <f>G322</f>
        <v xml:space="preserve">Tutup Polos 4 inch By Alexindo </v>
      </c>
      <c r="I322" s="344" t="s">
        <v>589</v>
      </c>
      <c r="J322" s="344">
        <v>220000</v>
      </c>
      <c r="K322" s="344">
        <f>J322*(1+$N$5)</f>
        <v>222419.99999999997</v>
      </c>
      <c r="L322" s="344"/>
      <c r="M322" s="344">
        <f>SUM(K322:L322)</f>
        <v>222419.99999999997</v>
      </c>
    </row>
    <row r="323" spans="5:13" ht="18" customHeight="1" x14ac:dyDescent="0.2">
      <c r="E323" s="341"/>
      <c r="F323" s="356" t="s">
        <v>241</v>
      </c>
      <c r="G323" s="343" t="s">
        <v>594</v>
      </c>
      <c r="H323" s="344" t="str">
        <f>G323</f>
        <v>Tutup Polos 4 inch By Inkalum</v>
      </c>
      <c r="I323" s="344" t="s">
        <v>589</v>
      </c>
      <c r="J323" s="344">
        <v>130000</v>
      </c>
      <c r="K323" s="344">
        <f>J323*(1+$N$5)</f>
        <v>131430</v>
      </c>
      <c r="L323" s="344"/>
      <c r="M323" s="344">
        <f>SUM(K323:L323)</f>
        <v>131430</v>
      </c>
    </row>
    <row r="324" spans="5:13" ht="18" customHeight="1" x14ac:dyDescent="0.2">
      <c r="E324" s="341"/>
      <c r="F324" s="356" t="s">
        <v>241</v>
      </c>
      <c r="G324" s="343" t="s">
        <v>595</v>
      </c>
      <c r="H324" s="344" t="str">
        <f t="shared" ref="H324" si="61">G324</f>
        <v xml:space="preserve">Tutup M 4 inch By Alexindo </v>
      </c>
      <c r="I324" s="344" t="s">
        <v>589</v>
      </c>
      <c r="J324" s="344">
        <v>295000</v>
      </c>
      <c r="K324" s="344">
        <f t="shared" ref="K324" si="62">J324*(1+$N$5)</f>
        <v>298244.99999999994</v>
      </c>
      <c r="L324" s="344"/>
      <c r="M324" s="344">
        <f t="shared" ref="M324" si="63">SUM(K324:L324)</f>
        <v>298244.99999999994</v>
      </c>
    </row>
    <row r="325" spans="5:13" ht="18" customHeight="1" x14ac:dyDescent="0.2">
      <c r="E325" s="341"/>
      <c r="F325" s="356" t="s">
        <v>241</v>
      </c>
      <c r="G325" s="343" t="s">
        <v>596</v>
      </c>
      <c r="H325" s="344" t="str">
        <f>G325</f>
        <v>Tutup M 4 inch By Inkalum</v>
      </c>
      <c r="I325" s="344" t="s">
        <v>589</v>
      </c>
      <c r="J325" s="344">
        <v>105000</v>
      </c>
      <c r="K325" s="344">
        <f>J325*(1+$N$5)</f>
        <v>106154.99999999999</v>
      </c>
      <c r="L325" s="344"/>
      <c r="M325" s="344">
        <f>SUM(K325:L325)</f>
        <v>106154.99999999999</v>
      </c>
    </row>
    <row r="326" spans="5:13" ht="18" customHeight="1" x14ac:dyDescent="0.2">
      <c r="E326" s="341"/>
      <c r="F326" s="356"/>
      <c r="G326" s="343"/>
      <c r="H326" s="344"/>
      <c r="I326" s="344"/>
      <c r="J326" s="344"/>
      <c r="K326" s="344"/>
      <c r="L326" s="344"/>
      <c r="M326" s="344"/>
    </row>
    <row r="327" spans="5:13" ht="18" customHeight="1" x14ac:dyDescent="0.2">
      <c r="E327" s="341" t="s">
        <v>19</v>
      </c>
      <c r="F327" s="350" t="s">
        <v>597</v>
      </c>
      <c r="G327" s="343"/>
      <c r="H327" s="344"/>
      <c r="I327" s="344"/>
      <c r="J327" s="344"/>
      <c r="K327" s="344"/>
      <c r="L327" s="344"/>
      <c r="M327" s="344"/>
    </row>
    <row r="328" spans="5:13" ht="18" customHeight="1" x14ac:dyDescent="0.2">
      <c r="E328" s="341"/>
      <c r="F328" s="356" t="s">
        <v>241</v>
      </c>
      <c r="G328" s="343" t="s">
        <v>598</v>
      </c>
      <c r="H328" s="344" t="str">
        <f t="shared" si="60"/>
        <v>Kusen M Polos 4 Inch By Alexindo</v>
      </c>
      <c r="I328" s="344" t="s">
        <v>589</v>
      </c>
      <c r="J328" s="344">
        <v>516000</v>
      </c>
      <c r="K328" s="344">
        <f t="shared" si="57"/>
        <v>521675.99999999994</v>
      </c>
      <c r="L328" s="344"/>
      <c r="M328" s="344">
        <f t="shared" si="58"/>
        <v>521675.99999999994</v>
      </c>
    </row>
    <row r="329" spans="5:13" ht="18" customHeight="1" x14ac:dyDescent="0.2">
      <c r="E329" s="341"/>
      <c r="F329" s="356" t="s">
        <v>241</v>
      </c>
      <c r="G329" s="343" t="s">
        <v>599</v>
      </c>
      <c r="H329" s="344" t="str">
        <f t="shared" si="60"/>
        <v>Kusen M Polos 4 Inch, By Inkalum</v>
      </c>
      <c r="I329" s="344" t="s">
        <v>589</v>
      </c>
      <c r="J329" s="344">
        <v>355000</v>
      </c>
      <c r="K329" s="344">
        <f t="shared" si="57"/>
        <v>358904.99999999994</v>
      </c>
      <c r="L329" s="344"/>
      <c r="M329" s="344">
        <f t="shared" si="58"/>
        <v>358904.99999999994</v>
      </c>
    </row>
    <row r="330" spans="5:13" ht="18" customHeight="1" x14ac:dyDescent="0.2">
      <c r="E330" s="341"/>
      <c r="F330" s="356"/>
      <c r="G330" s="343"/>
      <c r="H330" s="344"/>
      <c r="I330" s="344"/>
      <c r="J330" s="344"/>
      <c r="K330" s="344"/>
      <c r="L330" s="344"/>
      <c r="M330" s="344"/>
    </row>
    <row r="331" spans="5:13" ht="18" customHeight="1" x14ac:dyDescent="0.2">
      <c r="E331" s="341" t="s">
        <v>52</v>
      </c>
      <c r="F331" s="350" t="s">
        <v>600</v>
      </c>
      <c r="G331" s="343"/>
      <c r="H331" s="344"/>
      <c r="I331" s="344"/>
      <c r="J331" s="344"/>
      <c r="K331" s="344"/>
      <c r="L331" s="344"/>
      <c r="M331" s="344"/>
    </row>
    <row r="332" spans="5:13" ht="18" customHeight="1" x14ac:dyDescent="0.2">
      <c r="E332" s="341"/>
      <c r="F332" s="356" t="s">
        <v>241</v>
      </c>
      <c r="G332" s="343" t="s">
        <v>595</v>
      </c>
      <c r="H332" s="344" t="str">
        <f t="shared" ref="H332" si="64">G332</f>
        <v xml:space="preserve">Tutup M 4 inch By Alexindo </v>
      </c>
      <c r="I332" s="344" t="s">
        <v>589</v>
      </c>
      <c r="J332" s="344">
        <v>295000</v>
      </c>
      <c r="K332" s="344">
        <f t="shared" ref="K332" si="65">J332*(1+$N$5)</f>
        <v>298244.99999999994</v>
      </c>
      <c r="L332" s="344"/>
      <c r="M332" s="344">
        <f t="shared" ref="M332" si="66">SUM(K332:L332)</f>
        <v>298244.99999999994</v>
      </c>
    </row>
    <row r="333" spans="5:13" ht="18" customHeight="1" x14ac:dyDescent="0.2">
      <c r="E333" s="341"/>
      <c r="F333" s="356" t="s">
        <v>241</v>
      </c>
      <c r="G333" s="343" t="s">
        <v>596</v>
      </c>
      <c r="H333" s="344" t="str">
        <f>G333</f>
        <v>Tutup M 4 inch By Inkalum</v>
      </c>
      <c r="I333" s="344" t="s">
        <v>589</v>
      </c>
      <c r="J333" s="344">
        <v>105000</v>
      </c>
      <c r="K333" s="344">
        <f>J333*(1+$N$5)</f>
        <v>106154.99999999999</v>
      </c>
      <c r="L333" s="344"/>
      <c r="M333" s="344">
        <f>SUM(K333:L333)</f>
        <v>106154.99999999999</v>
      </c>
    </row>
    <row r="334" spans="5:13" ht="18" customHeight="1" x14ac:dyDescent="0.2">
      <c r="E334" s="341"/>
      <c r="F334" s="356"/>
      <c r="G334" s="343"/>
      <c r="H334" s="344"/>
      <c r="I334" s="344"/>
      <c r="J334" s="344"/>
      <c r="K334" s="344"/>
      <c r="L334" s="344"/>
      <c r="M334" s="344"/>
    </row>
    <row r="335" spans="5:13" ht="18" customHeight="1" x14ac:dyDescent="0.2">
      <c r="E335" s="341" t="s">
        <v>109</v>
      </c>
      <c r="F335" s="350" t="s">
        <v>601</v>
      </c>
      <c r="G335" s="343"/>
      <c r="H335" s="344"/>
      <c r="I335" s="344"/>
      <c r="J335" s="344"/>
      <c r="K335" s="344"/>
      <c r="L335" s="344"/>
      <c r="M335" s="344"/>
    </row>
    <row r="336" spans="5:13" ht="18" customHeight="1" x14ac:dyDescent="0.2">
      <c r="E336" s="341"/>
      <c r="F336" s="356" t="s">
        <v>241</v>
      </c>
      <c r="G336" s="343" t="s">
        <v>602</v>
      </c>
      <c r="H336" s="344" t="str">
        <f t="shared" si="60"/>
        <v>1825 PC Alex58 By Alexindo (Polos)</v>
      </c>
      <c r="I336" s="344" t="s">
        <v>589</v>
      </c>
      <c r="J336" s="344">
        <v>326000</v>
      </c>
      <c r="K336" s="344">
        <f t="shared" si="57"/>
        <v>329585.99999999994</v>
      </c>
      <c r="L336" s="344"/>
      <c r="M336" s="344">
        <f t="shared" si="58"/>
        <v>329585.99999999994</v>
      </c>
    </row>
    <row r="337" spans="5:13" ht="18" customHeight="1" x14ac:dyDescent="0.2">
      <c r="E337" s="341"/>
      <c r="F337" s="356" t="s">
        <v>241</v>
      </c>
      <c r="G337" s="343" t="s">
        <v>603</v>
      </c>
      <c r="H337" s="344" t="str">
        <f t="shared" si="60"/>
        <v>1825 PC Inkalum By Inkalum (Polos)</v>
      </c>
      <c r="I337" s="344" t="s">
        <v>589</v>
      </c>
      <c r="J337" s="344">
        <v>232000</v>
      </c>
      <c r="K337" s="344">
        <f t="shared" si="57"/>
        <v>234551.99999999997</v>
      </c>
      <c r="L337" s="344"/>
      <c r="M337" s="344">
        <f t="shared" si="58"/>
        <v>234551.99999999997</v>
      </c>
    </row>
    <row r="338" spans="5:13" ht="18" customHeight="1" x14ac:dyDescent="0.2">
      <c r="E338" s="341"/>
      <c r="F338" s="356"/>
      <c r="G338" s="343"/>
      <c r="H338" s="344"/>
      <c r="I338" s="344"/>
      <c r="J338" s="344"/>
      <c r="K338" s="344"/>
      <c r="L338" s="344"/>
      <c r="M338" s="344"/>
    </row>
    <row r="339" spans="5:13" ht="18" customHeight="1" x14ac:dyDescent="0.2">
      <c r="E339" s="341" t="s">
        <v>604</v>
      </c>
      <c r="F339" s="350" t="s">
        <v>605</v>
      </c>
      <c r="G339" s="343"/>
      <c r="H339" s="344"/>
      <c r="I339" s="344"/>
      <c r="J339" s="344"/>
      <c r="K339" s="344"/>
      <c r="L339" s="344"/>
      <c r="M339" s="344"/>
    </row>
    <row r="340" spans="5:13" ht="18" customHeight="1" x14ac:dyDescent="0.2">
      <c r="E340" s="341"/>
      <c r="F340" s="356" t="s">
        <v>241</v>
      </c>
      <c r="G340" s="343" t="s">
        <v>606</v>
      </c>
      <c r="H340" s="344" t="str">
        <f t="shared" si="60"/>
        <v>8130 PC Inkalum</v>
      </c>
      <c r="I340" s="344" t="s">
        <v>589</v>
      </c>
      <c r="J340" s="344">
        <v>113000</v>
      </c>
      <c r="K340" s="344">
        <f t="shared" si="57"/>
        <v>114242.99999999999</v>
      </c>
      <c r="L340" s="344"/>
      <c r="M340" s="344">
        <f t="shared" si="58"/>
        <v>114242.99999999999</v>
      </c>
    </row>
    <row r="341" spans="5:13" ht="18" customHeight="1" x14ac:dyDescent="0.2">
      <c r="E341" s="341"/>
      <c r="F341" s="356" t="s">
        <v>241</v>
      </c>
      <c r="G341" s="343" t="s">
        <v>607</v>
      </c>
      <c r="H341" s="344" t="str">
        <f t="shared" si="60"/>
        <v>8130 Alexindo</v>
      </c>
      <c r="I341" s="344" t="s">
        <v>589</v>
      </c>
      <c r="J341" s="344">
        <v>160000</v>
      </c>
      <c r="K341" s="344">
        <f t="shared" si="57"/>
        <v>161759.99999999997</v>
      </c>
      <c r="L341" s="344"/>
      <c r="M341" s="344">
        <f t="shared" si="58"/>
        <v>161759.99999999997</v>
      </c>
    </row>
    <row r="342" spans="5:13" ht="18" customHeight="1" x14ac:dyDescent="0.2">
      <c r="E342" s="341"/>
      <c r="F342" s="356"/>
      <c r="G342" s="343"/>
      <c r="H342" s="344"/>
      <c r="I342" s="344"/>
      <c r="J342" s="344"/>
      <c r="K342" s="344"/>
      <c r="L342" s="344"/>
      <c r="M342" s="344"/>
    </row>
    <row r="343" spans="5:13" ht="18" customHeight="1" x14ac:dyDescent="0.2">
      <c r="E343" s="341"/>
      <c r="F343" s="350" t="s">
        <v>608</v>
      </c>
      <c r="G343" s="343"/>
      <c r="H343" s="344"/>
      <c r="I343" s="344"/>
      <c r="J343" s="344"/>
      <c r="K343" s="344"/>
      <c r="L343" s="344"/>
      <c r="M343" s="344"/>
    </row>
    <row r="344" spans="5:13" ht="18" customHeight="1" x14ac:dyDescent="0.2">
      <c r="E344" s="341"/>
      <c r="F344" s="356" t="s">
        <v>241</v>
      </c>
      <c r="G344" s="343" t="s">
        <v>609</v>
      </c>
      <c r="H344" s="344" t="str">
        <f t="shared" ref="H344:H354" si="67">G344</f>
        <v>Kaca Clear 5 mm</v>
      </c>
      <c r="I344" s="344" t="s">
        <v>184</v>
      </c>
      <c r="J344" s="344">
        <v>300000</v>
      </c>
      <c r="K344" s="344">
        <f t="shared" ref="K344:K364" si="68">J344*(1+$N$5)</f>
        <v>303299.99999999994</v>
      </c>
      <c r="L344" s="344"/>
      <c r="M344" s="344">
        <f t="shared" ref="M344:M364" si="69">SUM(K344:L344)</f>
        <v>303299.99999999994</v>
      </c>
    </row>
    <row r="345" spans="5:13" ht="18" customHeight="1" x14ac:dyDescent="0.2">
      <c r="E345" s="341"/>
      <c r="F345" s="356" t="s">
        <v>241</v>
      </c>
      <c r="G345" s="343"/>
      <c r="H345" s="344">
        <f t="shared" si="67"/>
        <v>0</v>
      </c>
      <c r="I345" s="344" t="s">
        <v>184</v>
      </c>
      <c r="J345" s="344"/>
      <c r="K345" s="344">
        <f t="shared" si="68"/>
        <v>0</v>
      </c>
      <c r="L345" s="344"/>
      <c r="M345" s="344">
        <f t="shared" si="69"/>
        <v>0</v>
      </c>
    </row>
    <row r="346" spans="5:13" ht="18" customHeight="1" x14ac:dyDescent="0.2">
      <c r="E346" s="341"/>
      <c r="F346" s="356"/>
      <c r="G346" s="343"/>
      <c r="H346" s="344"/>
      <c r="I346" s="344"/>
      <c r="J346" s="344"/>
      <c r="K346" s="344"/>
      <c r="L346" s="344"/>
      <c r="M346" s="344"/>
    </row>
    <row r="347" spans="5:13" ht="18" customHeight="1" x14ac:dyDescent="0.2">
      <c r="E347" s="341" t="s">
        <v>610</v>
      </c>
      <c r="F347" s="350" t="s">
        <v>224</v>
      </c>
      <c r="G347" s="343"/>
      <c r="H347" s="344"/>
      <c r="I347" s="344"/>
      <c r="J347" s="344"/>
      <c r="K347" s="344"/>
      <c r="L347" s="344"/>
      <c r="M347" s="344"/>
    </row>
    <row r="348" spans="5:13" ht="18" customHeight="1" x14ac:dyDescent="0.2">
      <c r="E348" s="341"/>
      <c r="F348" s="356" t="s">
        <v>241</v>
      </c>
      <c r="G348" s="343" t="s">
        <v>611</v>
      </c>
      <c r="H348" s="344"/>
      <c r="I348" s="344"/>
      <c r="J348" s="344"/>
      <c r="K348" s="344"/>
      <c r="L348" s="344"/>
      <c r="M348" s="344"/>
    </row>
    <row r="349" spans="5:13" ht="18" customHeight="1" x14ac:dyDescent="0.2">
      <c r="E349" s="341"/>
      <c r="F349" s="356" t="s">
        <v>241</v>
      </c>
      <c r="G349" s="343" t="s">
        <v>612</v>
      </c>
      <c r="H349" s="344" t="str">
        <f t="shared" si="67"/>
        <v>Nipon Super Vinilex 8006-Lily White</v>
      </c>
      <c r="I349" s="344" t="s">
        <v>184</v>
      </c>
      <c r="J349" s="344">
        <f>(((((950000/25)/10)*2))*1)*1.2</f>
        <v>9120</v>
      </c>
      <c r="K349" s="344">
        <f t="shared" si="68"/>
        <v>9220.32</v>
      </c>
      <c r="L349" s="344">
        <v>12000</v>
      </c>
      <c r="M349" s="344">
        <f t="shared" si="69"/>
        <v>21220.32</v>
      </c>
    </row>
    <row r="350" spans="5:13" ht="18" customHeight="1" x14ac:dyDescent="0.2">
      <c r="E350" s="341"/>
      <c r="F350" s="356" t="s">
        <v>241</v>
      </c>
      <c r="G350" s="343" t="s">
        <v>613</v>
      </c>
      <c r="H350" s="344" t="str">
        <f t="shared" si="67"/>
        <v>Vinilex Pro Cat Interior 1.000-3033 Broken White 15 Lt</v>
      </c>
      <c r="I350" s="344" t="s">
        <v>184</v>
      </c>
      <c r="J350" s="344">
        <f>(((((760000/25)/10)*2))*1)*1.2</f>
        <v>7296</v>
      </c>
      <c r="K350" s="344">
        <f t="shared" si="68"/>
        <v>7376.2559999999994</v>
      </c>
      <c r="L350" s="344">
        <v>12000</v>
      </c>
      <c r="M350" s="344">
        <f t="shared" si="69"/>
        <v>19376.256000000001</v>
      </c>
    </row>
    <row r="351" spans="5:13" ht="18" customHeight="1" x14ac:dyDescent="0.2">
      <c r="E351" s="341"/>
      <c r="F351" s="356" t="s">
        <v>241</v>
      </c>
      <c r="G351" s="343"/>
      <c r="H351" s="344">
        <f t="shared" si="67"/>
        <v>0</v>
      </c>
      <c r="I351" s="344" t="s">
        <v>184</v>
      </c>
      <c r="J351" s="344"/>
      <c r="K351" s="344">
        <f t="shared" si="68"/>
        <v>0</v>
      </c>
      <c r="L351" s="344"/>
      <c r="M351" s="344">
        <f t="shared" si="69"/>
        <v>0</v>
      </c>
    </row>
    <row r="352" spans="5:13" ht="18" customHeight="1" x14ac:dyDescent="0.2">
      <c r="E352" s="341"/>
      <c r="F352" s="356"/>
      <c r="G352" s="343"/>
      <c r="H352" s="344"/>
      <c r="I352" s="344"/>
      <c r="J352" s="344"/>
      <c r="K352" s="344"/>
      <c r="L352" s="344"/>
      <c r="M352" s="344"/>
    </row>
    <row r="353" spans="5:14" ht="18" customHeight="1" x14ac:dyDescent="0.2">
      <c r="E353" s="341" t="s">
        <v>614</v>
      </c>
      <c r="F353" s="350" t="s">
        <v>615</v>
      </c>
      <c r="G353" s="343"/>
      <c r="H353" s="344"/>
      <c r="I353" s="344"/>
      <c r="J353" s="344"/>
      <c r="K353" s="344"/>
      <c r="L353" s="344"/>
      <c r="M353" s="344"/>
    </row>
    <row r="354" spans="5:14" ht="18" customHeight="1" x14ac:dyDescent="0.2">
      <c r="E354" s="341"/>
      <c r="F354" s="356" t="s">
        <v>241</v>
      </c>
      <c r="G354" s="343" t="s">
        <v>616</v>
      </c>
      <c r="H354" s="344" t="str">
        <f t="shared" si="67"/>
        <v>Danapaint Cat Dasar 591-0001 Alkali Resistant Sealer 20L</v>
      </c>
      <c r="I354" s="344" t="s">
        <v>184</v>
      </c>
      <c r="J354" s="344">
        <f>((880000/15)/10)*1.2</f>
        <v>7039.9999999999991</v>
      </c>
      <c r="K354" s="344">
        <f t="shared" si="68"/>
        <v>7117.4399999999987</v>
      </c>
      <c r="L354" s="344">
        <v>12000</v>
      </c>
      <c r="M354" s="344">
        <f t="shared" si="69"/>
        <v>19117.439999999999</v>
      </c>
      <c r="N354" s="332">
        <f>M350+M354</f>
        <v>38493.695999999996</v>
      </c>
    </row>
    <row r="355" spans="5:14" ht="18" customHeight="1" x14ac:dyDescent="0.2">
      <c r="E355" s="341"/>
      <c r="F355" s="356" t="s">
        <v>241</v>
      </c>
      <c r="G355" s="343"/>
      <c r="H355" s="344">
        <f t="shared" si="49"/>
        <v>0</v>
      </c>
      <c r="I355" s="344" t="s">
        <v>184</v>
      </c>
      <c r="J355" s="344"/>
      <c r="K355" s="344">
        <f t="shared" si="68"/>
        <v>0</v>
      </c>
      <c r="L355" s="344"/>
      <c r="M355" s="344">
        <f t="shared" si="69"/>
        <v>0</v>
      </c>
    </row>
    <row r="356" spans="5:14" ht="18" customHeight="1" x14ac:dyDescent="0.2">
      <c r="E356" s="341"/>
      <c r="F356" s="356" t="s">
        <v>241</v>
      </c>
      <c r="G356" s="343"/>
      <c r="H356" s="344">
        <f t="shared" ref="H356:H364" si="70">G356</f>
        <v>0</v>
      </c>
      <c r="I356" s="344" t="s">
        <v>184</v>
      </c>
      <c r="J356" s="344"/>
      <c r="K356" s="344">
        <f t="shared" si="68"/>
        <v>0</v>
      </c>
      <c r="L356" s="344"/>
      <c r="M356" s="344">
        <f t="shared" si="69"/>
        <v>0</v>
      </c>
    </row>
    <row r="357" spans="5:14" ht="18" customHeight="1" x14ac:dyDescent="0.2">
      <c r="E357" s="341"/>
      <c r="F357" s="356" t="s">
        <v>241</v>
      </c>
      <c r="G357" s="343"/>
      <c r="H357" s="344">
        <f t="shared" si="70"/>
        <v>0</v>
      </c>
      <c r="I357" s="344" t="s">
        <v>184</v>
      </c>
      <c r="J357" s="344"/>
      <c r="K357" s="344">
        <f t="shared" si="68"/>
        <v>0</v>
      </c>
      <c r="L357" s="344"/>
      <c r="M357" s="344">
        <f t="shared" si="69"/>
        <v>0</v>
      </c>
    </row>
    <row r="358" spans="5:14" ht="18" customHeight="1" x14ac:dyDescent="0.2">
      <c r="E358" s="341"/>
      <c r="F358" s="356" t="s">
        <v>241</v>
      </c>
      <c r="G358" s="343"/>
      <c r="H358" s="344">
        <f t="shared" si="70"/>
        <v>0</v>
      </c>
      <c r="I358" s="344" t="s">
        <v>184</v>
      </c>
      <c r="J358" s="344"/>
      <c r="K358" s="344">
        <f t="shared" si="68"/>
        <v>0</v>
      </c>
      <c r="L358" s="344"/>
      <c r="M358" s="344">
        <f t="shared" si="69"/>
        <v>0</v>
      </c>
    </row>
    <row r="359" spans="5:14" ht="18" customHeight="1" x14ac:dyDescent="0.2">
      <c r="E359" s="341"/>
      <c r="F359" s="356" t="s">
        <v>241</v>
      </c>
      <c r="G359" s="343"/>
      <c r="H359" s="344">
        <f t="shared" si="70"/>
        <v>0</v>
      </c>
      <c r="I359" s="344" t="s">
        <v>184</v>
      </c>
      <c r="J359" s="344"/>
      <c r="K359" s="344">
        <f t="shared" si="68"/>
        <v>0</v>
      </c>
      <c r="L359" s="344"/>
      <c r="M359" s="344">
        <f t="shared" si="69"/>
        <v>0</v>
      </c>
    </row>
    <row r="360" spans="5:14" ht="18" customHeight="1" x14ac:dyDescent="0.2">
      <c r="E360" s="341"/>
      <c r="F360" s="356" t="s">
        <v>241</v>
      </c>
      <c r="G360" s="343"/>
      <c r="H360" s="344">
        <f t="shared" si="70"/>
        <v>0</v>
      </c>
      <c r="I360" s="344" t="s">
        <v>184</v>
      </c>
      <c r="J360" s="344"/>
      <c r="K360" s="344">
        <f t="shared" si="68"/>
        <v>0</v>
      </c>
      <c r="L360" s="344"/>
      <c r="M360" s="344">
        <f t="shared" si="69"/>
        <v>0</v>
      </c>
    </row>
    <row r="361" spans="5:14" ht="18" customHeight="1" x14ac:dyDescent="0.2">
      <c r="E361" s="341"/>
      <c r="F361" s="356" t="s">
        <v>241</v>
      </c>
      <c r="G361" s="343"/>
      <c r="H361" s="344">
        <f t="shared" si="70"/>
        <v>0</v>
      </c>
      <c r="I361" s="344" t="s">
        <v>184</v>
      </c>
      <c r="J361" s="344"/>
      <c r="K361" s="344">
        <f t="shared" si="68"/>
        <v>0</v>
      </c>
      <c r="L361" s="344"/>
      <c r="M361" s="344">
        <f t="shared" si="69"/>
        <v>0</v>
      </c>
    </row>
    <row r="362" spans="5:14" ht="18" customHeight="1" x14ac:dyDescent="0.2">
      <c r="E362" s="341"/>
      <c r="F362" s="356" t="s">
        <v>241</v>
      </c>
      <c r="G362" s="343"/>
      <c r="H362" s="344">
        <f t="shared" si="70"/>
        <v>0</v>
      </c>
      <c r="I362" s="344" t="s">
        <v>184</v>
      </c>
      <c r="J362" s="344"/>
      <c r="K362" s="344">
        <f t="shared" si="68"/>
        <v>0</v>
      </c>
      <c r="L362" s="344"/>
      <c r="M362" s="344">
        <f t="shared" si="69"/>
        <v>0</v>
      </c>
    </row>
    <row r="363" spans="5:14" ht="18" customHeight="1" x14ac:dyDescent="0.2">
      <c r="E363" s="341"/>
      <c r="F363" s="356" t="s">
        <v>241</v>
      </c>
      <c r="G363" s="343"/>
      <c r="H363" s="344">
        <f t="shared" si="70"/>
        <v>0</v>
      </c>
      <c r="I363" s="344" t="s">
        <v>184</v>
      </c>
      <c r="J363" s="344"/>
      <c r="K363" s="344">
        <f t="shared" si="68"/>
        <v>0</v>
      </c>
      <c r="L363" s="344"/>
      <c r="M363" s="344">
        <f t="shared" si="69"/>
        <v>0</v>
      </c>
    </row>
    <row r="364" spans="5:14" ht="18" customHeight="1" x14ac:dyDescent="0.2">
      <c r="E364" s="341"/>
      <c r="F364" s="356" t="s">
        <v>241</v>
      </c>
      <c r="G364" s="343"/>
      <c r="H364" s="344">
        <f t="shared" si="70"/>
        <v>0</v>
      </c>
      <c r="I364" s="344" t="s">
        <v>184</v>
      </c>
      <c r="J364" s="344"/>
      <c r="K364" s="344">
        <f t="shared" si="68"/>
        <v>0</v>
      </c>
      <c r="L364" s="344"/>
      <c r="M364" s="344">
        <f t="shared" si="69"/>
        <v>0</v>
      </c>
    </row>
    <row r="365" spans="5:14" ht="18" customHeight="1" x14ac:dyDescent="0.2">
      <c r="E365" s="341"/>
      <c r="F365" s="371"/>
      <c r="G365" s="343"/>
      <c r="H365" s="344"/>
      <c r="I365" s="344"/>
      <c r="J365" s="344"/>
      <c r="K365" s="344"/>
      <c r="L365" s="344"/>
      <c r="M365" s="344"/>
    </row>
  </sheetData>
  <mergeCells count="5">
    <mergeCell ref="E4:E5"/>
    <mergeCell ref="F4:G5"/>
    <mergeCell ref="H4:H5"/>
    <mergeCell ref="I4:I5"/>
    <mergeCell ref="J4:M4"/>
  </mergeCells>
  <pageMargins left="0.7" right="0.7" top="0.75" bottom="0.75" header="0.3" footer="0.3"/>
  <pageSetup scale="34" orientation="portrait" r:id="rId1"/>
  <rowBreaks count="1" manualBreakCount="1">
    <brk id="116" min="4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E5B2-548F-A841-B778-269AB1BD846C}">
  <sheetPr>
    <tabColor rgb="FF00B050"/>
  </sheetPr>
  <dimension ref="D4:X109"/>
  <sheetViews>
    <sheetView showGridLines="0" view="pageBreakPreview" topLeftCell="A28" zoomScale="137" zoomScaleSheetLayoutView="100" workbookViewId="0">
      <selection activeCell="M46" sqref="M46"/>
    </sheetView>
  </sheetViews>
  <sheetFormatPr baseColWidth="10" defaultColWidth="7.7109375" defaultRowHeight="16" x14ac:dyDescent="0.2"/>
  <cols>
    <col min="1" max="3" width="7.7109375" style="483"/>
    <col min="4" max="4" width="3" style="483" bestFit="1" customWidth="1"/>
    <col min="5" max="5" width="13.28515625" style="483" bestFit="1" customWidth="1"/>
    <col min="6" max="6" width="9.85546875" style="483" bestFit="1" customWidth="1"/>
    <col min="7" max="7" width="2.7109375" style="483" bestFit="1" customWidth="1"/>
    <col min="8" max="8" width="5.28515625" style="483" bestFit="1" customWidth="1"/>
    <col min="9" max="9" width="2.7109375" style="483" bestFit="1" customWidth="1"/>
    <col min="10" max="10" width="6.140625" style="483" bestFit="1" customWidth="1"/>
    <col min="11" max="11" width="4.42578125" style="483" bestFit="1" customWidth="1"/>
    <col min="12" max="12" width="2.7109375" style="483" bestFit="1" customWidth="1"/>
    <col min="13" max="13" width="6.85546875" style="483" bestFit="1" customWidth="1"/>
    <col min="14" max="14" width="4.42578125" style="483" bestFit="1" customWidth="1"/>
    <col min="15" max="15" width="8.42578125" style="483" bestFit="1" customWidth="1"/>
    <col min="16" max="16" width="6.85546875" style="483" bestFit="1" customWidth="1"/>
    <col min="17" max="17" width="3.5703125" style="483" bestFit="1" customWidth="1"/>
    <col min="18" max="18" width="6.140625" style="483" bestFit="1" customWidth="1"/>
    <col min="19" max="19" width="3.5703125" style="483" bestFit="1" customWidth="1"/>
    <col min="20" max="20" width="4.42578125" style="483" bestFit="1" customWidth="1"/>
    <col min="21" max="21" width="7.7109375" style="483"/>
    <col min="22" max="22" width="11.42578125" style="484" bestFit="1" customWidth="1"/>
    <col min="23" max="23" width="12.28515625" style="484" bestFit="1" customWidth="1"/>
    <col min="24" max="24" width="11.28515625" style="484" bestFit="1" customWidth="1"/>
    <col min="25" max="16384" width="7.7109375" style="483"/>
  </cols>
  <sheetData>
    <row r="4" spans="4:22" x14ac:dyDescent="0.2">
      <c r="E4" s="483" t="s">
        <v>1035</v>
      </c>
    </row>
    <row r="5" spans="4:22" s="488" customFormat="1" ht="17" customHeight="1" x14ac:dyDescent="0.2">
      <c r="D5" s="485" t="s">
        <v>22</v>
      </c>
      <c r="E5" s="486" t="s">
        <v>872</v>
      </c>
      <c r="F5" s="487">
        <v>0.5</v>
      </c>
      <c r="G5" s="488" t="s">
        <v>873</v>
      </c>
      <c r="H5" s="487">
        <v>0.5</v>
      </c>
      <c r="I5" s="488" t="s">
        <v>873</v>
      </c>
      <c r="J5" s="487">
        <v>0.2</v>
      </c>
      <c r="K5" s="488" t="s">
        <v>185</v>
      </c>
      <c r="M5" s="485"/>
      <c r="N5" s="485"/>
      <c r="O5" s="485"/>
      <c r="S5" s="489"/>
      <c r="T5" s="489"/>
      <c r="U5" s="489"/>
      <c r="V5" s="489"/>
    </row>
    <row r="6" spans="4:22" s="488" customFormat="1" ht="17" customHeight="1" x14ac:dyDescent="0.2">
      <c r="D6" s="485"/>
      <c r="E6" s="490" t="s">
        <v>241</v>
      </c>
      <c r="F6" s="486" t="s">
        <v>294</v>
      </c>
      <c r="I6" s="488" t="s">
        <v>874</v>
      </c>
      <c r="J6" s="491">
        <v>3</v>
      </c>
      <c r="K6" s="488" t="s">
        <v>875</v>
      </c>
      <c r="Q6" s="485"/>
      <c r="R6" s="485"/>
      <c r="S6" s="485"/>
      <c r="U6" s="489"/>
      <c r="V6" s="489"/>
    </row>
    <row r="7" spans="4:22" s="488" customFormat="1" ht="17" customHeight="1" x14ac:dyDescent="0.2">
      <c r="D7" s="485"/>
      <c r="E7" s="490" t="s">
        <v>241</v>
      </c>
      <c r="F7" s="486" t="s">
        <v>876</v>
      </c>
      <c r="I7" s="488" t="s">
        <v>874</v>
      </c>
      <c r="J7" s="491">
        <v>0.15</v>
      </c>
      <c r="K7" s="488" t="s">
        <v>877</v>
      </c>
      <c r="Q7" s="485"/>
      <c r="R7" s="485"/>
      <c r="S7" s="485"/>
      <c r="U7" s="489"/>
      <c r="V7" s="489"/>
    </row>
    <row r="8" spans="4:22" s="495" customFormat="1" ht="17" customHeight="1" x14ac:dyDescent="0.2">
      <c r="D8" s="492"/>
      <c r="E8" s="490" t="s">
        <v>241</v>
      </c>
      <c r="F8" s="493" t="s">
        <v>878</v>
      </c>
      <c r="G8" s="494"/>
      <c r="L8" s="495" t="s">
        <v>874</v>
      </c>
      <c r="M8" s="495">
        <f>ROUNDUP(((F5/J7)+1),0)</f>
        <v>5</v>
      </c>
      <c r="N8" s="495" t="s">
        <v>266</v>
      </c>
      <c r="O8" s="496">
        <v>12</v>
      </c>
      <c r="P8" s="485" t="s">
        <v>879</v>
      </c>
      <c r="Q8" s="497" t="s">
        <v>880</v>
      </c>
      <c r="R8" s="498">
        <f>((3.14*(O8/1000)^2)/4)*12*7850</f>
        <v>10.648368</v>
      </c>
      <c r="S8" s="488" t="s">
        <v>192</v>
      </c>
      <c r="U8" s="499"/>
      <c r="V8" s="499"/>
    </row>
    <row r="9" spans="4:22" s="495" customFormat="1" ht="17" customHeight="1" x14ac:dyDescent="0.2">
      <c r="D9" s="492"/>
      <c r="E9" s="490" t="s">
        <v>241</v>
      </c>
      <c r="F9" s="493" t="s">
        <v>881</v>
      </c>
      <c r="G9" s="494"/>
      <c r="L9" s="495" t="s">
        <v>874</v>
      </c>
      <c r="M9" s="495">
        <f>ROUNDUP(((H5/J7)+1),0)</f>
        <v>5</v>
      </c>
      <c r="N9" s="495" t="s">
        <v>266</v>
      </c>
      <c r="O9" s="496">
        <v>12</v>
      </c>
      <c r="P9" s="485" t="s">
        <v>879</v>
      </c>
      <c r="Q9" s="497" t="s">
        <v>880</v>
      </c>
      <c r="R9" s="498">
        <f t="shared" ref="R9" si="0">((3.14*(O9/1000)^2)/4)*12*7850</f>
        <v>10.648368</v>
      </c>
      <c r="S9" s="488" t="s">
        <v>192</v>
      </c>
      <c r="U9" s="499"/>
      <c r="V9" s="499"/>
    </row>
    <row r="10" spans="4:22" s="488" customFormat="1" ht="17" customHeight="1" x14ac:dyDescent="0.2">
      <c r="D10" s="485"/>
      <c r="E10" s="500" t="s">
        <v>241</v>
      </c>
      <c r="F10" s="486" t="s">
        <v>882</v>
      </c>
      <c r="G10" s="486"/>
      <c r="Q10" s="485"/>
      <c r="R10" s="485"/>
      <c r="S10" s="485"/>
      <c r="U10" s="489"/>
      <c r="V10" s="489"/>
    </row>
    <row r="11" spans="4:22" s="488" customFormat="1" ht="17" customHeight="1" x14ac:dyDescent="0.2">
      <c r="D11" s="485"/>
      <c r="E11" s="490" t="s">
        <v>241</v>
      </c>
      <c r="F11" s="493" t="s">
        <v>878</v>
      </c>
      <c r="G11" s="501"/>
      <c r="L11" s="488" t="s">
        <v>874</v>
      </c>
      <c r="M11" s="489">
        <f>ROUNDUP(((((2*(H5+J5))*M8*J6)/12)),0)</f>
        <v>2</v>
      </c>
      <c r="N11" s="488" t="s">
        <v>589</v>
      </c>
      <c r="O11" s="497" t="s">
        <v>880</v>
      </c>
      <c r="P11" s="487">
        <f>M11*R8</f>
        <v>21.296735999999999</v>
      </c>
      <c r="Q11" s="485" t="s">
        <v>192</v>
      </c>
      <c r="R11" s="485"/>
      <c r="U11" s="489"/>
      <c r="V11" s="489"/>
    </row>
    <row r="12" spans="4:22" s="488" customFormat="1" ht="17" customHeight="1" x14ac:dyDescent="0.2">
      <c r="D12" s="485"/>
      <c r="E12" s="502" t="s">
        <v>241</v>
      </c>
      <c r="F12" s="503" t="s">
        <v>881</v>
      </c>
      <c r="G12" s="504"/>
      <c r="H12" s="505"/>
      <c r="I12" s="505"/>
      <c r="J12" s="505"/>
      <c r="K12" s="505"/>
      <c r="L12" s="505" t="s">
        <v>874</v>
      </c>
      <c r="M12" s="505">
        <f>ROUNDUP(((((2*(F5+J5))*M9*J6)/12)),0)</f>
        <v>2</v>
      </c>
      <c r="N12" s="505" t="s">
        <v>589</v>
      </c>
      <c r="O12" s="506" t="s">
        <v>880</v>
      </c>
      <c r="P12" s="507">
        <f>M12*R9</f>
        <v>21.296735999999999</v>
      </c>
      <c r="Q12" s="505" t="s">
        <v>192</v>
      </c>
      <c r="R12" s="485"/>
      <c r="U12" s="489"/>
      <c r="V12" s="489"/>
    </row>
    <row r="13" spans="4:22" s="488" customFormat="1" ht="17" customHeight="1" x14ac:dyDescent="0.2">
      <c r="D13" s="485"/>
      <c r="E13" s="501"/>
      <c r="F13" s="486"/>
      <c r="G13" s="501"/>
      <c r="O13" s="508" t="s">
        <v>883</v>
      </c>
      <c r="P13" s="509">
        <f>SUM(P11:P12)</f>
        <v>42.593471999999998</v>
      </c>
      <c r="Q13" s="488" t="s">
        <v>192</v>
      </c>
      <c r="R13" s="485"/>
      <c r="U13" s="489"/>
      <c r="V13" s="489"/>
    </row>
    <row r="14" spans="4:22" s="484" customFormat="1" x14ac:dyDescent="0.2">
      <c r="D14" s="483"/>
      <c r="E14" s="510" t="s">
        <v>306</v>
      </c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3"/>
      <c r="R14" s="483"/>
      <c r="S14" s="483"/>
      <c r="T14" s="483"/>
      <c r="U14" s="483"/>
    </row>
    <row r="15" spans="4:22" s="488" customFormat="1" ht="17" customHeight="1" x14ac:dyDescent="0.2">
      <c r="D15" s="485"/>
      <c r="E15" s="500" t="s">
        <v>241</v>
      </c>
      <c r="F15" s="486" t="s">
        <v>884</v>
      </c>
      <c r="L15" s="488" t="s">
        <v>874</v>
      </c>
      <c r="M15" s="487">
        <f>F5*H5*J5*J6</f>
        <v>0.15000000000000002</v>
      </c>
      <c r="N15" s="488" t="s">
        <v>189</v>
      </c>
      <c r="Q15" s="485"/>
      <c r="R15" s="485"/>
      <c r="U15" s="489"/>
      <c r="V15" s="489"/>
    </row>
    <row r="16" spans="4:22" s="488" customFormat="1" ht="17" customHeight="1" x14ac:dyDescent="0.2">
      <c r="D16" s="485"/>
      <c r="E16" s="490" t="s">
        <v>241</v>
      </c>
      <c r="F16" s="486" t="s">
        <v>882</v>
      </c>
      <c r="G16" s="486"/>
      <c r="L16" s="488" t="s">
        <v>874</v>
      </c>
      <c r="M16" s="487">
        <f>P13</f>
        <v>42.593471999999998</v>
      </c>
      <c r="N16" s="488" t="s">
        <v>184</v>
      </c>
      <c r="Q16" s="485"/>
      <c r="R16" s="485"/>
      <c r="U16" s="489"/>
      <c r="V16" s="489"/>
    </row>
    <row r="17" spans="4:22" s="488" customFormat="1" ht="17" customHeight="1" x14ac:dyDescent="0.2">
      <c r="D17" s="485"/>
      <c r="E17" s="490" t="s">
        <v>241</v>
      </c>
      <c r="F17" s="486" t="s">
        <v>147</v>
      </c>
      <c r="G17" s="486"/>
      <c r="L17" s="488" t="s">
        <v>874</v>
      </c>
      <c r="M17" s="487">
        <f>(2*(F5+H5))*J5*J6</f>
        <v>1.2000000000000002</v>
      </c>
      <c r="N17" s="488" t="s">
        <v>184</v>
      </c>
      <c r="Q17" s="485"/>
      <c r="R17" s="485"/>
      <c r="U17" s="489"/>
      <c r="V17" s="489"/>
    </row>
    <row r="18" spans="4:22" s="488" customFormat="1" ht="17" customHeight="1" x14ac:dyDescent="0.2">
      <c r="D18" s="485"/>
      <c r="E18" s="490" t="s">
        <v>241</v>
      </c>
      <c r="F18" s="486" t="s">
        <v>885</v>
      </c>
      <c r="G18" s="486"/>
      <c r="L18" s="488" t="s">
        <v>874</v>
      </c>
      <c r="M18" s="487">
        <f>F5*H5*1.5*J6</f>
        <v>1.125</v>
      </c>
      <c r="N18" s="488" t="s">
        <v>189</v>
      </c>
      <c r="Q18" s="485"/>
      <c r="R18" s="485"/>
      <c r="U18" s="489"/>
      <c r="V18" s="489"/>
    </row>
    <row r="19" spans="4:22" s="488" customFormat="1" ht="17" customHeight="1" x14ac:dyDescent="0.2">
      <c r="D19" s="485"/>
      <c r="E19" s="490"/>
      <c r="F19" s="486"/>
      <c r="G19" s="486"/>
      <c r="M19" s="487"/>
      <c r="Q19" s="485"/>
      <c r="R19" s="485"/>
      <c r="U19" s="489"/>
      <c r="V19" s="489"/>
    </row>
    <row r="20" spans="4:22" s="488" customFormat="1" ht="17" customHeight="1" x14ac:dyDescent="0.2">
      <c r="D20" s="485" t="s">
        <v>22</v>
      </c>
      <c r="E20" s="486" t="s">
        <v>872</v>
      </c>
      <c r="F20" s="487">
        <v>0.7</v>
      </c>
      <c r="G20" s="488" t="s">
        <v>873</v>
      </c>
      <c r="H20" s="487">
        <v>0.6</v>
      </c>
      <c r="I20" s="488" t="s">
        <v>873</v>
      </c>
      <c r="J20" s="487">
        <v>0.25</v>
      </c>
      <c r="K20" s="488" t="s">
        <v>185</v>
      </c>
      <c r="M20" s="485"/>
      <c r="N20" s="485"/>
      <c r="O20" s="485"/>
      <c r="S20" s="489"/>
      <c r="T20" s="489"/>
      <c r="U20" s="489"/>
      <c r="V20" s="489"/>
    </row>
    <row r="21" spans="4:22" s="488" customFormat="1" ht="17" customHeight="1" x14ac:dyDescent="0.2">
      <c r="D21" s="485"/>
      <c r="E21" s="490" t="s">
        <v>241</v>
      </c>
      <c r="F21" s="486" t="s">
        <v>294</v>
      </c>
      <c r="I21" s="488" t="s">
        <v>874</v>
      </c>
      <c r="J21" s="491">
        <v>12</v>
      </c>
      <c r="K21" s="488" t="s">
        <v>875</v>
      </c>
      <c r="Q21" s="485"/>
      <c r="R21" s="485"/>
      <c r="S21" s="485"/>
      <c r="U21" s="489"/>
      <c r="V21" s="489"/>
    </row>
    <row r="22" spans="4:22" s="488" customFormat="1" ht="17" customHeight="1" x14ac:dyDescent="0.2">
      <c r="D22" s="485"/>
      <c r="E22" s="490" t="s">
        <v>241</v>
      </c>
      <c r="F22" s="486" t="s">
        <v>876</v>
      </c>
      <c r="I22" s="488" t="s">
        <v>874</v>
      </c>
      <c r="J22" s="491">
        <v>0.15</v>
      </c>
      <c r="K22" s="488" t="s">
        <v>877</v>
      </c>
      <c r="Q22" s="485"/>
      <c r="R22" s="485"/>
      <c r="S22" s="485"/>
      <c r="U22" s="489"/>
      <c r="V22" s="489"/>
    </row>
    <row r="23" spans="4:22" s="495" customFormat="1" ht="17" customHeight="1" x14ac:dyDescent="0.2">
      <c r="D23" s="492"/>
      <c r="E23" s="490" t="s">
        <v>241</v>
      </c>
      <c r="F23" s="493" t="s">
        <v>878</v>
      </c>
      <c r="G23" s="494"/>
      <c r="L23" s="495" t="s">
        <v>874</v>
      </c>
      <c r="M23" s="495">
        <f>ROUNDUP(((F20/J22)+1),0)</f>
        <v>6</v>
      </c>
      <c r="N23" s="495" t="s">
        <v>266</v>
      </c>
      <c r="O23" s="496">
        <v>12</v>
      </c>
      <c r="P23" s="485" t="s">
        <v>879</v>
      </c>
      <c r="Q23" s="497" t="s">
        <v>880</v>
      </c>
      <c r="R23" s="498">
        <f>((3.14*(O23/1000)^2)/4)*12*7850</f>
        <v>10.648368</v>
      </c>
      <c r="S23" s="488" t="s">
        <v>192</v>
      </c>
      <c r="U23" s="499"/>
      <c r="V23" s="499"/>
    </row>
    <row r="24" spans="4:22" s="495" customFormat="1" ht="17" customHeight="1" x14ac:dyDescent="0.2">
      <c r="D24" s="492"/>
      <c r="E24" s="490" t="s">
        <v>241</v>
      </c>
      <c r="F24" s="493" t="s">
        <v>881</v>
      </c>
      <c r="G24" s="494"/>
      <c r="L24" s="495" t="s">
        <v>874</v>
      </c>
      <c r="M24" s="495">
        <f>ROUNDUP(((H20/J22)+1),0)</f>
        <v>5</v>
      </c>
      <c r="N24" s="495" t="s">
        <v>266</v>
      </c>
      <c r="O24" s="496">
        <v>12</v>
      </c>
      <c r="P24" s="485" t="s">
        <v>879</v>
      </c>
      <c r="Q24" s="497" t="s">
        <v>880</v>
      </c>
      <c r="R24" s="498">
        <f t="shared" ref="R24" si="1">((3.14*(O24/1000)^2)/4)*12*7850</f>
        <v>10.648368</v>
      </c>
      <c r="S24" s="488" t="s">
        <v>192</v>
      </c>
      <c r="U24" s="499"/>
      <c r="V24" s="499"/>
    </row>
    <row r="25" spans="4:22" s="488" customFormat="1" ht="17" customHeight="1" x14ac:dyDescent="0.2">
      <c r="D25" s="485"/>
      <c r="E25" s="500" t="s">
        <v>241</v>
      </c>
      <c r="F25" s="486" t="s">
        <v>882</v>
      </c>
      <c r="G25" s="486"/>
      <c r="Q25" s="485"/>
      <c r="R25" s="485"/>
      <c r="S25" s="485"/>
      <c r="U25" s="489"/>
      <c r="V25" s="489"/>
    </row>
    <row r="26" spans="4:22" s="488" customFormat="1" ht="17" customHeight="1" x14ac:dyDescent="0.2">
      <c r="D26" s="485"/>
      <c r="E26" s="490" t="s">
        <v>241</v>
      </c>
      <c r="F26" s="493" t="s">
        <v>878</v>
      </c>
      <c r="G26" s="501"/>
      <c r="L26" s="488" t="s">
        <v>874</v>
      </c>
      <c r="M26" s="489">
        <f>ROUNDUP(((((2*(H20+J20))*M23*J21)/12)),0)</f>
        <v>11</v>
      </c>
      <c r="N26" s="488" t="s">
        <v>589</v>
      </c>
      <c r="O26" s="497" t="s">
        <v>880</v>
      </c>
      <c r="P26" s="487">
        <f>M26*R23</f>
        <v>117.132048</v>
      </c>
      <c r="Q26" s="485" t="s">
        <v>192</v>
      </c>
      <c r="R26" s="485"/>
      <c r="U26" s="489"/>
      <c r="V26" s="489"/>
    </row>
    <row r="27" spans="4:22" s="488" customFormat="1" ht="17" customHeight="1" x14ac:dyDescent="0.2">
      <c r="D27" s="485"/>
      <c r="E27" s="502" t="s">
        <v>241</v>
      </c>
      <c r="F27" s="503" t="s">
        <v>881</v>
      </c>
      <c r="G27" s="504"/>
      <c r="H27" s="505"/>
      <c r="I27" s="505"/>
      <c r="J27" s="505"/>
      <c r="K27" s="505"/>
      <c r="L27" s="505" t="s">
        <v>874</v>
      </c>
      <c r="M27" s="505">
        <f>ROUNDUP(((((2*(F20+J20))*M24*J21)/12)),0)</f>
        <v>10</v>
      </c>
      <c r="N27" s="505" t="s">
        <v>589</v>
      </c>
      <c r="O27" s="506" t="s">
        <v>880</v>
      </c>
      <c r="P27" s="507">
        <f>M27*R24</f>
        <v>106.48367999999999</v>
      </c>
      <c r="Q27" s="505" t="s">
        <v>192</v>
      </c>
      <c r="R27" s="485"/>
      <c r="U27" s="489"/>
      <c r="V27" s="489"/>
    </row>
    <row r="28" spans="4:22" s="488" customFormat="1" ht="17" customHeight="1" x14ac:dyDescent="0.2">
      <c r="D28" s="485"/>
      <c r="E28" s="501"/>
      <c r="F28" s="486"/>
      <c r="G28" s="501"/>
      <c r="O28" s="508" t="s">
        <v>883</v>
      </c>
      <c r="P28" s="509">
        <f>SUM(P26:P27)</f>
        <v>223.61572799999999</v>
      </c>
      <c r="Q28" s="488" t="s">
        <v>192</v>
      </c>
      <c r="R28" s="485"/>
      <c r="U28" s="489"/>
      <c r="V28" s="489"/>
    </row>
    <row r="29" spans="4:22" s="484" customFormat="1" x14ac:dyDescent="0.2">
      <c r="D29" s="483"/>
      <c r="E29" s="510" t="s">
        <v>306</v>
      </c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</row>
    <row r="30" spans="4:22" s="488" customFormat="1" ht="17" customHeight="1" x14ac:dyDescent="0.2">
      <c r="D30" s="485"/>
      <c r="E30" s="500" t="s">
        <v>241</v>
      </c>
      <c r="F30" s="486" t="s">
        <v>884</v>
      </c>
      <c r="L30" s="488" t="s">
        <v>874</v>
      </c>
      <c r="M30" s="487">
        <f>F20*H20*J20*J21</f>
        <v>1.26</v>
      </c>
      <c r="N30" s="488" t="s">
        <v>189</v>
      </c>
      <c r="Q30" s="485"/>
      <c r="R30" s="485"/>
      <c r="U30" s="489"/>
      <c r="V30" s="489"/>
    </row>
    <row r="31" spans="4:22" s="488" customFormat="1" ht="17" customHeight="1" x14ac:dyDescent="0.2">
      <c r="D31" s="485"/>
      <c r="E31" s="490" t="s">
        <v>241</v>
      </c>
      <c r="F31" s="486" t="s">
        <v>882</v>
      </c>
      <c r="G31" s="486"/>
      <c r="L31" s="488" t="s">
        <v>874</v>
      </c>
      <c r="M31" s="487">
        <f>P28</f>
        <v>223.61572799999999</v>
      </c>
      <c r="N31" s="488" t="s">
        <v>184</v>
      </c>
      <c r="Q31" s="485"/>
      <c r="R31" s="485"/>
      <c r="U31" s="489"/>
      <c r="V31" s="489"/>
    </row>
    <row r="32" spans="4:22" s="488" customFormat="1" ht="17" customHeight="1" x14ac:dyDescent="0.2">
      <c r="D32" s="485"/>
      <c r="E32" s="490" t="s">
        <v>241</v>
      </c>
      <c r="F32" s="486" t="s">
        <v>147</v>
      </c>
      <c r="G32" s="486"/>
      <c r="L32" s="488" t="s">
        <v>874</v>
      </c>
      <c r="M32" s="487">
        <f>(2*(F20+H20))*J20*J21</f>
        <v>7.7999999999999989</v>
      </c>
      <c r="N32" s="488" t="s">
        <v>184</v>
      </c>
      <c r="Q32" s="485"/>
      <c r="R32" s="485"/>
      <c r="U32" s="489"/>
      <c r="V32" s="489"/>
    </row>
    <row r="33" spans="4:22" s="488" customFormat="1" ht="17" customHeight="1" x14ac:dyDescent="0.2">
      <c r="D33" s="485"/>
      <c r="E33" s="490" t="s">
        <v>241</v>
      </c>
      <c r="F33" s="486" t="s">
        <v>885</v>
      </c>
      <c r="G33" s="486"/>
      <c r="L33" s="488" t="s">
        <v>874</v>
      </c>
      <c r="M33" s="487">
        <f>F20*H20*1.5*J21</f>
        <v>7.5600000000000005</v>
      </c>
      <c r="N33" s="488" t="s">
        <v>189</v>
      </c>
      <c r="Q33" s="485"/>
      <c r="R33" s="485"/>
      <c r="U33" s="489"/>
      <c r="V33" s="489"/>
    </row>
    <row r="34" spans="4:22" s="488" customFormat="1" ht="17" customHeight="1" x14ac:dyDescent="0.2">
      <c r="D34" s="485"/>
      <c r="E34" s="490"/>
      <c r="F34" s="486"/>
      <c r="G34" s="486"/>
      <c r="M34" s="487"/>
      <c r="Q34" s="485"/>
      <c r="R34" s="485"/>
      <c r="U34" s="489"/>
      <c r="V34" s="489"/>
    </row>
    <row r="35" spans="4:22" s="488" customFormat="1" ht="17" customHeight="1" x14ac:dyDescent="0.2">
      <c r="D35" s="485" t="s">
        <v>22</v>
      </c>
      <c r="E35" s="486" t="s">
        <v>1039</v>
      </c>
      <c r="F35" s="487">
        <v>0.7</v>
      </c>
      <c r="G35" s="488" t="s">
        <v>873</v>
      </c>
      <c r="H35" s="487">
        <v>0.7</v>
      </c>
      <c r="I35" s="488" t="s">
        <v>873</v>
      </c>
      <c r="J35" s="487">
        <v>0.2</v>
      </c>
      <c r="K35" s="488" t="s">
        <v>185</v>
      </c>
      <c r="M35" s="485"/>
      <c r="N35" s="485"/>
      <c r="O35" s="485"/>
      <c r="S35" s="489"/>
      <c r="T35" s="489"/>
      <c r="U35" s="489"/>
      <c r="V35" s="489"/>
    </row>
    <row r="36" spans="4:22" s="488" customFormat="1" ht="17" customHeight="1" x14ac:dyDescent="0.2">
      <c r="D36" s="485"/>
      <c r="E36" s="490" t="s">
        <v>241</v>
      </c>
      <c r="F36" s="486" t="s">
        <v>294</v>
      </c>
      <c r="I36" s="488" t="s">
        <v>874</v>
      </c>
      <c r="J36" s="491">
        <v>1</v>
      </c>
      <c r="K36" s="488" t="s">
        <v>875</v>
      </c>
      <c r="Q36" s="485"/>
      <c r="R36" s="485"/>
      <c r="S36" s="485"/>
      <c r="U36" s="489"/>
      <c r="V36" s="489"/>
    </row>
    <row r="37" spans="4:22" s="488" customFormat="1" ht="17" customHeight="1" x14ac:dyDescent="0.2">
      <c r="D37" s="485"/>
      <c r="E37" s="490" t="s">
        <v>241</v>
      </c>
      <c r="F37" s="486" t="s">
        <v>876</v>
      </c>
      <c r="I37" s="488" t="s">
        <v>874</v>
      </c>
      <c r="J37" s="491">
        <v>0.15</v>
      </c>
      <c r="K37" s="488" t="s">
        <v>877</v>
      </c>
      <c r="Q37" s="485"/>
      <c r="R37" s="485"/>
      <c r="S37" s="485"/>
      <c r="U37" s="489"/>
      <c r="V37" s="489"/>
    </row>
    <row r="38" spans="4:22" s="495" customFormat="1" ht="17" customHeight="1" x14ac:dyDescent="0.2">
      <c r="D38" s="492"/>
      <c r="E38" s="490" t="s">
        <v>241</v>
      </c>
      <c r="F38" s="493" t="s">
        <v>878</v>
      </c>
      <c r="G38" s="494"/>
      <c r="L38" s="495" t="s">
        <v>874</v>
      </c>
      <c r="M38" s="495">
        <f>ROUNDUP(((F35/J37)+1),0)</f>
        <v>6</v>
      </c>
      <c r="N38" s="495" t="s">
        <v>266</v>
      </c>
      <c r="O38" s="496">
        <v>12</v>
      </c>
      <c r="P38" s="485" t="s">
        <v>879</v>
      </c>
      <c r="Q38" s="497" t="s">
        <v>880</v>
      </c>
      <c r="R38" s="498">
        <f>((3.14*(O38/1000)^2)/4)*12*7850</f>
        <v>10.648368</v>
      </c>
      <c r="S38" s="488" t="s">
        <v>192</v>
      </c>
      <c r="U38" s="499"/>
      <c r="V38" s="499"/>
    </row>
    <row r="39" spans="4:22" s="495" customFormat="1" ht="17" customHeight="1" x14ac:dyDescent="0.2">
      <c r="D39" s="492"/>
      <c r="E39" s="490" t="s">
        <v>241</v>
      </c>
      <c r="F39" s="493" t="s">
        <v>881</v>
      </c>
      <c r="G39" s="494"/>
      <c r="L39" s="495" t="s">
        <v>874</v>
      </c>
      <c r="M39" s="495">
        <f>ROUNDUP(((H35/J37)+1),0)</f>
        <v>6</v>
      </c>
      <c r="N39" s="495" t="s">
        <v>266</v>
      </c>
      <c r="O39" s="496">
        <v>12</v>
      </c>
      <c r="P39" s="485" t="s">
        <v>879</v>
      </c>
      <c r="Q39" s="497" t="s">
        <v>880</v>
      </c>
      <c r="R39" s="498">
        <f t="shared" ref="R39" si="2">((3.14*(O39/1000)^2)/4)*12*7850</f>
        <v>10.648368</v>
      </c>
      <c r="S39" s="488" t="s">
        <v>192</v>
      </c>
      <c r="U39" s="499"/>
      <c r="V39" s="499"/>
    </row>
    <row r="40" spans="4:22" s="488" customFormat="1" ht="17" customHeight="1" x14ac:dyDescent="0.2">
      <c r="D40" s="485"/>
      <c r="E40" s="500" t="s">
        <v>241</v>
      </c>
      <c r="F40" s="486" t="s">
        <v>882</v>
      </c>
      <c r="G40" s="486"/>
      <c r="Q40" s="485"/>
      <c r="R40" s="485"/>
      <c r="S40" s="485"/>
      <c r="U40" s="489"/>
      <c r="V40" s="489"/>
    </row>
    <row r="41" spans="4:22" s="488" customFormat="1" ht="17" customHeight="1" x14ac:dyDescent="0.2">
      <c r="D41" s="485"/>
      <c r="E41" s="490" t="s">
        <v>241</v>
      </c>
      <c r="F41" s="493" t="s">
        <v>878</v>
      </c>
      <c r="G41" s="501"/>
      <c r="L41" s="488" t="s">
        <v>874</v>
      </c>
      <c r="M41" s="489">
        <f>ROUNDUP(((((2*(H35+J35))*M38*J36)/12)),0)</f>
        <v>1</v>
      </c>
      <c r="N41" s="488" t="s">
        <v>589</v>
      </c>
      <c r="O41" s="497" t="s">
        <v>880</v>
      </c>
      <c r="P41" s="487">
        <f>M41*R38</f>
        <v>10.648368</v>
      </c>
      <c r="Q41" s="485" t="s">
        <v>192</v>
      </c>
      <c r="R41" s="485"/>
      <c r="U41" s="489"/>
      <c r="V41" s="489"/>
    </row>
    <row r="42" spans="4:22" s="488" customFormat="1" ht="17" customHeight="1" x14ac:dyDescent="0.2">
      <c r="D42" s="485"/>
      <c r="E42" s="502" t="s">
        <v>241</v>
      </c>
      <c r="F42" s="503" t="s">
        <v>881</v>
      </c>
      <c r="G42" s="504"/>
      <c r="H42" s="505"/>
      <c r="I42" s="505"/>
      <c r="J42" s="505"/>
      <c r="K42" s="505"/>
      <c r="L42" s="505" t="s">
        <v>874</v>
      </c>
      <c r="M42" s="505">
        <f>ROUNDUP(((((2*(F35+J35))*M39*J36)/12)),0)</f>
        <v>1</v>
      </c>
      <c r="N42" s="505" t="s">
        <v>589</v>
      </c>
      <c r="O42" s="506" t="s">
        <v>880</v>
      </c>
      <c r="P42" s="507">
        <f>M42*R39</f>
        <v>10.648368</v>
      </c>
      <c r="Q42" s="505" t="s">
        <v>192</v>
      </c>
      <c r="R42" s="485"/>
      <c r="U42" s="489"/>
      <c r="V42" s="489"/>
    </row>
    <row r="43" spans="4:22" s="488" customFormat="1" ht="17" customHeight="1" x14ac:dyDescent="0.2">
      <c r="D43" s="485"/>
      <c r="E43" s="501"/>
      <c r="F43" s="486"/>
      <c r="G43" s="501"/>
      <c r="O43" s="508" t="s">
        <v>883</v>
      </c>
      <c r="P43" s="509">
        <f>SUM(P41:P42)</f>
        <v>21.296735999999999</v>
      </c>
      <c r="Q43" s="488" t="s">
        <v>192</v>
      </c>
      <c r="R43" s="485"/>
      <c r="U43" s="489"/>
      <c r="V43" s="489"/>
    </row>
    <row r="44" spans="4:22" s="484" customFormat="1" x14ac:dyDescent="0.2">
      <c r="D44" s="483"/>
      <c r="E44" s="510" t="s">
        <v>306</v>
      </c>
      <c r="F44" s="483"/>
      <c r="G44" s="483"/>
      <c r="H44" s="483"/>
      <c r="I44" s="483"/>
      <c r="J44" s="483"/>
      <c r="K44" s="483"/>
      <c r="L44" s="483"/>
      <c r="M44" s="483"/>
      <c r="N44" s="483"/>
      <c r="O44" s="483"/>
      <c r="P44" s="483"/>
      <c r="Q44" s="483"/>
      <c r="R44" s="483"/>
      <c r="S44" s="483"/>
      <c r="T44" s="483"/>
      <c r="U44" s="483"/>
    </row>
    <row r="45" spans="4:22" s="488" customFormat="1" ht="17" customHeight="1" x14ac:dyDescent="0.2">
      <c r="D45" s="485"/>
      <c r="E45" s="500" t="s">
        <v>241</v>
      </c>
      <c r="F45" s="486" t="s">
        <v>884</v>
      </c>
      <c r="L45" s="488" t="s">
        <v>874</v>
      </c>
      <c r="M45" s="487">
        <f>F35*H35*J35*J36</f>
        <v>9.799999999999999E-2</v>
      </c>
      <c r="N45" s="488" t="s">
        <v>189</v>
      </c>
      <c r="Q45" s="485"/>
      <c r="R45" s="485"/>
      <c r="U45" s="489"/>
      <c r="V45" s="489"/>
    </row>
    <row r="46" spans="4:22" s="488" customFormat="1" ht="17" customHeight="1" x14ac:dyDescent="0.2">
      <c r="D46" s="485"/>
      <c r="E46" s="490" t="s">
        <v>241</v>
      </c>
      <c r="F46" s="486" t="s">
        <v>882</v>
      </c>
      <c r="G46" s="486"/>
      <c r="L46" s="488" t="s">
        <v>874</v>
      </c>
      <c r="M46" s="487">
        <f>P43</f>
        <v>21.296735999999999</v>
      </c>
      <c r="N46" s="488" t="s">
        <v>184</v>
      </c>
      <c r="Q46" s="485"/>
      <c r="R46" s="485"/>
      <c r="U46" s="489"/>
      <c r="V46" s="489"/>
    </row>
    <row r="47" spans="4:22" s="488" customFormat="1" ht="17" customHeight="1" x14ac:dyDescent="0.2">
      <c r="D47" s="485"/>
      <c r="E47" s="490" t="s">
        <v>241</v>
      </c>
      <c r="F47" s="486" t="s">
        <v>147</v>
      </c>
      <c r="G47" s="486"/>
      <c r="L47" s="488" t="s">
        <v>874</v>
      </c>
      <c r="M47" s="487">
        <f>(2*(F35+H35))*J35*J36</f>
        <v>0.55999999999999994</v>
      </c>
      <c r="N47" s="488" t="s">
        <v>184</v>
      </c>
      <c r="Q47" s="485"/>
      <c r="R47" s="485"/>
      <c r="U47" s="489"/>
      <c r="V47" s="489"/>
    </row>
    <row r="48" spans="4:22" s="488" customFormat="1" ht="17" customHeight="1" x14ac:dyDescent="0.2">
      <c r="D48" s="485"/>
      <c r="E48" s="490" t="s">
        <v>241</v>
      </c>
      <c r="F48" s="486" t="s">
        <v>885</v>
      </c>
      <c r="G48" s="486"/>
      <c r="L48" s="488" t="s">
        <v>874</v>
      </c>
      <c r="M48" s="487">
        <f>F35*H35*1.5*J36</f>
        <v>0.73499999999999988</v>
      </c>
      <c r="N48" s="488" t="s">
        <v>189</v>
      </c>
      <c r="Q48" s="485"/>
      <c r="R48" s="485"/>
      <c r="U48" s="489"/>
      <c r="V48" s="489"/>
    </row>
    <row r="49" spans="4:22" s="488" customFormat="1" ht="17" customHeight="1" x14ac:dyDescent="0.2">
      <c r="D49" s="485"/>
      <c r="E49" s="486"/>
      <c r="F49" s="487"/>
      <c r="H49" s="487"/>
      <c r="J49" s="487"/>
      <c r="M49" s="485"/>
      <c r="N49" s="485"/>
      <c r="O49" s="485"/>
      <c r="S49" s="489"/>
      <c r="T49" s="489"/>
      <c r="U49" s="489"/>
      <c r="V49" s="489"/>
    </row>
    <row r="50" spans="4:22" s="488" customFormat="1" ht="17" customHeight="1" x14ac:dyDescent="0.2">
      <c r="D50" s="485"/>
      <c r="E50" s="490"/>
      <c r="F50" s="486"/>
      <c r="J50" s="491"/>
      <c r="Q50" s="485"/>
      <c r="R50" s="485"/>
      <c r="S50" s="485"/>
      <c r="U50" s="489"/>
      <c r="V50" s="489"/>
    </row>
    <row r="51" spans="4:22" s="488" customFormat="1" ht="17" customHeight="1" x14ac:dyDescent="0.2">
      <c r="D51" s="485"/>
      <c r="E51" s="490"/>
      <c r="F51" s="486"/>
      <c r="J51" s="491"/>
      <c r="Q51" s="485"/>
      <c r="R51" s="485"/>
      <c r="S51" s="485"/>
      <c r="U51" s="489"/>
      <c r="V51" s="489"/>
    </row>
    <row r="52" spans="4:22" s="495" customFormat="1" ht="17" customHeight="1" x14ac:dyDescent="0.2">
      <c r="D52" s="492"/>
      <c r="E52" s="490"/>
      <c r="F52" s="493"/>
      <c r="G52" s="494"/>
      <c r="O52" s="496"/>
      <c r="P52" s="485"/>
      <c r="Q52" s="497"/>
      <c r="R52" s="498"/>
      <c r="S52" s="488"/>
      <c r="U52" s="499"/>
      <c r="V52" s="499"/>
    </row>
    <row r="53" spans="4:22" s="495" customFormat="1" ht="17" customHeight="1" x14ac:dyDescent="0.2">
      <c r="D53" s="492"/>
      <c r="E53" s="490"/>
      <c r="F53" s="493"/>
      <c r="G53" s="494"/>
      <c r="O53" s="496"/>
      <c r="P53" s="485"/>
      <c r="Q53" s="497"/>
      <c r="R53" s="498"/>
      <c r="S53" s="488"/>
      <c r="U53" s="499"/>
      <c r="V53" s="499"/>
    </row>
    <row r="54" spans="4:22" s="488" customFormat="1" ht="17" customHeight="1" x14ac:dyDescent="0.2">
      <c r="D54" s="485"/>
      <c r="E54" s="500"/>
      <c r="F54" s="486"/>
      <c r="G54" s="486"/>
      <c r="Q54" s="485"/>
      <c r="R54" s="485"/>
      <c r="S54" s="485"/>
      <c r="U54" s="489"/>
      <c r="V54" s="489"/>
    </row>
    <row r="55" spans="4:22" s="488" customFormat="1" ht="17" customHeight="1" x14ac:dyDescent="0.2">
      <c r="D55" s="485"/>
      <c r="E55" s="490"/>
      <c r="F55" s="493"/>
      <c r="G55" s="501"/>
      <c r="M55" s="489"/>
      <c r="O55" s="497"/>
      <c r="P55" s="487"/>
      <c r="Q55" s="485"/>
      <c r="R55" s="485"/>
      <c r="U55" s="489"/>
      <c r="V55" s="489"/>
    </row>
    <row r="56" spans="4:22" s="488" customFormat="1" ht="17" customHeight="1" x14ac:dyDescent="0.2">
      <c r="D56" s="485"/>
      <c r="E56" s="502"/>
      <c r="F56" s="503"/>
      <c r="G56" s="504"/>
      <c r="H56" s="505"/>
      <c r="I56" s="505"/>
      <c r="J56" s="505"/>
      <c r="K56" s="505"/>
      <c r="L56" s="505"/>
      <c r="M56" s="505"/>
      <c r="N56" s="505"/>
      <c r="O56" s="506"/>
      <c r="P56" s="507"/>
      <c r="Q56" s="505"/>
      <c r="R56" s="485"/>
      <c r="U56" s="489"/>
      <c r="V56" s="489"/>
    </row>
    <row r="57" spans="4:22" s="488" customFormat="1" ht="17" customHeight="1" x14ac:dyDescent="0.2">
      <c r="D57" s="485"/>
      <c r="E57" s="501"/>
      <c r="F57" s="486"/>
      <c r="G57" s="501"/>
      <c r="O57" s="508"/>
      <c r="P57" s="509"/>
      <c r="R57" s="485"/>
      <c r="U57" s="489"/>
      <c r="V57" s="489"/>
    </row>
    <row r="58" spans="4:22" s="484" customFormat="1" x14ac:dyDescent="0.2">
      <c r="D58" s="483"/>
      <c r="E58" s="510"/>
      <c r="F58" s="483"/>
      <c r="G58" s="483"/>
      <c r="H58" s="483"/>
      <c r="I58" s="483"/>
      <c r="J58" s="483"/>
      <c r="K58" s="483"/>
      <c r="L58" s="483"/>
      <c r="M58" s="483"/>
      <c r="N58" s="483"/>
      <c r="O58" s="483"/>
      <c r="P58" s="483"/>
      <c r="Q58" s="483"/>
      <c r="R58" s="483"/>
      <c r="S58" s="483"/>
      <c r="T58" s="483"/>
      <c r="U58" s="483"/>
    </row>
    <row r="59" spans="4:22" s="488" customFormat="1" ht="17" customHeight="1" x14ac:dyDescent="0.2">
      <c r="D59" s="485"/>
      <c r="E59" s="500"/>
      <c r="F59" s="486"/>
      <c r="M59" s="487"/>
      <c r="Q59" s="485"/>
      <c r="R59" s="485"/>
      <c r="U59" s="489"/>
      <c r="V59" s="489"/>
    </row>
    <row r="60" spans="4:22" s="488" customFormat="1" ht="17" customHeight="1" x14ac:dyDescent="0.2">
      <c r="D60" s="485"/>
      <c r="E60" s="490"/>
      <c r="F60" s="486"/>
      <c r="G60" s="486"/>
      <c r="M60" s="487"/>
      <c r="Q60" s="485"/>
      <c r="R60" s="485"/>
      <c r="U60" s="489"/>
      <c r="V60" s="489"/>
    </row>
    <row r="61" spans="4:22" s="488" customFormat="1" ht="17" customHeight="1" x14ac:dyDescent="0.2">
      <c r="D61" s="485"/>
      <c r="E61" s="490"/>
      <c r="F61" s="486"/>
      <c r="G61" s="486"/>
      <c r="M61" s="487"/>
      <c r="Q61" s="485"/>
      <c r="R61" s="485"/>
      <c r="U61" s="489"/>
      <c r="V61" s="489"/>
    </row>
    <row r="62" spans="4:22" s="488" customFormat="1" ht="17" customHeight="1" x14ac:dyDescent="0.2">
      <c r="D62" s="485"/>
      <c r="E62" s="490"/>
      <c r="F62" s="486"/>
      <c r="G62" s="486"/>
      <c r="M62" s="487"/>
      <c r="Q62" s="485"/>
      <c r="R62" s="485"/>
      <c r="U62" s="489"/>
      <c r="V62" s="489"/>
    </row>
    <row r="63" spans="4:22" s="488" customFormat="1" ht="17" customHeight="1" x14ac:dyDescent="0.2">
      <c r="D63" s="485"/>
      <c r="E63" s="490"/>
      <c r="F63" s="486"/>
      <c r="G63" s="486"/>
      <c r="M63" s="487"/>
      <c r="Q63" s="485"/>
      <c r="R63" s="485"/>
      <c r="U63" s="489"/>
      <c r="V63" s="489"/>
    </row>
    <row r="64" spans="4:22" s="488" customFormat="1" ht="17" customHeight="1" x14ac:dyDescent="0.2">
      <c r="D64" s="485"/>
      <c r="E64" s="486"/>
      <c r="F64" s="487"/>
      <c r="H64" s="487"/>
      <c r="J64" s="487"/>
      <c r="M64" s="485"/>
      <c r="N64" s="485"/>
      <c r="O64" s="485"/>
      <c r="S64" s="489"/>
      <c r="T64" s="489"/>
      <c r="U64" s="489"/>
      <c r="V64" s="489"/>
    </row>
    <row r="65" spans="4:24" s="488" customFormat="1" ht="17" customHeight="1" x14ac:dyDescent="0.2">
      <c r="D65" s="485"/>
      <c r="E65" s="490"/>
      <c r="F65" s="486"/>
      <c r="J65" s="491"/>
      <c r="Q65" s="485"/>
      <c r="R65" s="485"/>
      <c r="S65" s="485"/>
      <c r="U65" s="489"/>
      <c r="V65" s="489"/>
    </row>
    <row r="66" spans="4:24" s="488" customFormat="1" ht="17" customHeight="1" x14ac:dyDescent="0.2">
      <c r="D66" s="485"/>
      <c r="E66" s="490"/>
      <c r="F66" s="486"/>
      <c r="J66" s="491"/>
      <c r="Q66" s="485"/>
      <c r="R66" s="485"/>
      <c r="S66" s="485"/>
      <c r="U66" s="489"/>
      <c r="V66" s="489"/>
    </row>
    <row r="67" spans="4:24" s="495" customFormat="1" ht="17" customHeight="1" x14ac:dyDescent="0.2">
      <c r="D67" s="492"/>
      <c r="E67" s="490"/>
      <c r="F67" s="493"/>
      <c r="G67" s="494"/>
      <c r="O67" s="496"/>
      <c r="P67" s="485"/>
      <c r="Q67" s="497"/>
      <c r="R67" s="498"/>
      <c r="S67" s="488"/>
      <c r="U67" s="499"/>
      <c r="V67" s="499"/>
    </row>
    <row r="68" spans="4:24" s="495" customFormat="1" ht="17" customHeight="1" x14ac:dyDescent="0.2">
      <c r="D68" s="492"/>
      <c r="E68" s="490"/>
      <c r="F68" s="493"/>
      <c r="G68" s="494"/>
      <c r="O68" s="496"/>
      <c r="P68" s="485"/>
      <c r="Q68" s="497"/>
      <c r="R68" s="498"/>
      <c r="S68" s="488"/>
      <c r="U68" s="499"/>
      <c r="V68" s="499"/>
    </row>
    <row r="69" spans="4:24" s="488" customFormat="1" ht="17" customHeight="1" x14ac:dyDescent="0.2">
      <c r="D69" s="485"/>
      <c r="E69" s="500"/>
      <c r="F69" s="486"/>
      <c r="G69" s="486"/>
      <c r="Q69" s="485"/>
      <c r="R69" s="485"/>
      <c r="S69" s="485"/>
      <c r="U69" s="489"/>
      <c r="V69" s="489"/>
    </row>
    <row r="70" spans="4:24" s="488" customFormat="1" ht="17" customHeight="1" x14ac:dyDescent="0.2">
      <c r="D70" s="485"/>
      <c r="E70" s="490"/>
      <c r="F70" s="493"/>
      <c r="G70" s="501"/>
      <c r="M70" s="489"/>
      <c r="O70" s="497"/>
      <c r="P70" s="487"/>
      <c r="Q70" s="485"/>
      <c r="R70" s="485"/>
      <c r="U70" s="489"/>
      <c r="V70" s="489"/>
    </row>
    <row r="71" spans="4:24" s="488" customFormat="1" ht="17" customHeight="1" x14ac:dyDescent="0.2">
      <c r="D71" s="485"/>
      <c r="E71" s="502"/>
      <c r="F71" s="503"/>
      <c r="G71" s="504"/>
      <c r="H71" s="505"/>
      <c r="I71" s="505"/>
      <c r="J71" s="505"/>
      <c r="K71" s="505"/>
      <c r="L71" s="505"/>
      <c r="M71" s="505"/>
      <c r="N71" s="505"/>
      <c r="O71" s="506"/>
      <c r="P71" s="507"/>
      <c r="Q71" s="505"/>
      <c r="R71" s="485"/>
      <c r="U71" s="489"/>
      <c r="V71" s="489"/>
    </row>
    <row r="72" spans="4:24" s="488" customFormat="1" ht="17" customHeight="1" x14ac:dyDescent="0.2">
      <c r="D72" s="485"/>
      <c r="E72" s="501"/>
      <c r="F72" s="486"/>
      <c r="G72" s="501"/>
      <c r="O72" s="508"/>
      <c r="P72" s="509"/>
      <c r="R72" s="485"/>
      <c r="U72" s="489"/>
      <c r="V72" s="489"/>
    </row>
    <row r="73" spans="4:24" x14ac:dyDescent="0.2">
      <c r="E73" s="510"/>
    </row>
    <row r="74" spans="4:24" s="488" customFormat="1" ht="17" customHeight="1" x14ac:dyDescent="0.2">
      <c r="D74" s="485"/>
      <c r="E74" s="500"/>
      <c r="F74" s="486"/>
      <c r="M74" s="487"/>
      <c r="Q74" s="485"/>
      <c r="R74" s="485"/>
      <c r="U74" s="489"/>
      <c r="V74" s="499"/>
      <c r="W74" s="495"/>
      <c r="X74" s="495"/>
    </row>
    <row r="75" spans="4:24" s="488" customFormat="1" ht="17" customHeight="1" x14ac:dyDescent="0.2">
      <c r="D75" s="485"/>
      <c r="E75" s="490"/>
      <c r="F75" s="486"/>
      <c r="G75" s="486"/>
      <c r="M75" s="487"/>
      <c r="Q75" s="485"/>
      <c r="R75" s="485"/>
      <c r="U75" s="489"/>
      <c r="V75" s="499"/>
      <c r="W75" s="495"/>
      <c r="X75" s="495"/>
    </row>
    <row r="76" spans="4:24" s="488" customFormat="1" ht="17" customHeight="1" x14ac:dyDescent="0.2">
      <c r="D76" s="485"/>
      <c r="E76" s="490"/>
      <c r="F76" s="486"/>
      <c r="G76" s="486"/>
      <c r="M76" s="487"/>
      <c r="Q76" s="485"/>
      <c r="R76" s="485"/>
      <c r="U76" s="489"/>
      <c r="V76" s="499"/>
      <c r="W76" s="495"/>
      <c r="X76" s="495"/>
    </row>
    <row r="77" spans="4:24" x14ac:dyDescent="0.2">
      <c r="M77" s="487"/>
      <c r="V77" s="511"/>
      <c r="W77" s="511"/>
      <c r="X77" s="511"/>
    </row>
    <row r="78" spans="4:24" s="488" customFormat="1" ht="17" customHeight="1" x14ac:dyDescent="0.2">
      <c r="D78" s="485"/>
      <c r="E78" s="486"/>
      <c r="F78" s="512"/>
      <c r="G78" s="491"/>
      <c r="H78" s="512"/>
      <c r="I78" s="491"/>
      <c r="J78" s="512"/>
      <c r="M78" s="485"/>
      <c r="N78" s="485"/>
      <c r="O78" s="485"/>
      <c r="S78" s="489"/>
      <c r="T78" s="489"/>
      <c r="U78" s="489"/>
      <c r="V78" s="489"/>
    </row>
    <row r="79" spans="4:24" s="488" customFormat="1" ht="17" customHeight="1" x14ac:dyDescent="0.2">
      <c r="D79" s="485"/>
      <c r="E79" s="490"/>
      <c r="F79" s="486"/>
      <c r="J79" s="491"/>
      <c r="Q79" s="485"/>
      <c r="R79" s="485"/>
      <c r="S79" s="485"/>
      <c r="U79" s="489"/>
      <c r="V79" s="489"/>
    </row>
    <row r="80" spans="4:24" s="488" customFormat="1" ht="17" customHeight="1" x14ac:dyDescent="0.2">
      <c r="D80" s="485"/>
      <c r="E80" s="490"/>
      <c r="F80" s="486"/>
      <c r="J80" s="491"/>
      <c r="Q80" s="485"/>
      <c r="R80" s="485"/>
      <c r="S80" s="485"/>
      <c r="U80" s="489"/>
      <c r="V80" s="489"/>
    </row>
    <row r="81" spans="4:24" s="495" customFormat="1" ht="17" customHeight="1" x14ac:dyDescent="0.2">
      <c r="D81" s="492"/>
      <c r="E81" s="490"/>
      <c r="F81" s="493"/>
      <c r="G81" s="494"/>
      <c r="O81" s="496"/>
      <c r="P81" s="485"/>
      <c r="Q81" s="497"/>
      <c r="R81" s="498"/>
      <c r="S81" s="488"/>
      <c r="U81" s="499"/>
      <c r="V81" s="499"/>
    </row>
    <row r="82" spans="4:24" s="495" customFormat="1" ht="17" customHeight="1" x14ac:dyDescent="0.2">
      <c r="D82" s="492"/>
      <c r="E82" s="490"/>
      <c r="F82" s="493"/>
      <c r="G82" s="494"/>
      <c r="O82" s="496"/>
      <c r="P82" s="485"/>
      <c r="Q82" s="497"/>
      <c r="R82" s="498"/>
      <c r="S82" s="488"/>
      <c r="U82" s="499"/>
      <c r="V82" s="499"/>
    </row>
    <row r="83" spans="4:24" s="488" customFormat="1" ht="17" customHeight="1" x14ac:dyDescent="0.2">
      <c r="D83" s="485"/>
      <c r="E83" s="500"/>
      <c r="F83" s="486"/>
      <c r="G83" s="486"/>
      <c r="Q83" s="485"/>
      <c r="R83" s="485"/>
      <c r="S83" s="485"/>
      <c r="U83" s="489"/>
      <c r="V83" s="489"/>
    </row>
    <row r="84" spans="4:24" s="488" customFormat="1" ht="17" customHeight="1" x14ac:dyDescent="0.2">
      <c r="D84" s="485"/>
      <c r="E84" s="490"/>
      <c r="F84" s="493"/>
      <c r="G84" s="501"/>
      <c r="M84" s="489"/>
      <c r="O84" s="497"/>
      <c r="P84" s="487"/>
      <c r="Q84" s="485"/>
      <c r="R84" s="485"/>
      <c r="U84" s="489"/>
      <c r="V84" s="489"/>
    </row>
    <row r="85" spans="4:24" s="488" customFormat="1" ht="17" customHeight="1" x14ac:dyDescent="0.2">
      <c r="D85" s="485"/>
      <c r="E85" s="502"/>
      <c r="F85" s="503"/>
      <c r="G85" s="504"/>
      <c r="H85" s="505"/>
      <c r="I85" s="505"/>
      <c r="J85" s="505"/>
      <c r="K85" s="505"/>
      <c r="L85" s="505"/>
      <c r="M85" s="505"/>
      <c r="N85" s="505"/>
      <c r="O85" s="506"/>
      <c r="P85" s="507"/>
      <c r="Q85" s="505"/>
      <c r="R85" s="485"/>
      <c r="U85" s="489"/>
      <c r="V85" s="489"/>
    </row>
    <row r="86" spans="4:24" s="488" customFormat="1" ht="17" customHeight="1" x14ac:dyDescent="0.2">
      <c r="D86" s="485"/>
      <c r="E86" s="501"/>
      <c r="F86" s="486"/>
      <c r="G86" s="501"/>
      <c r="O86" s="508"/>
      <c r="P86" s="509"/>
      <c r="R86" s="485"/>
      <c r="U86" s="489"/>
      <c r="V86" s="489"/>
    </row>
    <row r="87" spans="4:24" x14ac:dyDescent="0.2">
      <c r="E87" s="510"/>
    </row>
    <row r="88" spans="4:24" s="488" customFormat="1" ht="17" customHeight="1" x14ac:dyDescent="0.2">
      <c r="D88" s="485"/>
      <c r="E88" s="500"/>
      <c r="F88" s="486"/>
      <c r="M88" s="487"/>
      <c r="Q88" s="485"/>
      <c r="R88" s="485"/>
      <c r="U88" s="489"/>
      <c r="V88" s="499"/>
      <c r="W88" s="495"/>
      <c r="X88" s="495"/>
    </row>
    <row r="89" spans="4:24" s="488" customFormat="1" ht="17" customHeight="1" x14ac:dyDescent="0.2">
      <c r="D89" s="485"/>
      <c r="E89" s="490"/>
      <c r="F89" s="486"/>
      <c r="G89" s="486"/>
      <c r="M89" s="487"/>
      <c r="Q89" s="485"/>
      <c r="R89" s="485"/>
      <c r="U89" s="489"/>
      <c r="V89" s="499"/>
      <c r="W89" s="495"/>
      <c r="X89" s="495"/>
    </row>
    <row r="90" spans="4:24" s="488" customFormat="1" ht="17" customHeight="1" x14ac:dyDescent="0.2">
      <c r="D90" s="485"/>
      <c r="E90" s="490"/>
      <c r="F90" s="486"/>
      <c r="G90" s="486"/>
      <c r="M90" s="487"/>
      <c r="Q90" s="485"/>
      <c r="R90" s="485"/>
      <c r="U90" s="489"/>
      <c r="V90" s="499"/>
      <c r="W90" s="495"/>
      <c r="X90" s="495"/>
    </row>
    <row r="91" spans="4:24" s="488" customFormat="1" ht="17" customHeight="1" x14ac:dyDescent="0.2">
      <c r="D91" s="485"/>
      <c r="E91" s="490"/>
      <c r="F91" s="486"/>
      <c r="G91" s="486"/>
      <c r="M91" s="487"/>
      <c r="Q91" s="485"/>
      <c r="R91" s="485"/>
      <c r="U91" s="489"/>
      <c r="V91" s="489"/>
    </row>
    <row r="92" spans="4:24" x14ac:dyDescent="0.2">
      <c r="V92" s="511"/>
      <c r="W92" s="511"/>
      <c r="X92" s="511"/>
    </row>
    <row r="93" spans="4:24" s="488" customFormat="1" ht="17" customHeight="1" x14ac:dyDescent="0.2">
      <c r="D93" s="485"/>
      <c r="E93" s="486"/>
      <c r="F93" s="512"/>
      <c r="G93" s="491"/>
      <c r="H93" s="512"/>
      <c r="I93" s="491"/>
      <c r="J93" s="512"/>
      <c r="M93" s="485"/>
      <c r="N93" s="485"/>
      <c r="O93" s="485"/>
      <c r="S93" s="489"/>
      <c r="T93" s="489"/>
      <c r="U93" s="489"/>
      <c r="V93" s="489"/>
    </row>
    <row r="94" spans="4:24" s="488" customFormat="1" ht="17" customHeight="1" x14ac:dyDescent="0.2">
      <c r="D94" s="485"/>
      <c r="E94" s="490"/>
      <c r="F94" s="486"/>
      <c r="J94" s="491"/>
      <c r="Q94" s="485"/>
      <c r="R94" s="485"/>
      <c r="S94" s="485"/>
      <c r="U94" s="489"/>
      <c r="V94" s="489"/>
    </row>
    <row r="95" spans="4:24" s="488" customFormat="1" ht="17" customHeight="1" x14ac:dyDescent="0.2">
      <c r="D95" s="485"/>
      <c r="E95" s="490"/>
      <c r="F95" s="486"/>
      <c r="J95" s="491"/>
      <c r="Q95" s="485"/>
      <c r="R95" s="485"/>
      <c r="S95" s="485"/>
      <c r="U95" s="489"/>
      <c r="V95" s="489"/>
    </row>
    <row r="96" spans="4:24" s="495" customFormat="1" ht="17" customHeight="1" x14ac:dyDescent="0.2">
      <c r="D96" s="492"/>
      <c r="E96" s="490"/>
      <c r="F96" s="493"/>
      <c r="G96" s="494"/>
      <c r="O96" s="496"/>
      <c r="P96" s="485"/>
      <c r="Q96" s="497"/>
      <c r="R96" s="498"/>
      <c r="S96" s="488"/>
      <c r="U96" s="499"/>
      <c r="V96" s="499"/>
    </row>
    <row r="97" spans="4:24" s="495" customFormat="1" ht="17" customHeight="1" x14ac:dyDescent="0.2">
      <c r="D97" s="492"/>
      <c r="E97" s="490"/>
      <c r="F97" s="493"/>
      <c r="G97" s="494"/>
      <c r="O97" s="496"/>
      <c r="P97" s="485"/>
      <c r="Q97" s="497"/>
      <c r="R97" s="498"/>
      <c r="S97" s="488"/>
      <c r="U97" s="499"/>
      <c r="V97" s="499"/>
    </row>
    <row r="98" spans="4:24" s="488" customFormat="1" ht="17" customHeight="1" x14ac:dyDescent="0.2">
      <c r="D98" s="485"/>
      <c r="E98" s="500"/>
      <c r="F98" s="486"/>
      <c r="G98" s="486"/>
      <c r="Q98" s="485"/>
      <c r="R98" s="485"/>
      <c r="S98" s="485"/>
      <c r="U98" s="489"/>
      <c r="V98" s="489"/>
    </row>
    <row r="99" spans="4:24" s="488" customFormat="1" ht="17" customHeight="1" x14ac:dyDescent="0.2">
      <c r="D99" s="485"/>
      <c r="E99" s="490"/>
      <c r="F99" s="493"/>
      <c r="G99" s="501"/>
      <c r="M99" s="489"/>
      <c r="O99" s="497"/>
      <c r="P99" s="487"/>
      <c r="Q99" s="485"/>
      <c r="R99" s="485"/>
      <c r="U99" s="489"/>
      <c r="V99" s="489"/>
    </row>
    <row r="100" spans="4:24" s="488" customFormat="1" ht="17" customHeight="1" x14ac:dyDescent="0.2">
      <c r="D100" s="485"/>
      <c r="E100" s="502"/>
      <c r="F100" s="503"/>
      <c r="G100" s="504"/>
      <c r="H100" s="505"/>
      <c r="I100" s="505"/>
      <c r="J100" s="505"/>
      <c r="K100" s="505"/>
      <c r="L100" s="505"/>
      <c r="M100" s="505"/>
      <c r="N100" s="505"/>
      <c r="O100" s="506"/>
      <c r="P100" s="507"/>
      <c r="Q100" s="505"/>
      <c r="R100" s="485"/>
      <c r="U100" s="489"/>
      <c r="V100" s="489"/>
    </row>
    <row r="101" spans="4:24" s="488" customFormat="1" ht="17" customHeight="1" x14ac:dyDescent="0.2">
      <c r="D101" s="485"/>
      <c r="E101" s="501"/>
      <c r="F101" s="486"/>
      <c r="G101" s="501"/>
      <c r="O101" s="508"/>
      <c r="P101" s="509"/>
      <c r="R101" s="485"/>
      <c r="U101" s="489"/>
      <c r="V101" s="489"/>
    </row>
    <row r="102" spans="4:24" x14ac:dyDescent="0.2">
      <c r="E102" s="510"/>
    </row>
    <row r="103" spans="4:24" s="488" customFormat="1" ht="17" customHeight="1" x14ac:dyDescent="0.2">
      <c r="D103" s="485"/>
      <c r="E103" s="500"/>
      <c r="F103" s="486"/>
      <c r="M103" s="487"/>
      <c r="Q103" s="485"/>
      <c r="R103" s="485"/>
      <c r="U103" s="489"/>
      <c r="V103" s="499"/>
      <c r="W103" s="495"/>
      <c r="X103" s="495"/>
    </row>
    <row r="104" spans="4:24" s="488" customFormat="1" ht="17" customHeight="1" x14ac:dyDescent="0.2">
      <c r="D104" s="485"/>
      <c r="E104" s="490"/>
      <c r="F104" s="486"/>
      <c r="G104" s="486"/>
      <c r="M104" s="487"/>
      <c r="Q104" s="485"/>
      <c r="R104" s="485"/>
      <c r="U104" s="489"/>
      <c r="V104" s="499"/>
      <c r="W104" s="495"/>
      <c r="X104" s="495"/>
    </row>
    <row r="105" spans="4:24" s="488" customFormat="1" ht="17" customHeight="1" x14ac:dyDescent="0.2">
      <c r="D105" s="485"/>
      <c r="E105" s="490"/>
      <c r="F105" s="486"/>
      <c r="G105" s="486"/>
      <c r="M105" s="487"/>
      <c r="Q105" s="485"/>
      <c r="R105" s="485"/>
      <c r="U105" s="489"/>
      <c r="V105" s="499"/>
      <c r="W105" s="495"/>
      <c r="X105" s="495"/>
    </row>
    <row r="106" spans="4:24" s="488" customFormat="1" ht="17" customHeight="1" x14ac:dyDescent="0.2">
      <c r="D106" s="485"/>
      <c r="E106" s="490"/>
      <c r="F106" s="486"/>
      <c r="G106" s="486"/>
      <c r="M106" s="487"/>
      <c r="Q106" s="485"/>
      <c r="R106" s="485"/>
      <c r="U106" s="489"/>
      <c r="V106" s="489"/>
    </row>
    <row r="108" spans="4:24" x14ac:dyDescent="0.2">
      <c r="M108" s="513"/>
    </row>
    <row r="109" spans="4:24" x14ac:dyDescent="0.2">
      <c r="M109" s="484"/>
    </row>
  </sheetData>
  <pageMargins left="0.7" right="0.7" top="0.75" bottom="0.75" header="0.3" footer="0.3"/>
  <pageSetup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3C03-BA19-E346-AA32-02F400B2B386}">
  <sheetPr>
    <tabColor rgb="FF00B050"/>
  </sheetPr>
  <dimension ref="D3:W52"/>
  <sheetViews>
    <sheetView showGridLines="0" view="pageBreakPreview" zoomScale="187" zoomScaleSheetLayoutView="115" workbookViewId="0">
      <selection activeCell="L9" sqref="L9"/>
    </sheetView>
  </sheetViews>
  <sheetFormatPr baseColWidth="10" defaultColWidth="7.5703125" defaultRowHeight="16" x14ac:dyDescent="0.2"/>
  <cols>
    <col min="1" max="3" width="2.28515625" style="525" customWidth="1"/>
    <col min="4" max="4" width="3.140625" style="525" bestFit="1" customWidth="1"/>
    <col min="5" max="5" width="5.28515625" style="525" bestFit="1" customWidth="1"/>
    <col min="6" max="6" width="12.140625" style="525" bestFit="1" customWidth="1"/>
    <col min="7" max="7" width="2.7109375" style="525" bestFit="1" customWidth="1"/>
    <col min="8" max="8" width="6.140625" style="525" bestFit="1" customWidth="1"/>
    <col min="9" max="9" width="2.7109375" style="525" bestFit="1" customWidth="1"/>
    <col min="10" max="10" width="6.85546875" style="525" bestFit="1" customWidth="1"/>
    <col min="11" max="11" width="4" style="525" bestFit="1" customWidth="1"/>
    <col min="12" max="12" width="8.42578125" style="525" bestFit="1" customWidth="1"/>
    <col min="13" max="13" width="6.85546875" style="525" bestFit="1" customWidth="1"/>
    <col min="14" max="15" width="3.5703125" style="525" bestFit="1" customWidth="1"/>
    <col min="16" max="16" width="7.85546875" style="525" customWidth="1"/>
    <col min="17" max="18" width="3.5703125" style="525" bestFit="1" customWidth="1"/>
    <col min="19" max="19" width="4" style="525" bestFit="1" customWidth="1"/>
    <col min="20" max="20" width="3.140625" style="525" bestFit="1" customWidth="1"/>
    <col min="21" max="16384" width="7.5703125" style="525"/>
  </cols>
  <sheetData>
    <row r="3" spans="4:23" s="488" customFormat="1" ht="17" customHeight="1" x14ac:dyDescent="0.2">
      <c r="D3" s="488" t="s">
        <v>22</v>
      </c>
      <c r="E3" s="486" t="s">
        <v>886</v>
      </c>
      <c r="F3" s="512">
        <v>0.2</v>
      </c>
      <c r="G3" s="491" t="s">
        <v>873</v>
      </c>
      <c r="H3" s="491">
        <v>0.4</v>
      </c>
      <c r="I3" s="491" t="s">
        <v>185</v>
      </c>
      <c r="L3" s="485"/>
      <c r="N3" s="485"/>
      <c r="O3" s="485"/>
      <c r="P3" s="485"/>
    </row>
    <row r="4" spans="4:23" s="488" customFormat="1" ht="17" customHeight="1" x14ac:dyDescent="0.2">
      <c r="E4" s="490" t="s">
        <v>241</v>
      </c>
      <c r="F4" s="486" t="s">
        <v>887</v>
      </c>
      <c r="G4" s="488" t="s">
        <v>874</v>
      </c>
      <c r="H4" s="491">
        <f>4+3.5+2.5+3+3+2.5+3.5+4+2.5+1.5+3.5+1.8+1.5+3+6</f>
        <v>45.8</v>
      </c>
      <c r="I4" s="488" t="s">
        <v>185</v>
      </c>
      <c r="L4" s="485"/>
      <c r="N4" s="485"/>
      <c r="O4" s="485"/>
      <c r="P4" s="485"/>
    </row>
    <row r="5" spans="4:23" s="488" customFormat="1" ht="17" customHeight="1" x14ac:dyDescent="0.2">
      <c r="E5" s="490" t="s">
        <v>241</v>
      </c>
      <c r="F5" s="501" t="s">
        <v>888</v>
      </c>
      <c r="G5" s="514" t="s">
        <v>874</v>
      </c>
      <c r="H5" s="491">
        <v>0.15</v>
      </c>
      <c r="I5" s="488" t="s">
        <v>185</v>
      </c>
      <c r="L5" s="485"/>
      <c r="N5" s="485"/>
      <c r="O5" s="485"/>
      <c r="P5" s="485"/>
    </row>
    <row r="6" spans="4:23" s="488" customFormat="1" ht="17" customHeight="1" x14ac:dyDescent="0.2">
      <c r="E6" s="486"/>
      <c r="F6" s="501"/>
      <c r="L6" s="485"/>
      <c r="N6" s="485"/>
      <c r="O6" s="485"/>
      <c r="P6" s="485"/>
    </row>
    <row r="7" spans="4:23" s="495" customFormat="1" ht="17" customHeight="1" x14ac:dyDescent="0.2">
      <c r="E7" s="490" t="s">
        <v>241</v>
      </c>
      <c r="F7" s="493" t="s">
        <v>889</v>
      </c>
      <c r="G7" s="494"/>
      <c r="I7" s="495" t="s">
        <v>874</v>
      </c>
      <c r="J7" s="495">
        <v>4</v>
      </c>
      <c r="K7" s="495" t="s">
        <v>266</v>
      </c>
      <c r="L7" s="496">
        <v>13</v>
      </c>
      <c r="M7" s="485" t="s">
        <v>879</v>
      </c>
      <c r="N7" s="497" t="s">
        <v>880</v>
      </c>
      <c r="O7" s="1181">
        <f>((3.14*(L7/1000)^2)/4)*12*7850</f>
        <v>12.497042999999998</v>
      </c>
      <c r="P7" s="1181"/>
      <c r="Q7" s="488" t="s">
        <v>192</v>
      </c>
    </row>
    <row r="8" spans="4:23" s="495" customFormat="1" ht="17" customHeight="1" x14ac:dyDescent="0.2">
      <c r="E8" s="490" t="s">
        <v>241</v>
      </c>
      <c r="F8" s="493" t="s">
        <v>890</v>
      </c>
      <c r="G8" s="494"/>
      <c r="I8" s="495" t="s">
        <v>874</v>
      </c>
      <c r="J8" s="495">
        <v>4</v>
      </c>
      <c r="K8" s="495" t="s">
        <v>266</v>
      </c>
      <c r="L8" s="496">
        <v>13</v>
      </c>
      <c r="M8" s="485" t="s">
        <v>879</v>
      </c>
      <c r="N8" s="497" t="s">
        <v>880</v>
      </c>
      <c r="O8" s="1181">
        <f t="shared" ref="O8:O9" si="0">((3.14*(L8/1000)^2)/4)*12*7850</f>
        <v>12.497042999999998</v>
      </c>
      <c r="P8" s="1181"/>
      <c r="Q8" s="488" t="s">
        <v>192</v>
      </c>
      <c r="R8" s="485"/>
    </row>
    <row r="9" spans="4:23" s="495" customFormat="1" ht="17" customHeight="1" x14ac:dyDescent="0.2">
      <c r="E9" s="490" t="s">
        <v>241</v>
      </c>
      <c r="F9" s="493" t="s">
        <v>891</v>
      </c>
      <c r="G9" s="494"/>
      <c r="I9" s="495" t="s">
        <v>874</v>
      </c>
      <c r="J9" s="495">
        <f>H4/H5</f>
        <v>305.33333333333331</v>
      </c>
      <c r="K9" s="495" t="s">
        <v>266</v>
      </c>
      <c r="L9" s="496">
        <v>8</v>
      </c>
      <c r="M9" s="485" t="s">
        <v>879</v>
      </c>
      <c r="N9" s="497" t="s">
        <v>880</v>
      </c>
      <c r="O9" s="1181">
        <f t="shared" si="0"/>
        <v>4.7326079999999999</v>
      </c>
      <c r="P9" s="1181"/>
      <c r="Q9" s="488" t="s">
        <v>192</v>
      </c>
      <c r="R9" s="497"/>
    </row>
    <row r="10" spans="4:23" s="488" customFormat="1" ht="17" customHeight="1" x14ac:dyDescent="0.2">
      <c r="E10" s="500" t="s">
        <v>241</v>
      </c>
      <c r="F10" s="486" t="s">
        <v>882</v>
      </c>
      <c r="G10" s="486"/>
      <c r="L10" s="485"/>
      <c r="N10" s="485"/>
      <c r="O10" s="485"/>
      <c r="P10" s="485"/>
      <c r="W10" s="495"/>
    </row>
    <row r="11" spans="4:23" s="488" customFormat="1" ht="17" customHeight="1" x14ac:dyDescent="0.2">
      <c r="E11" s="501"/>
      <c r="F11" s="515" t="s">
        <v>892</v>
      </c>
      <c r="G11" s="501"/>
      <c r="H11" s="485"/>
      <c r="I11" s="488" t="s">
        <v>874</v>
      </c>
      <c r="J11" s="516">
        <f>((H4*J7)*1.2)/12</f>
        <v>18.319999999999997</v>
      </c>
      <c r="K11" s="488" t="s">
        <v>589</v>
      </c>
      <c r="L11" s="517" t="s">
        <v>880</v>
      </c>
      <c r="M11" s="487">
        <f>J11*O7</f>
        <v>228.94582775999993</v>
      </c>
      <c r="N11" s="485" t="s">
        <v>192</v>
      </c>
      <c r="P11" s="485"/>
      <c r="W11" s="495"/>
    </row>
    <row r="12" spans="4:23" s="488" customFormat="1" ht="17" customHeight="1" x14ac:dyDescent="0.2">
      <c r="E12" s="501"/>
      <c r="F12" s="518" t="s">
        <v>893</v>
      </c>
      <c r="G12" s="510"/>
      <c r="H12" s="519"/>
      <c r="I12" s="489" t="s">
        <v>874</v>
      </c>
      <c r="J12" s="516">
        <f>((H4*J8)*1.2)/12</f>
        <v>18.319999999999997</v>
      </c>
      <c r="K12" s="489" t="s">
        <v>589</v>
      </c>
      <c r="L12" s="520" t="s">
        <v>880</v>
      </c>
      <c r="M12" s="509">
        <f>J12*O8</f>
        <v>228.94582775999993</v>
      </c>
      <c r="N12" s="489" t="s">
        <v>192</v>
      </c>
      <c r="P12" s="485"/>
    </row>
    <row r="13" spans="4:23" s="488" customFormat="1" ht="17" customHeight="1" x14ac:dyDescent="0.2">
      <c r="E13" s="501"/>
      <c r="F13" s="521" t="s">
        <v>894</v>
      </c>
      <c r="G13" s="504"/>
      <c r="H13" s="522"/>
      <c r="I13" s="505" t="s">
        <v>874</v>
      </c>
      <c r="J13" s="505">
        <f>(2*(F3+H3))*(H4/H5)/12</f>
        <v>30.533333333333335</v>
      </c>
      <c r="K13" s="505" t="s">
        <v>589</v>
      </c>
      <c r="L13" s="523" t="s">
        <v>880</v>
      </c>
      <c r="M13" s="507">
        <f>J13*O9</f>
        <v>144.50229759999999</v>
      </c>
      <c r="N13" s="522" t="s">
        <v>192</v>
      </c>
      <c r="P13" s="485"/>
    </row>
    <row r="14" spans="4:23" s="488" customFormat="1" ht="17" customHeight="1" x14ac:dyDescent="0.2">
      <c r="E14" s="501"/>
      <c r="F14" s="501"/>
      <c r="G14" s="501"/>
      <c r="L14" s="508" t="s">
        <v>883</v>
      </c>
      <c r="M14" s="524">
        <f>SUM(M11:M13)</f>
        <v>602.39395311999988</v>
      </c>
      <c r="N14" s="485" t="s">
        <v>192</v>
      </c>
      <c r="P14" s="485"/>
    </row>
    <row r="15" spans="4:23" x14ac:dyDescent="0.2">
      <c r="E15" s="526" t="s">
        <v>306</v>
      </c>
    </row>
    <row r="16" spans="4:23" s="488" customFormat="1" ht="17" customHeight="1" x14ac:dyDescent="0.2">
      <c r="E16" s="500" t="s">
        <v>241</v>
      </c>
      <c r="F16" s="486" t="s">
        <v>884</v>
      </c>
      <c r="I16" s="488" t="s">
        <v>874</v>
      </c>
      <c r="J16" s="487">
        <f>(F3*H3)*H4</f>
        <v>3.6640000000000006</v>
      </c>
      <c r="K16" s="488" t="s">
        <v>189</v>
      </c>
      <c r="L16" s="485"/>
      <c r="N16" s="485"/>
      <c r="O16" s="485"/>
      <c r="P16" s="485"/>
    </row>
    <row r="17" spans="5:23" s="488" customFormat="1" ht="17" customHeight="1" x14ac:dyDescent="0.2">
      <c r="E17" s="490" t="s">
        <v>241</v>
      </c>
      <c r="F17" s="486" t="s">
        <v>882</v>
      </c>
      <c r="G17" s="486"/>
      <c r="I17" s="488" t="s">
        <v>874</v>
      </c>
      <c r="J17" s="487">
        <f>M14</f>
        <v>602.39395311999988</v>
      </c>
      <c r="K17" s="488" t="s">
        <v>192</v>
      </c>
      <c r="L17" s="485"/>
      <c r="N17" s="485"/>
      <c r="O17" s="485"/>
      <c r="P17" s="485"/>
    </row>
    <row r="18" spans="5:23" s="488" customFormat="1" ht="17" customHeight="1" x14ac:dyDescent="0.2">
      <c r="E18" s="490" t="s">
        <v>241</v>
      </c>
      <c r="F18" s="486" t="s">
        <v>147</v>
      </c>
      <c r="G18" s="486"/>
      <c r="I18" s="488" t="s">
        <v>874</v>
      </c>
      <c r="J18" s="487">
        <f>((H3+H3)*1.2)*H4</f>
        <v>43.967999999999996</v>
      </c>
      <c r="K18" s="488" t="s">
        <v>184</v>
      </c>
      <c r="L18" s="485"/>
      <c r="N18" s="485"/>
      <c r="O18" s="485"/>
      <c r="P18" s="485"/>
    </row>
    <row r="20" spans="5:23" s="488" customFormat="1" ht="17" customHeight="1" x14ac:dyDescent="0.2">
      <c r="E20" s="486"/>
      <c r="F20" s="512"/>
      <c r="G20" s="491"/>
      <c r="H20" s="491"/>
      <c r="I20" s="491"/>
      <c r="L20" s="485"/>
      <c r="N20" s="485"/>
      <c r="O20" s="485"/>
      <c r="P20" s="485"/>
    </row>
    <row r="21" spans="5:23" s="488" customFormat="1" ht="17" customHeight="1" x14ac:dyDescent="0.2">
      <c r="E21" s="490"/>
      <c r="F21" s="486"/>
      <c r="H21" s="491"/>
      <c r="L21" s="485"/>
      <c r="N21" s="485"/>
      <c r="O21" s="485"/>
      <c r="P21" s="485"/>
    </row>
    <row r="22" spans="5:23" s="488" customFormat="1" ht="17" customHeight="1" x14ac:dyDescent="0.2">
      <c r="E22" s="490"/>
      <c r="F22" s="501"/>
      <c r="G22" s="514"/>
      <c r="H22" s="491"/>
      <c r="L22" s="485"/>
      <c r="N22" s="485"/>
      <c r="O22" s="485"/>
      <c r="P22" s="485"/>
    </row>
    <row r="23" spans="5:23" s="488" customFormat="1" ht="17" customHeight="1" x14ac:dyDescent="0.2">
      <c r="E23" s="486"/>
      <c r="F23" s="501"/>
      <c r="L23" s="485"/>
      <c r="N23" s="485"/>
      <c r="O23" s="485"/>
      <c r="P23" s="485"/>
    </row>
    <row r="24" spans="5:23" s="495" customFormat="1" ht="17" customHeight="1" x14ac:dyDescent="0.2">
      <c r="E24" s="490"/>
      <c r="F24" s="493"/>
      <c r="G24" s="494"/>
      <c r="L24" s="496"/>
      <c r="M24" s="485"/>
      <c r="N24" s="497"/>
      <c r="O24" s="1181"/>
      <c r="P24" s="1181"/>
      <c r="Q24" s="488"/>
    </row>
    <row r="25" spans="5:23" s="495" customFormat="1" ht="17" customHeight="1" x14ac:dyDescent="0.2">
      <c r="E25" s="490"/>
      <c r="F25" s="493"/>
      <c r="G25" s="494"/>
      <c r="L25" s="496"/>
      <c r="M25" s="485"/>
      <c r="N25" s="497"/>
      <c r="O25" s="1181"/>
      <c r="P25" s="1181"/>
      <c r="Q25" s="488"/>
      <c r="R25" s="485"/>
    </row>
    <row r="26" spans="5:23" s="495" customFormat="1" ht="17" customHeight="1" x14ac:dyDescent="0.2">
      <c r="E26" s="490"/>
      <c r="F26" s="493"/>
      <c r="G26" s="494"/>
      <c r="L26" s="496"/>
      <c r="M26" s="485"/>
      <c r="N26" s="497"/>
      <c r="O26" s="1181"/>
      <c r="P26" s="1181"/>
      <c r="Q26" s="488"/>
      <c r="R26" s="497"/>
    </row>
    <row r="27" spans="5:23" s="488" customFormat="1" ht="17" customHeight="1" x14ac:dyDescent="0.2">
      <c r="E27" s="500"/>
      <c r="F27" s="486"/>
      <c r="G27" s="486"/>
      <c r="L27" s="485"/>
      <c r="N27" s="485"/>
      <c r="O27" s="485"/>
      <c r="P27" s="485"/>
      <c r="W27" s="495"/>
    </row>
    <row r="28" spans="5:23" s="488" customFormat="1" ht="17" customHeight="1" x14ac:dyDescent="0.2">
      <c r="E28" s="501"/>
      <c r="F28" s="515"/>
      <c r="G28" s="501"/>
      <c r="H28" s="485"/>
      <c r="J28" s="516"/>
      <c r="L28" s="517"/>
      <c r="M28" s="487"/>
      <c r="N28" s="485"/>
      <c r="P28" s="485"/>
      <c r="W28" s="495"/>
    </row>
    <row r="29" spans="5:23" s="488" customFormat="1" ht="17" customHeight="1" x14ac:dyDescent="0.2">
      <c r="E29" s="501"/>
      <c r="F29" s="518"/>
      <c r="G29" s="510"/>
      <c r="H29" s="519"/>
      <c r="I29" s="489"/>
      <c r="J29" s="516"/>
      <c r="K29" s="489"/>
      <c r="L29" s="520"/>
      <c r="M29" s="509"/>
      <c r="N29" s="489"/>
      <c r="P29" s="485"/>
    </row>
    <row r="30" spans="5:23" s="488" customFormat="1" ht="17" customHeight="1" x14ac:dyDescent="0.2">
      <c r="E30" s="501"/>
      <c r="F30" s="521"/>
      <c r="G30" s="504"/>
      <c r="H30" s="522"/>
      <c r="I30" s="505"/>
      <c r="J30" s="505"/>
      <c r="K30" s="505"/>
      <c r="L30" s="523"/>
      <c r="M30" s="507"/>
      <c r="N30" s="522"/>
      <c r="P30" s="485"/>
    </row>
    <row r="31" spans="5:23" s="488" customFormat="1" ht="17" customHeight="1" x14ac:dyDescent="0.2">
      <c r="E31" s="501"/>
      <c r="F31" s="501"/>
      <c r="G31" s="501"/>
      <c r="L31" s="508"/>
      <c r="M31" s="524"/>
      <c r="N31" s="485"/>
      <c r="P31" s="485"/>
    </row>
    <row r="32" spans="5:23" x14ac:dyDescent="0.2">
      <c r="E32" s="526"/>
    </row>
    <row r="33" spans="5:23" s="488" customFormat="1" ht="17" customHeight="1" x14ac:dyDescent="0.2">
      <c r="E33" s="500"/>
      <c r="F33" s="486"/>
      <c r="J33" s="487"/>
      <c r="L33" s="485"/>
      <c r="N33" s="485"/>
      <c r="O33" s="485"/>
      <c r="P33" s="485"/>
    </row>
    <row r="34" spans="5:23" s="488" customFormat="1" ht="17" customHeight="1" x14ac:dyDescent="0.2">
      <c r="E34" s="490"/>
      <c r="F34" s="486"/>
      <c r="G34" s="486"/>
      <c r="J34" s="487"/>
      <c r="L34" s="485"/>
      <c r="N34" s="485"/>
      <c r="O34" s="485"/>
      <c r="P34" s="485"/>
    </row>
    <row r="35" spans="5:23" s="488" customFormat="1" ht="17" customHeight="1" x14ac:dyDescent="0.2">
      <c r="E35" s="490"/>
      <c r="F35" s="486"/>
      <c r="G35" s="486"/>
      <c r="J35" s="487"/>
      <c r="L35" s="485"/>
      <c r="N35" s="485"/>
      <c r="O35" s="485"/>
      <c r="P35" s="485"/>
    </row>
    <row r="37" spans="5:23" s="488" customFormat="1" ht="17" customHeight="1" x14ac:dyDescent="0.2">
      <c r="E37" s="486"/>
      <c r="F37" s="512"/>
      <c r="G37" s="491"/>
      <c r="H37" s="491"/>
      <c r="I37" s="491"/>
      <c r="L37" s="485"/>
      <c r="N37" s="485"/>
      <c r="O37" s="485"/>
      <c r="P37" s="485"/>
    </row>
    <row r="38" spans="5:23" s="488" customFormat="1" ht="17" customHeight="1" x14ac:dyDescent="0.2">
      <c r="E38" s="490"/>
      <c r="F38" s="486"/>
      <c r="H38" s="491"/>
      <c r="L38" s="485"/>
      <c r="N38" s="485"/>
      <c r="O38" s="485"/>
      <c r="P38" s="485"/>
    </row>
    <row r="39" spans="5:23" s="488" customFormat="1" ht="17" customHeight="1" x14ac:dyDescent="0.2">
      <c r="E39" s="490"/>
      <c r="F39" s="501"/>
      <c r="G39" s="514"/>
      <c r="H39" s="491"/>
      <c r="L39" s="485"/>
      <c r="N39" s="485"/>
      <c r="O39" s="485"/>
      <c r="P39" s="485"/>
    </row>
    <row r="40" spans="5:23" s="488" customFormat="1" ht="17" customHeight="1" x14ac:dyDescent="0.2">
      <c r="E40" s="486"/>
      <c r="F40" s="501"/>
      <c r="L40" s="485"/>
      <c r="N40" s="485"/>
      <c r="O40" s="485"/>
      <c r="P40" s="485"/>
    </row>
    <row r="41" spans="5:23" s="495" customFormat="1" ht="17" customHeight="1" x14ac:dyDescent="0.2">
      <c r="E41" s="490"/>
      <c r="F41" s="493"/>
      <c r="G41" s="494"/>
      <c r="L41" s="496"/>
      <c r="M41" s="485"/>
      <c r="N41" s="497"/>
      <c r="O41" s="1181"/>
      <c r="P41" s="1181"/>
      <c r="Q41" s="488"/>
    </row>
    <row r="42" spans="5:23" s="495" customFormat="1" ht="17" customHeight="1" x14ac:dyDescent="0.2">
      <c r="E42" s="490"/>
      <c r="F42" s="493"/>
      <c r="G42" s="494"/>
      <c r="L42" s="496"/>
      <c r="M42" s="485"/>
      <c r="N42" s="497"/>
      <c r="O42" s="1181"/>
      <c r="P42" s="1181"/>
      <c r="Q42" s="488"/>
      <c r="R42" s="485"/>
    </row>
    <row r="43" spans="5:23" s="495" customFormat="1" ht="17" customHeight="1" x14ac:dyDescent="0.2">
      <c r="E43" s="490"/>
      <c r="F43" s="493"/>
      <c r="G43" s="494"/>
      <c r="L43" s="496"/>
      <c r="M43" s="485"/>
      <c r="N43" s="497"/>
      <c r="O43" s="1181"/>
      <c r="P43" s="1181"/>
      <c r="Q43" s="488"/>
      <c r="R43" s="497"/>
    </row>
    <row r="44" spans="5:23" s="488" customFormat="1" ht="17" customHeight="1" x14ac:dyDescent="0.2">
      <c r="E44" s="500"/>
      <c r="F44" s="486"/>
      <c r="G44" s="486"/>
      <c r="L44" s="485"/>
      <c r="N44" s="485"/>
      <c r="O44" s="485"/>
      <c r="P44" s="485"/>
      <c r="W44" s="495"/>
    </row>
    <row r="45" spans="5:23" s="488" customFormat="1" ht="17" customHeight="1" x14ac:dyDescent="0.2">
      <c r="E45" s="501"/>
      <c r="F45" s="515"/>
      <c r="G45" s="501"/>
      <c r="H45" s="485"/>
      <c r="J45" s="516"/>
      <c r="L45" s="517"/>
      <c r="M45" s="487"/>
      <c r="N45" s="485"/>
      <c r="P45" s="485"/>
      <c r="W45" s="495"/>
    </row>
    <row r="46" spans="5:23" s="488" customFormat="1" ht="17" customHeight="1" x14ac:dyDescent="0.2">
      <c r="E46" s="501"/>
      <c r="F46" s="518"/>
      <c r="G46" s="510"/>
      <c r="H46" s="519"/>
      <c r="I46" s="489"/>
      <c r="J46" s="516"/>
      <c r="K46" s="489"/>
      <c r="L46" s="520"/>
      <c r="M46" s="509"/>
      <c r="N46" s="489"/>
      <c r="P46" s="485"/>
    </row>
    <row r="47" spans="5:23" s="488" customFormat="1" ht="17" customHeight="1" x14ac:dyDescent="0.2">
      <c r="E47" s="501"/>
      <c r="F47" s="521"/>
      <c r="G47" s="504"/>
      <c r="H47" s="522"/>
      <c r="I47" s="505"/>
      <c r="J47" s="505"/>
      <c r="K47" s="505"/>
      <c r="L47" s="523"/>
      <c r="M47" s="507"/>
      <c r="N47" s="522"/>
      <c r="P47" s="485"/>
    </row>
    <row r="48" spans="5:23" s="488" customFormat="1" ht="17" customHeight="1" x14ac:dyDescent="0.2">
      <c r="E48" s="501"/>
      <c r="F48" s="501"/>
      <c r="G48" s="501"/>
      <c r="L48" s="508"/>
      <c r="M48" s="524"/>
      <c r="N48" s="485"/>
      <c r="P48" s="485"/>
    </row>
    <row r="49" spans="5:16" x14ac:dyDescent="0.2">
      <c r="E49" s="526"/>
    </row>
    <row r="50" spans="5:16" s="488" customFormat="1" ht="17" customHeight="1" x14ac:dyDescent="0.2">
      <c r="E50" s="500"/>
      <c r="F50" s="486"/>
      <c r="J50" s="487"/>
      <c r="L50" s="485"/>
      <c r="N50" s="485"/>
      <c r="O50" s="485"/>
      <c r="P50" s="485"/>
    </row>
    <row r="51" spans="5:16" s="488" customFormat="1" ht="17" customHeight="1" x14ac:dyDescent="0.2">
      <c r="E51" s="490"/>
      <c r="F51" s="486"/>
      <c r="G51" s="486"/>
      <c r="J51" s="487"/>
      <c r="L51" s="485"/>
      <c r="N51" s="485"/>
      <c r="O51" s="485"/>
      <c r="P51" s="485"/>
    </row>
    <row r="52" spans="5:16" s="488" customFormat="1" ht="17" customHeight="1" x14ac:dyDescent="0.2">
      <c r="E52" s="490"/>
      <c r="F52" s="486"/>
      <c r="G52" s="486"/>
      <c r="J52" s="487"/>
      <c r="L52" s="485"/>
      <c r="N52" s="485"/>
      <c r="O52" s="485"/>
      <c r="P52" s="485"/>
    </row>
  </sheetData>
  <mergeCells count="9">
    <mergeCell ref="O41:P41"/>
    <mergeCell ref="O42:P42"/>
    <mergeCell ref="O43:P43"/>
    <mergeCell ref="O7:P7"/>
    <mergeCell ref="O8:P8"/>
    <mergeCell ref="O9:P9"/>
    <mergeCell ref="O24:P24"/>
    <mergeCell ref="O25:P25"/>
    <mergeCell ref="O26:P26"/>
  </mergeCells>
  <pageMargins left="0.7" right="0.7" top="0.75" bottom="0.75" header="0.3" footer="0.3"/>
  <pageSetup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B9D3-FEBD-F242-A7F7-F009886175D3}">
  <sheetPr>
    <tabColor rgb="FF00B050"/>
  </sheetPr>
  <dimension ref="D2:W309"/>
  <sheetViews>
    <sheetView showGridLines="0" view="pageBreakPreview" topLeftCell="C1" zoomScale="115" zoomScaleSheetLayoutView="115" workbookViewId="0">
      <pane xSplit="18" ySplit="2" topLeftCell="U7" activePane="bottomRight" state="frozen"/>
      <selection activeCell="C1" sqref="C1"/>
      <selection pane="topRight" activeCell="U1" sqref="U1"/>
      <selection pane="bottomLeft" activeCell="C3" sqref="C3"/>
      <selection pane="bottomRight" activeCell="L21" sqref="L21"/>
    </sheetView>
  </sheetViews>
  <sheetFormatPr baseColWidth="10" defaultColWidth="7.7109375" defaultRowHeight="16" x14ac:dyDescent="0.2"/>
  <cols>
    <col min="1" max="3" width="7.7109375" style="527"/>
    <col min="4" max="4" width="4" style="527" bestFit="1" customWidth="1"/>
    <col min="5" max="5" width="19.28515625" style="527" bestFit="1" customWidth="1"/>
    <col min="6" max="6" width="5.28515625" style="527" customWidth="1"/>
    <col min="7" max="7" width="2.7109375" style="527" bestFit="1" customWidth="1"/>
    <col min="8" max="8" width="5.7109375" style="527" bestFit="1" customWidth="1"/>
    <col min="9" max="9" width="4" style="527" bestFit="1" customWidth="1"/>
    <col min="10" max="10" width="6" style="527" bestFit="1" customWidth="1"/>
    <col min="11" max="11" width="5.7109375" style="527" bestFit="1" customWidth="1"/>
    <col min="12" max="12" width="6.5703125" style="527" bestFit="1" customWidth="1"/>
    <col min="13" max="13" width="4" style="527" bestFit="1" customWidth="1"/>
    <col min="14" max="14" width="4.42578125" style="527" bestFit="1" customWidth="1"/>
    <col min="15" max="15" width="6.5703125" style="527" bestFit="1" customWidth="1"/>
    <col min="16" max="16" width="3.5703125" style="527" bestFit="1" customWidth="1"/>
    <col min="17" max="17" width="6" style="527" bestFit="1" customWidth="1"/>
    <col min="18" max="18" width="3.85546875" style="527" bestFit="1" customWidth="1"/>
    <col min="19" max="19" width="4.5703125" style="527" bestFit="1" customWidth="1"/>
    <col min="20" max="20" width="7.7109375" style="527"/>
    <col min="21" max="21" width="16.140625" style="527" customWidth="1"/>
    <col min="22" max="22" width="7.7109375" style="527"/>
    <col min="23" max="23" width="9.85546875" style="527" bestFit="1" customWidth="1"/>
    <col min="24" max="16384" width="7.7109375" style="527"/>
  </cols>
  <sheetData>
    <row r="2" spans="4:21" x14ac:dyDescent="0.2">
      <c r="U2" s="528">
        <f>'[3]RAB '!AC22</f>
        <v>0</v>
      </c>
    </row>
    <row r="3" spans="4:21" s="488" customFormat="1" ht="17" customHeight="1" x14ac:dyDescent="0.2">
      <c r="D3" s="488" t="s">
        <v>22</v>
      </c>
      <c r="E3" s="486" t="s">
        <v>1092</v>
      </c>
      <c r="F3" s="512">
        <v>0.15</v>
      </c>
      <c r="G3" s="491" t="s">
        <v>873</v>
      </c>
      <c r="H3" s="512">
        <v>0.3</v>
      </c>
      <c r="I3" s="491" t="s">
        <v>873</v>
      </c>
      <c r="J3" s="491">
        <v>0.3</v>
      </c>
      <c r="K3" s="488" t="s">
        <v>877</v>
      </c>
      <c r="N3" s="485"/>
      <c r="O3" s="485"/>
      <c r="P3" s="485"/>
    </row>
    <row r="4" spans="4:21" s="495" customFormat="1" ht="17" customHeight="1" x14ac:dyDescent="0.2">
      <c r="E4" s="490" t="s">
        <v>241</v>
      </c>
      <c r="F4" s="493" t="s">
        <v>896</v>
      </c>
      <c r="G4" s="493"/>
      <c r="I4" s="495" t="s">
        <v>874</v>
      </c>
      <c r="J4" s="491">
        <f>1.15+0.4+3.7</f>
        <v>5.25</v>
      </c>
      <c r="K4" s="495" t="s">
        <v>185</v>
      </c>
      <c r="N4" s="492"/>
      <c r="O4" s="492"/>
      <c r="P4" s="492"/>
    </row>
    <row r="5" spans="4:21" s="495" customFormat="1" ht="17" customHeight="1" x14ac:dyDescent="0.2">
      <c r="E5" s="490" t="s">
        <v>241</v>
      </c>
      <c r="F5" s="493" t="s">
        <v>897</v>
      </c>
      <c r="G5" s="494"/>
      <c r="I5" s="495" t="s">
        <v>874</v>
      </c>
      <c r="J5" s="491">
        <v>4</v>
      </c>
      <c r="K5" s="495" t="s">
        <v>188</v>
      </c>
      <c r="N5" s="492"/>
      <c r="O5" s="492"/>
      <c r="P5" s="492"/>
    </row>
    <row r="6" spans="4:21" s="495" customFormat="1" ht="17" customHeight="1" x14ac:dyDescent="0.2">
      <c r="E6" s="490"/>
      <c r="F6" s="493"/>
      <c r="G6" s="494"/>
      <c r="I6" s="529" t="s">
        <v>874</v>
      </c>
      <c r="J6" s="491">
        <v>0.15</v>
      </c>
      <c r="K6" s="495" t="s">
        <v>185</v>
      </c>
      <c r="N6" s="492"/>
      <c r="O6" s="492"/>
      <c r="P6" s="492"/>
    </row>
    <row r="7" spans="4:21" s="495" customFormat="1" ht="17" customHeight="1" x14ac:dyDescent="0.2">
      <c r="E7" s="490" t="s">
        <v>241</v>
      </c>
      <c r="F7" s="493" t="s">
        <v>889</v>
      </c>
      <c r="G7" s="494"/>
      <c r="K7" s="495" t="s">
        <v>874</v>
      </c>
      <c r="L7" s="491">
        <v>4</v>
      </c>
      <c r="M7" s="495" t="s">
        <v>266</v>
      </c>
      <c r="N7" s="496">
        <v>12</v>
      </c>
      <c r="O7" s="492" t="s">
        <v>879</v>
      </c>
      <c r="P7" s="492" t="s">
        <v>880</v>
      </c>
      <c r="Q7" s="495">
        <f>((3.14*(N7/1000)^2)/4)*12*7850</f>
        <v>10.648368</v>
      </c>
      <c r="R7" s="495" t="s">
        <v>898</v>
      </c>
    </row>
    <row r="8" spans="4:21" s="495" customFormat="1" ht="17" customHeight="1" x14ac:dyDescent="0.2">
      <c r="E8" s="490" t="s">
        <v>241</v>
      </c>
      <c r="F8" s="493" t="s">
        <v>890</v>
      </c>
      <c r="G8" s="494"/>
      <c r="K8" s="495" t="s">
        <v>874</v>
      </c>
      <c r="L8" s="491">
        <v>4</v>
      </c>
      <c r="M8" s="495" t="s">
        <v>266</v>
      </c>
      <c r="N8" s="496">
        <v>12</v>
      </c>
      <c r="O8" s="492" t="s">
        <v>879</v>
      </c>
      <c r="P8" s="492" t="s">
        <v>880</v>
      </c>
      <c r="Q8" s="495">
        <f t="shared" ref="Q8:Q9" si="0">((3.14*(N8/1000)^2)/4)*12*7850</f>
        <v>10.648368</v>
      </c>
      <c r="R8" s="495" t="s">
        <v>898</v>
      </c>
    </row>
    <row r="9" spans="4:21" s="495" customFormat="1" ht="17" customHeight="1" x14ac:dyDescent="0.2">
      <c r="E9" s="490" t="s">
        <v>241</v>
      </c>
      <c r="F9" s="493" t="s">
        <v>891</v>
      </c>
      <c r="G9" s="494"/>
      <c r="K9" s="495" t="s">
        <v>874</v>
      </c>
      <c r="L9" s="491">
        <f>J4/J6</f>
        <v>35</v>
      </c>
      <c r="M9" s="495" t="s">
        <v>266</v>
      </c>
      <c r="N9" s="496">
        <v>8</v>
      </c>
      <c r="O9" s="492" t="s">
        <v>879</v>
      </c>
      <c r="P9" s="492" t="s">
        <v>880</v>
      </c>
      <c r="Q9" s="495">
        <f t="shared" si="0"/>
        <v>4.7326079999999999</v>
      </c>
      <c r="R9" s="495" t="s">
        <v>898</v>
      </c>
    </row>
    <row r="10" spans="4:21" s="488" customFormat="1" ht="17" customHeight="1" x14ac:dyDescent="0.2">
      <c r="E10" s="500" t="s">
        <v>241</v>
      </c>
      <c r="F10" s="486" t="s">
        <v>882</v>
      </c>
      <c r="G10" s="486"/>
      <c r="P10" s="485"/>
      <c r="Q10" s="485"/>
      <c r="R10" s="485"/>
    </row>
    <row r="11" spans="4:21" s="488" customFormat="1" ht="17" customHeight="1" x14ac:dyDescent="0.2">
      <c r="E11" s="501"/>
      <c r="F11" s="493" t="s">
        <v>892</v>
      </c>
      <c r="G11" s="494"/>
      <c r="H11" s="492"/>
      <c r="K11" s="495" t="s">
        <v>874</v>
      </c>
      <c r="L11" s="530">
        <f>((J4*J5*L7)+(J4*0.3*L7))/12</f>
        <v>7.5249999999999995</v>
      </c>
      <c r="M11" s="495" t="s">
        <v>589</v>
      </c>
      <c r="N11" s="492" t="s">
        <v>880</v>
      </c>
      <c r="O11" s="531">
        <f>L11*Q7</f>
        <v>80.128969199999986</v>
      </c>
      <c r="P11" s="492" t="s">
        <v>192</v>
      </c>
      <c r="R11" s="485"/>
    </row>
    <row r="12" spans="4:21" s="488" customFormat="1" ht="17" customHeight="1" x14ac:dyDescent="0.2">
      <c r="E12" s="501"/>
      <c r="F12" s="532" t="s">
        <v>893</v>
      </c>
      <c r="G12" s="533"/>
      <c r="H12" s="534"/>
      <c r="K12" s="499" t="s">
        <v>874</v>
      </c>
      <c r="L12" s="530">
        <f>((J4*J5*L8)+(J4*0.3*L9))/12</f>
        <v>11.59375</v>
      </c>
      <c r="M12" s="499" t="s">
        <v>589</v>
      </c>
      <c r="N12" s="534" t="s">
        <v>880</v>
      </c>
      <c r="O12" s="535">
        <f>L12*Q8</f>
        <v>123.4545165</v>
      </c>
      <c r="P12" s="495" t="s">
        <v>192</v>
      </c>
      <c r="R12" s="485"/>
    </row>
    <row r="13" spans="4:21" s="488" customFormat="1" ht="17" customHeight="1" x14ac:dyDescent="0.2">
      <c r="E13" s="501"/>
      <c r="F13" s="503" t="s">
        <v>894</v>
      </c>
      <c r="G13" s="536"/>
      <c r="H13" s="537"/>
      <c r="I13" s="505"/>
      <c r="J13" s="505"/>
      <c r="K13" s="538" t="s">
        <v>874</v>
      </c>
      <c r="L13" s="538">
        <f>(((((2*(F3+H3))*(J4/J6)*J5)/12)*1.05))</f>
        <v>11.024999999999999</v>
      </c>
      <c r="M13" s="538" t="s">
        <v>589</v>
      </c>
      <c r="N13" s="537" t="s">
        <v>880</v>
      </c>
      <c r="O13" s="539">
        <f>L13*Q9</f>
        <v>52.177003199999994</v>
      </c>
      <c r="P13" s="537" t="s">
        <v>192</v>
      </c>
      <c r="R13" s="485"/>
    </row>
    <row r="14" spans="4:21" s="495" customFormat="1" ht="17.25" customHeight="1" x14ac:dyDescent="0.2">
      <c r="E14" s="494"/>
      <c r="F14" s="494"/>
      <c r="G14" s="494"/>
      <c r="N14" s="501" t="s">
        <v>883</v>
      </c>
      <c r="O14" s="509">
        <f>SUM(O11:O13)</f>
        <v>255.76048889999998</v>
      </c>
      <c r="P14" s="485" t="s">
        <v>192</v>
      </c>
      <c r="R14" s="492"/>
    </row>
    <row r="15" spans="4:21" s="525" customFormat="1" x14ac:dyDescent="0.2">
      <c r="E15" s="526" t="s">
        <v>306</v>
      </c>
      <c r="I15" s="527"/>
      <c r="J15" s="527"/>
    </row>
    <row r="16" spans="4:21" s="488" customFormat="1" ht="17" customHeight="1" x14ac:dyDescent="0.2">
      <c r="E16" s="500" t="s">
        <v>241</v>
      </c>
      <c r="F16" s="486" t="s">
        <v>884</v>
      </c>
      <c r="K16" s="488" t="s">
        <v>874</v>
      </c>
      <c r="L16" s="487">
        <f>((F3*J3)+(J3*J3))*J4*J5</f>
        <v>2.835</v>
      </c>
      <c r="M16" s="488" t="s">
        <v>189</v>
      </c>
      <c r="N16" s="485"/>
      <c r="P16" s="485"/>
      <c r="Q16" s="485"/>
      <c r="R16" s="485"/>
    </row>
    <row r="17" spans="4:18" s="488" customFormat="1" ht="17" customHeight="1" x14ac:dyDescent="0.2">
      <c r="E17" s="490" t="s">
        <v>241</v>
      </c>
      <c r="F17" s="486" t="s">
        <v>882</v>
      </c>
      <c r="G17" s="486"/>
      <c r="K17" s="488" t="s">
        <v>874</v>
      </c>
      <c r="L17" s="487">
        <f>O14</f>
        <v>255.76048889999998</v>
      </c>
      <c r="M17" s="488" t="s">
        <v>192</v>
      </c>
      <c r="N17" s="485"/>
      <c r="P17" s="485"/>
      <c r="Q17" s="485"/>
      <c r="R17" s="485"/>
    </row>
    <row r="18" spans="4:18" s="488" customFormat="1" ht="17" customHeight="1" x14ac:dyDescent="0.2">
      <c r="E18" s="490" t="s">
        <v>241</v>
      </c>
      <c r="F18" s="486" t="s">
        <v>147</v>
      </c>
      <c r="G18" s="486"/>
      <c r="K18" s="488" t="s">
        <v>874</v>
      </c>
      <c r="L18" s="487">
        <f>2*(F3+H3)*J4*J5*1.2</f>
        <v>22.679999999999996</v>
      </c>
      <c r="M18" s="488" t="s">
        <v>184</v>
      </c>
      <c r="N18" s="485"/>
      <c r="P18" s="485"/>
      <c r="Q18" s="485"/>
      <c r="R18" s="485"/>
    </row>
    <row r="19" spans="4:18" s="488" customFormat="1" ht="17" customHeight="1" x14ac:dyDescent="0.2">
      <c r="E19" s="490"/>
      <c r="F19" s="486"/>
      <c r="G19" s="486"/>
      <c r="L19" s="487"/>
      <c r="N19" s="485"/>
      <c r="P19" s="485"/>
      <c r="Q19" s="485"/>
      <c r="R19" s="485"/>
    </row>
    <row r="20" spans="4:18" s="488" customFormat="1" ht="17" customHeight="1" x14ac:dyDescent="0.2">
      <c r="D20" s="488" t="s">
        <v>27</v>
      </c>
      <c r="E20" s="486" t="s">
        <v>895</v>
      </c>
      <c r="F20" s="512">
        <v>0.15</v>
      </c>
      <c r="G20" s="491" t="s">
        <v>873</v>
      </c>
      <c r="H20" s="512">
        <v>0.3</v>
      </c>
      <c r="I20" s="491" t="s">
        <v>873</v>
      </c>
      <c r="J20" s="491">
        <v>0.3</v>
      </c>
      <c r="K20" s="488" t="s">
        <v>877</v>
      </c>
      <c r="N20" s="485"/>
      <c r="O20" s="485"/>
      <c r="P20" s="485"/>
    </row>
    <row r="21" spans="4:18" s="495" customFormat="1" ht="17" customHeight="1" x14ac:dyDescent="0.2">
      <c r="E21" s="490" t="s">
        <v>241</v>
      </c>
      <c r="F21" s="493" t="s">
        <v>896</v>
      </c>
      <c r="G21" s="493"/>
      <c r="I21" s="495" t="s">
        <v>874</v>
      </c>
      <c r="J21" s="491">
        <f>1.15+0.4+3.7</f>
        <v>5.25</v>
      </c>
      <c r="K21" s="495" t="s">
        <v>185</v>
      </c>
      <c r="N21" s="492"/>
      <c r="O21" s="492"/>
      <c r="P21" s="492"/>
    </row>
    <row r="22" spans="4:18" s="495" customFormat="1" ht="17" customHeight="1" x14ac:dyDescent="0.2">
      <c r="E22" s="490" t="s">
        <v>241</v>
      </c>
      <c r="F22" s="493" t="s">
        <v>897</v>
      </c>
      <c r="G22" s="494"/>
      <c r="I22" s="495" t="s">
        <v>874</v>
      </c>
      <c r="J22" s="491">
        <v>2</v>
      </c>
      <c r="K22" s="495" t="s">
        <v>188</v>
      </c>
      <c r="N22" s="492"/>
      <c r="O22" s="492"/>
      <c r="P22" s="492"/>
    </row>
    <row r="23" spans="4:18" s="495" customFormat="1" ht="17" customHeight="1" x14ac:dyDescent="0.2">
      <c r="E23" s="490"/>
      <c r="F23" s="493"/>
      <c r="G23" s="494"/>
      <c r="I23" s="529" t="s">
        <v>874</v>
      </c>
      <c r="J23" s="491">
        <v>0.15</v>
      </c>
      <c r="K23" s="495" t="s">
        <v>185</v>
      </c>
      <c r="N23" s="492"/>
      <c r="O23" s="492"/>
      <c r="P23" s="492"/>
    </row>
    <row r="24" spans="4:18" s="495" customFormat="1" ht="17" customHeight="1" x14ac:dyDescent="0.2">
      <c r="E24" s="490" t="s">
        <v>241</v>
      </c>
      <c r="F24" s="493" t="s">
        <v>889</v>
      </c>
      <c r="G24" s="494"/>
      <c r="K24" s="495" t="s">
        <v>874</v>
      </c>
      <c r="L24" s="491">
        <v>4</v>
      </c>
      <c r="M24" s="495" t="s">
        <v>266</v>
      </c>
      <c r="N24" s="496">
        <v>12</v>
      </c>
      <c r="O24" s="492" t="s">
        <v>879</v>
      </c>
      <c r="P24" s="492" t="s">
        <v>880</v>
      </c>
      <c r="Q24" s="495">
        <f>((3.14*(N24/1000)^2)/4)*12*7850</f>
        <v>10.648368</v>
      </c>
      <c r="R24" s="495" t="s">
        <v>898</v>
      </c>
    </row>
    <row r="25" spans="4:18" s="495" customFormat="1" ht="17" customHeight="1" x14ac:dyDescent="0.2">
      <c r="E25" s="490" t="s">
        <v>241</v>
      </c>
      <c r="F25" s="493" t="s">
        <v>890</v>
      </c>
      <c r="G25" s="494"/>
      <c r="K25" s="495" t="s">
        <v>874</v>
      </c>
      <c r="L25" s="491">
        <v>4</v>
      </c>
      <c r="M25" s="495" t="s">
        <v>266</v>
      </c>
      <c r="N25" s="496">
        <v>12</v>
      </c>
      <c r="O25" s="492" t="s">
        <v>879</v>
      </c>
      <c r="P25" s="492" t="s">
        <v>880</v>
      </c>
      <c r="Q25" s="495">
        <f t="shared" ref="Q25:Q26" si="1">((3.14*(N25/1000)^2)/4)*12*7850</f>
        <v>10.648368</v>
      </c>
      <c r="R25" s="495" t="s">
        <v>898</v>
      </c>
    </row>
    <row r="26" spans="4:18" s="495" customFormat="1" ht="17" customHeight="1" x14ac:dyDescent="0.2">
      <c r="E26" s="490" t="s">
        <v>241</v>
      </c>
      <c r="F26" s="493" t="s">
        <v>891</v>
      </c>
      <c r="G26" s="494"/>
      <c r="K26" s="495" t="s">
        <v>874</v>
      </c>
      <c r="L26" s="491">
        <f>J21/J23</f>
        <v>35</v>
      </c>
      <c r="M26" s="495" t="s">
        <v>266</v>
      </c>
      <c r="N26" s="496">
        <v>8</v>
      </c>
      <c r="O26" s="492" t="s">
        <v>879</v>
      </c>
      <c r="P26" s="492" t="s">
        <v>880</v>
      </c>
      <c r="Q26" s="495">
        <f t="shared" si="1"/>
        <v>4.7326079999999999</v>
      </c>
      <c r="R26" s="495" t="s">
        <v>898</v>
      </c>
    </row>
    <row r="27" spans="4:18" s="488" customFormat="1" ht="17" customHeight="1" x14ac:dyDescent="0.2">
      <c r="E27" s="500" t="s">
        <v>241</v>
      </c>
      <c r="F27" s="486" t="s">
        <v>882</v>
      </c>
      <c r="G27" s="486"/>
      <c r="P27" s="485"/>
      <c r="Q27" s="485"/>
      <c r="R27" s="485"/>
    </row>
    <row r="28" spans="4:18" s="488" customFormat="1" ht="17" customHeight="1" x14ac:dyDescent="0.2">
      <c r="E28" s="501"/>
      <c r="F28" s="493" t="s">
        <v>892</v>
      </c>
      <c r="G28" s="494"/>
      <c r="H28" s="492"/>
      <c r="K28" s="495" t="s">
        <v>874</v>
      </c>
      <c r="L28" s="530">
        <f>((J21*J22*L24)+(J21*0.3*L24))/12</f>
        <v>4.0249999999999995</v>
      </c>
      <c r="M28" s="495" t="s">
        <v>589</v>
      </c>
      <c r="N28" s="492" t="s">
        <v>880</v>
      </c>
      <c r="O28" s="531">
        <f>L28*Q24</f>
        <v>42.85968119999999</v>
      </c>
      <c r="P28" s="492" t="s">
        <v>192</v>
      </c>
      <c r="R28" s="485"/>
    </row>
    <row r="29" spans="4:18" s="488" customFormat="1" ht="17" customHeight="1" x14ac:dyDescent="0.2">
      <c r="E29" s="501"/>
      <c r="F29" s="532" t="s">
        <v>893</v>
      </c>
      <c r="G29" s="533"/>
      <c r="H29" s="534"/>
      <c r="K29" s="499" t="s">
        <v>874</v>
      </c>
      <c r="L29" s="530">
        <f>((J21*J22*L25)+(J21*0.3*L26))/12</f>
        <v>8.09375</v>
      </c>
      <c r="M29" s="499" t="s">
        <v>589</v>
      </c>
      <c r="N29" s="534" t="s">
        <v>880</v>
      </c>
      <c r="O29" s="535">
        <f>L29*Q25</f>
        <v>86.185228499999994</v>
      </c>
      <c r="P29" s="495" t="s">
        <v>192</v>
      </c>
      <c r="R29" s="485"/>
    </row>
    <row r="30" spans="4:18" s="488" customFormat="1" ht="17" customHeight="1" x14ac:dyDescent="0.2">
      <c r="E30" s="501"/>
      <c r="F30" s="503" t="s">
        <v>894</v>
      </c>
      <c r="G30" s="536"/>
      <c r="H30" s="537"/>
      <c r="I30" s="505"/>
      <c r="J30" s="505"/>
      <c r="K30" s="538" t="s">
        <v>874</v>
      </c>
      <c r="L30" s="538">
        <f>(((((2*(F20+H20))*(J21/J23)*J22)/12)*1.05))</f>
        <v>5.5124999999999993</v>
      </c>
      <c r="M30" s="538" t="s">
        <v>589</v>
      </c>
      <c r="N30" s="537" t="s">
        <v>880</v>
      </c>
      <c r="O30" s="539">
        <f>L30*Q26</f>
        <v>26.088501599999997</v>
      </c>
      <c r="P30" s="537" t="s">
        <v>192</v>
      </c>
      <c r="R30" s="485"/>
    </row>
    <row r="31" spans="4:18" s="495" customFormat="1" ht="17.25" customHeight="1" x14ac:dyDescent="0.2">
      <c r="E31" s="494"/>
      <c r="F31" s="494"/>
      <c r="G31" s="494"/>
      <c r="N31" s="501" t="s">
        <v>883</v>
      </c>
      <c r="O31" s="509">
        <f>SUM(O28:O30)</f>
        <v>155.13341129999998</v>
      </c>
      <c r="P31" s="485" t="s">
        <v>192</v>
      </c>
      <c r="R31" s="492"/>
    </row>
    <row r="32" spans="4:18" s="525" customFormat="1" x14ac:dyDescent="0.2">
      <c r="E32" s="526" t="s">
        <v>306</v>
      </c>
      <c r="I32" s="527"/>
      <c r="J32" s="527"/>
    </row>
    <row r="33" spans="4:23" s="488" customFormat="1" ht="17" customHeight="1" x14ac:dyDescent="0.2">
      <c r="E33" s="500" t="s">
        <v>241</v>
      </c>
      <c r="F33" s="486" t="s">
        <v>884</v>
      </c>
      <c r="K33" s="488" t="s">
        <v>874</v>
      </c>
      <c r="L33" s="487">
        <f>((F20*J20)+(J20*J20))*J21*J22</f>
        <v>1.4175</v>
      </c>
      <c r="M33" s="488" t="s">
        <v>189</v>
      </c>
      <c r="N33" s="485"/>
      <c r="P33" s="485"/>
      <c r="Q33" s="485"/>
      <c r="R33" s="485"/>
    </row>
    <row r="34" spans="4:23" s="488" customFormat="1" ht="17" customHeight="1" x14ac:dyDescent="0.2">
      <c r="E34" s="490" t="s">
        <v>241</v>
      </c>
      <c r="F34" s="486" t="s">
        <v>882</v>
      </c>
      <c r="G34" s="486"/>
      <c r="K34" s="488" t="s">
        <v>874</v>
      </c>
      <c r="L34" s="487">
        <f>O31</f>
        <v>155.13341129999998</v>
      </c>
      <c r="M34" s="488" t="s">
        <v>192</v>
      </c>
      <c r="N34" s="485"/>
      <c r="P34" s="485"/>
      <c r="Q34" s="485"/>
      <c r="R34" s="485"/>
      <c r="W34" s="488">
        <f>350*350</f>
        <v>122500</v>
      </c>
    </row>
    <row r="35" spans="4:23" s="488" customFormat="1" ht="17" customHeight="1" x14ac:dyDescent="0.2">
      <c r="E35" s="490" t="s">
        <v>241</v>
      </c>
      <c r="F35" s="486" t="s">
        <v>147</v>
      </c>
      <c r="G35" s="486"/>
      <c r="K35" s="488" t="s">
        <v>874</v>
      </c>
      <c r="L35" s="487">
        <f>2*(F20+H20)*J21*J22*1.2</f>
        <v>11.339999999999998</v>
      </c>
      <c r="M35" s="488" t="s">
        <v>184</v>
      </c>
      <c r="N35" s="485"/>
      <c r="P35" s="485"/>
      <c r="Q35" s="485"/>
      <c r="R35" s="485"/>
      <c r="W35" s="488">
        <f>150*300</f>
        <v>45000</v>
      </c>
    </row>
    <row r="36" spans="4:23" s="488" customFormat="1" ht="17" customHeight="1" x14ac:dyDescent="0.2">
      <c r="E36" s="490"/>
      <c r="F36" s="486"/>
      <c r="G36" s="486"/>
      <c r="L36" s="487"/>
      <c r="N36" s="485"/>
      <c r="P36" s="485"/>
      <c r="Q36" s="485"/>
      <c r="R36" s="485"/>
    </row>
    <row r="37" spans="4:23" s="488" customFormat="1" ht="17" customHeight="1" x14ac:dyDescent="0.2">
      <c r="D37" s="488" t="s">
        <v>28</v>
      </c>
      <c r="E37" s="486" t="s">
        <v>1094</v>
      </c>
      <c r="F37" s="512">
        <v>0.15</v>
      </c>
      <c r="G37" s="491" t="s">
        <v>873</v>
      </c>
      <c r="H37" s="512">
        <v>0.4</v>
      </c>
      <c r="I37" s="491" t="s">
        <v>185</v>
      </c>
      <c r="N37" s="485"/>
      <c r="O37" s="485"/>
      <c r="P37" s="485"/>
    </row>
    <row r="38" spans="4:23" s="495" customFormat="1" ht="17" customHeight="1" x14ac:dyDescent="0.2">
      <c r="E38" s="490" t="s">
        <v>241</v>
      </c>
      <c r="F38" s="493" t="s">
        <v>896</v>
      </c>
      <c r="G38" s="493"/>
      <c r="I38" s="495" t="s">
        <v>874</v>
      </c>
      <c r="J38" s="491">
        <f>J21</f>
        <v>5.25</v>
      </c>
      <c r="K38" s="495" t="s">
        <v>185</v>
      </c>
      <c r="N38" s="492"/>
      <c r="O38" s="492">
        <f>(7*1.8)+(5*1.8)</f>
        <v>21.6</v>
      </c>
      <c r="P38" s="492"/>
    </row>
    <row r="39" spans="4:23" s="495" customFormat="1" ht="17" customHeight="1" x14ac:dyDescent="0.2">
      <c r="E39" s="490" t="s">
        <v>241</v>
      </c>
      <c r="F39" s="493" t="s">
        <v>897</v>
      </c>
      <c r="G39" s="494"/>
      <c r="I39" s="495" t="s">
        <v>874</v>
      </c>
      <c r="J39" s="491">
        <v>3</v>
      </c>
      <c r="K39" s="495" t="s">
        <v>188</v>
      </c>
      <c r="N39" s="492"/>
      <c r="O39" s="492"/>
      <c r="P39" s="492"/>
    </row>
    <row r="40" spans="4:23" s="495" customFormat="1" ht="17" customHeight="1" x14ac:dyDescent="0.2">
      <c r="E40" s="490"/>
      <c r="F40" s="493"/>
      <c r="G40" s="494"/>
      <c r="I40" s="529" t="s">
        <v>874</v>
      </c>
      <c r="J40" s="491">
        <v>0.15</v>
      </c>
      <c r="K40" s="495" t="s">
        <v>185</v>
      </c>
      <c r="N40" s="492"/>
      <c r="O40" s="492"/>
      <c r="P40" s="492"/>
    </row>
    <row r="41" spans="4:23" s="495" customFormat="1" ht="17" customHeight="1" x14ac:dyDescent="0.2">
      <c r="E41" s="490" t="s">
        <v>241</v>
      </c>
      <c r="F41" s="493" t="s">
        <v>889</v>
      </c>
      <c r="G41" s="494"/>
      <c r="K41" s="495" t="s">
        <v>874</v>
      </c>
      <c r="L41" s="491">
        <v>4</v>
      </c>
      <c r="M41" s="495" t="s">
        <v>266</v>
      </c>
      <c r="N41" s="496">
        <v>12</v>
      </c>
      <c r="O41" s="492" t="s">
        <v>879</v>
      </c>
      <c r="P41" s="492" t="s">
        <v>880</v>
      </c>
      <c r="Q41" s="495">
        <f>((3.14*(N41/1000)^2)/4)*12*7850</f>
        <v>10.648368</v>
      </c>
      <c r="R41" s="495" t="s">
        <v>898</v>
      </c>
    </row>
    <row r="42" spans="4:23" s="495" customFormat="1" ht="17" customHeight="1" x14ac:dyDescent="0.2">
      <c r="E42" s="490" t="s">
        <v>241</v>
      </c>
      <c r="F42" s="493" t="s">
        <v>890</v>
      </c>
      <c r="G42" s="494"/>
      <c r="K42" s="495" t="s">
        <v>874</v>
      </c>
      <c r="L42" s="491">
        <v>4</v>
      </c>
      <c r="M42" s="495" t="s">
        <v>266</v>
      </c>
      <c r="N42" s="496">
        <v>12</v>
      </c>
      <c r="O42" s="492" t="s">
        <v>879</v>
      </c>
      <c r="P42" s="492" t="s">
        <v>880</v>
      </c>
      <c r="Q42" s="495">
        <f t="shared" ref="Q42:Q43" si="2">((3.14*(N42/1000)^2)/4)*12*7850</f>
        <v>10.648368</v>
      </c>
      <c r="R42" s="495" t="s">
        <v>898</v>
      </c>
    </row>
    <row r="43" spans="4:23" s="495" customFormat="1" ht="17" customHeight="1" x14ac:dyDescent="0.2">
      <c r="E43" s="490" t="s">
        <v>241</v>
      </c>
      <c r="F43" s="493" t="s">
        <v>891</v>
      </c>
      <c r="G43" s="494"/>
      <c r="K43" s="495" t="s">
        <v>874</v>
      </c>
      <c r="L43" s="491">
        <f>J38/J40</f>
        <v>35</v>
      </c>
      <c r="M43" s="495" t="s">
        <v>266</v>
      </c>
      <c r="N43" s="496">
        <v>8</v>
      </c>
      <c r="O43" s="492" t="s">
        <v>879</v>
      </c>
      <c r="P43" s="492" t="s">
        <v>880</v>
      </c>
      <c r="Q43" s="495">
        <f t="shared" si="2"/>
        <v>4.7326079999999999</v>
      </c>
      <c r="R43" s="495" t="s">
        <v>898</v>
      </c>
    </row>
    <row r="44" spans="4:23" s="488" customFormat="1" ht="17" customHeight="1" x14ac:dyDescent="0.2">
      <c r="E44" s="500" t="s">
        <v>241</v>
      </c>
      <c r="F44" s="486" t="s">
        <v>882</v>
      </c>
      <c r="G44" s="486"/>
      <c r="P44" s="485"/>
      <c r="Q44" s="485"/>
      <c r="R44" s="485"/>
    </row>
    <row r="45" spans="4:23" s="488" customFormat="1" ht="17" customHeight="1" x14ac:dyDescent="0.2">
      <c r="E45" s="501"/>
      <c r="F45" s="493" t="s">
        <v>892</v>
      </c>
      <c r="G45" s="494"/>
      <c r="H45" s="492"/>
      <c r="K45" s="495" t="s">
        <v>874</v>
      </c>
      <c r="L45" s="530">
        <f>((J38*J39*L41)+(J38*0.3*L41))/12</f>
        <v>5.7749999999999995</v>
      </c>
      <c r="M45" s="495" t="s">
        <v>589</v>
      </c>
      <c r="N45" s="492" t="s">
        <v>880</v>
      </c>
      <c r="O45" s="531">
        <f>L45*Q41</f>
        <v>61.494325199999992</v>
      </c>
      <c r="P45" s="492" t="s">
        <v>192</v>
      </c>
      <c r="R45" s="485"/>
    </row>
    <row r="46" spans="4:23" s="488" customFormat="1" ht="17" customHeight="1" x14ac:dyDescent="0.2">
      <c r="E46" s="501"/>
      <c r="F46" s="532" t="s">
        <v>893</v>
      </c>
      <c r="G46" s="533"/>
      <c r="H46" s="534"/>
      <c r="K46" s="499" t="s">
        <v>874</v>
      </c>
      <c r="L46" s="530">
        <f>((J38*J39*L42)+(J38*0.3*L43))/12</f>
        <v>9.84375</v>
      </c>
      <c r="M46" s="499" t="s">
        <v>589</v>
      </c>
      <c r="N46" s="534" t="s">
        <v>880</v>
      </c>
      <c r="O46" s="535">
        <f>L46*Q42</f>
        <v>104.8198725</v>
      </c>
      <c r="P46" s="495" t="s">
        <v>192</v>
      </c>
      <c r="R46" s="485"/>
    </row>
    <row r="47" spans="4:23" s="488" customFormat="1" ht="17" customHeight="1" x14ac:dyDescent="0.2">
      <c r="E47" s="501"/>
      <c r="F47" s="503" t="s">
        <v>894</v>
      </c>
      <c r="G47" s="536"/>
      <c r="H47" s="537"/>
      <c r="I47" s="505"/>
      <c r="J47" s="505"/>
      <c r="K47" s="538" t="s">
        <v>874</v>
      </c>
      <c r="L47" s="538">
        <f>(((((2*(F37+H37))*(J38/J40)*J39)/12)*1.2))</f>
        <v>11.549999999999999</v>
      </c>
      <c r="M47" s="538" t="s">
        <v>589</v>
      </c>
      <c r="N47" s="537" t="s">
        <v>880</v>
      </c>
      <c r="O47" s="539">
        <f>L47*Q43</f>
        <v>54.661622399999992</v>
      </c>
      <c r="P47" s="537" t="s">
        <v>192</v>
      </c>
      <c r="R47" s="485"/>
    </row>
    <row r="48" spans="4:23" s="495" customFormat="1" ht="17.25" customHeight="1" x14ac:dyDescent="0.2">
      <c r="E48" s="494"/>
      <c r="F48" s="494"/>
      <c r="G48" s="494"/>
      <c r="N48" s="501" t="s">
        <v>883</v>
      </c>
      <c r="O48" s="509">
        <f>SUM(O45:O47)</f>
        <v>220.97582009999999</v>
      </c>
      <c r="P48" s="485" t="s">
        <v>192</v>
      </c>
      <c r="R48" s="492"/>
    </row>
    <row r="49" spans="4:18" s="525" customFormat="1" x14ac:dyDescent="0.2">
      <c r="E49" s="526" t="s">
        <v>306</v>
      </c>
      <c r="I49" s="527"/>
      <c r="J49" s="527"/>
    </row>
    <row r="50" spans="4:18" s="488" customFormat="1" ht="17" customHeight="1" x14ac:dyDescent="0.2">
      <c r="E50" s="500" t="s">
        <v>241</v>
      </c>
      <c r="F50" s="486" t="s">
        <v>884</v>
      </c>
      <c r="K50" s="488" t="s">
        <v>874</v>
      </c>
      <c r="L50" s="487">
        <f>(F37*H37*J38*J39)</f>
        <v>0.94500000000000006</v>
      </c>
      <c r="M50" s="488" t="s">
        <v>189</v>
      </c>
      <c r="N50" s="485"/>
      <c r="P50" s="485"/>
      <c r="Q50" s="485"/>
      <c r="R50" s="485"/>
    </row>
    <row r="51" spans="4:18" s="488" customFormat="1" ht="17" customHeight="1" x14ac:dyDescent="0.2">
      <c r="E51" s="490" t="s">
        <v>241</v>
      </c>
      <c r="F51" s="486" t="s">
        <v>882</v>
      </c>
      <c r="G51" s="486"/>
      <c r="K51" s="488" t="s">
        <v>874</v>
      </c>
      <c r="L51" s="487">
        <f>O48</f>
        <v>220.97582009999999</v>
      </c>
      <c r="M51" s="488" t="s">
        <v>192</v>
      </c>
      <c r="N51" s="485"/>
      <c r="P51" s="485"/>
      <c r="Q51" s="485"/>
      <c r="R51" s="485"/>
    </row>
    <row r="52" spans="4:18" s="488" customFormat="1" ht="17" customHeight="1" x14ac:dyDescent="0.2">
      <c r="E52" s="490" t="s">
        <v>241</v>
      </c>
      <c r="F52" s="486" t="s">
        <v>147</v>
      </c>
      <c r="G52" s="486"/>
      <c r="K52" s="488" t="s">
        <v>874</v>
      </c>
      <c r="L52" s="487">
        <f>2*(F37+H37)*J38*J39*1.2</f>
        <v>20.790000000000003</v>
      </c>
      <c r="M52" s="488" t="s">
        <v>184</v>
      </c>
      <c r="N52" s="485"/>
      <c r="P52" s="485"/>
      <c r="Q52" s="485"/>
      <c r="R52" s="485"/>
    </row>
    <row r="54" spans="4:18" s="488" customFormat="1" ht="17" customHeight="1" x14ac:dyDescent="0.2">
      <c r="D54" s="488" t="s">
        <v>29</v>
      </c>
      <c r="E54" s="486" t="s">
        <v>1096</v>
      </c>
      <c r="F54" s="512">
        <v>0.1</v>
      </c>
      <c r="G54" s="491" t="s">
        <v>873</v>
      </c>
      <c r="H54" s="512">
        <v>0.12</v>
      </c>
      <c r="I54" s="491" t="s">
        <v>185</v>
      </c>
      <c r="N54" s="485"/>
      <c r="O54" s="485"/>
      <c r="P54" s="485"/>
    </row>
    <row r="55" spans="4:18" s="495" customFormat="1" ht="17" customHeight="1" x14ac:dyDescent="0.2">
      <c r="E55" s="490" t="s">
        <v>241</v>
      </c>
      <c r="F55" s="493" t="s">
        <v>896</v>
      </c>
      <c r="G55" s="493"/>
      <c r="I55" s="495" t="s">
        <v>874</v>
      </c>
      <c r="J55" s="491">
        <v>3.7</v>
      </c>
      <c r="K55" s="495" t="s">
        <v>185</v>
      </c>
      <c r="N55" s="492"/>
      <c r="O55" s="492"/>
      <c r="P55" s="492"/>
    </row>
    <row r="56" spans="4:18" s="495" customFormat="1" ht="17" customHeight="1" x14ac:dyDescent="0.2">
      <c r="E56" s="490" t="s">
        <v>241</v>
      </c>
      <c r="F56" s="493" t="s">
        <v>897</v>
      </c>
      <c r="G56" s="494"/>
      <c r="I56" s="495" t="s">
        <v>874</v>
      </c>
      <c r="J56" s="491">
        <v>9</v>
      </c>
      <c r="K56" s="495" t="s">
        <v>188</v>
      </c>
      <c r="N56" s="492"/>
      <c r="O56" s="492"/>
      <c r="P56" s="492"/>
    </row>
    <row r="57" spans="4:18" s="495" customFormat="1" ht="17" customHeight="1" x14ac:dyDescent="0.2">
      <c r="E57" s="490"/>
      <c r="F57" s="493"/>
      <c r="G57" s="494"/>
      <c r="I57" s="529" t="s">
        <v>874</v>
      </c>
      <c r="J57" s="491">
        <v>0.15</v>
      </c>
      <c r="K57" s="495" t="s">
        <v>185</v>
      </c>
      <c r="N57" s="492"/>
      <c r="O57" s="492"/>
      <c r="P57" s="492"/>
    </row>
    <row r="58" spans="4:18" s="495" customFormat="1" ht="17" customHeight="1" x14ac:dyDescent="0.2">
      <c r="E58" s="490" t="s">
        <v>241</v>
      </c>
      <c r="F58" s="493" t="s">
        <v>889</v>
      </c>
      <c r="G58" s="494"/>
      <c r="K58" s="495" t="s">
        <v>874</v>
      </c>
      <c r="L58" s="491">
        <v>4</v>
      </c>
      <c r="M58" s="495" t="s">
        <v>266</v>
      </c>
      <c r="N58" s="496">
        <v>10</v>
      </c>
      <c r="O58" s="492" t="s">
        <v>879</v>
      </c>
      <c r="P58" s="492" t="s">
        <v>880</v>
      </c>
      <c r="Q58" s="495">
        <f>((3.14*(N58/1000)^2)/4)*12*7850</f>
        <v>7.3947000000000012</v>
      </c>
      <c r="R58" s="495" t="s">
        <v>898</v>
      </c>
    </row>
    <row r="59" spans="4:18" s="495" customFormat="1" ht="17" customHeight="1" x14ac:dyDescent="0.2">
      <c r="E59" s="490" t="s">
        <v>241</v>
      </c>
      <c r="F59" s="493" t="s">
        <v>890</v>
      </c>
      <c r="G59" s="494"/>
      <c r="K59" s="495" t="s">
        <v>874</v>
      </c>
      <c r="L59" s="491">
        <v>0</v>
      </c>
      <c r="M59" s="495" t="s">
        <v>266</v>
      </c>
      <c r="N59" s="496">
        <v>0</v>
      </c>
      <c r="O59" s="492" t="s">
        <v>879</v>
      </c>
      <c r="P59" s="492" t="s">
        <v>880</v>
      </c>
      <c r="Q59" s="495">
        <f t="shared" ref="Q59:Q60" si="3">((3.14*(N59/1000)^2)/4)*12*7850</f>
        <v>0</v>
      </c>
      <c r="R59" s="495" t="s">
        <v>898</v>
      </c>
    </row>
    <row r="60" spans="4:18" s="495" customFormat="1" ht="17" customHeight="1" x14ac:dyDescent="0.2">
      <c r="E60" s="490" t="s">
        <v>241</v>
      </c>
      <c r="F60" s="493" t="s">
        <v>891</v>
      </c>
      <c r="G60" s="494"/>
      <c r="K60" s="495" t="s">
        <v>874</v>
      </c>
      <c r="L60" s="491">
        <f>J55/J57</f>
        <v>24.666666666666668</v>
      </c>
      <c r="M60" s="495" t="s">
        <v>266</v>
      </c>
      <c r="N60" s="496">
        <v>8</v>
      </c>
      <c r="O60" s="492" t="s">
        <v>879</v>
      </c>
      <c r="P60" s="492" t="s">
        <v>880</v>
      </c>
      <c r="Q60" s="495">
        <f t="shared" si="3"/>
        <v>4.7326079999999999</v>
      </c>
      <c r="R60" s="495" t="s">
        <v>898</v>
      </c>
    </row>
    <row r="61" spans="4:18" s="488" customFormat="1" ht="17" customHeight="1" x14ac:dyDescent="0.2">
      <c r="E61" s="500" t="s">
        <v>241</v>
      </c>
      <c r="F61" s="486" t="s">
        <v>882</v>
      </c>
      <c r="G61" s="486"/>
      <c r="P61" s="485"/>
      <c r="Q61" s="485"/>
      <c r="R61" s="485"/>
    </row>
    <row r="62" spans="4:18" s="488" customFormat="1" ht="17" customHeight="1" x14ac:dyDescent="0.2">
      <c r="E62" s="501"/>
      <c r="F62" s="493" t="s">
        <v>892</v>
      </c>
      <c r="G62" s="494"/>
      <c r="H62" s="492"/>
      <c r="K62" s="495" t="s">
        <v>874</v>
      </c>
      <c r="L62" s="530">
        <f>((J55*J56*L58)+(J55*0.3*L58))/12</f>
        <v>11.47</v>
      </c>
      <c r="M62" s="495" t="s">
        <v>589</v>
      </c>
      <c r="N62" s="492" t="s">
        <v>880</v>
      </c>
      <c r="O62" s="531">
        <f>L62*Q58</f>
        <v>84.81720900000002</v>
      </c>
      <c r="P62" s="492" t="s">
        <v>192</v>
      </c>
      <c r="R62" s="485"/>
    </row>
    <row r="63" spans="4:18" s="488" customFormat="1" ht="17" customHeight="1" x14ac:dyDescent="0.2">
      <c r="E63" s="501"/>
      <c r="F63" s="532" t="s">
        <v>893</v>
      </c>
      <c r="G63" s="533"/>
      <c r="H63" s="534"/>
      <c r="K63" s="499" t="s">
        <v>874</v>
      </c>
      <c r="L63" s="530">
        <f>((J55*J56*L59)+(J55*0.3*L60))/12</f>
        <v>2.2816666666666667</v>
      </c>
      <c r="M63" s="499" t="s">
        <v>589</v>
      </c>
      <c r="N63" s="534" t="s">
        <v>880</v>
      </c>
      <c r="O63" s="535">
        <f>L63*Q59</f>
        <v>0</v>
      </c>
      <c r="P63" s="495" t="s">
        <v>192</v>
      </c>
      <c r="R63" s="485"/>
    </row>
    <row r="64" spans="4:18" s="488" customFormat="1" ht="17" customHeight="1" x14ac:dyDescent="0.2">
      <c r="E64" s="501"/>
      <c r="F64" s="503" t="s">
        <v>894</v>
      </c>
      <c r="G64" s="536"/>
      <c r="H64" s="537"/>
      <c r="I64" s="505"/>
      <c r="J64" s="505"/>
      <c r="K64" s="538" t="s">
        <v>874</v>
      </c>
      <c r="L64" s="538">
        <f>(((((2*(F54+H54))*(J55/J57)*J56)/12)*1.2))</f>
        <v>9.7680000000000007</v>
      </c>
      <c r="M64" s="538" t="s">
        <v>589</v>
      </c>
      <c r="N64" s="537" t="s">
        <v>880</v>
      </c>
      <c r="O64" s="539">
        <f>L64*Q60</f>
        <v>46.228114944000005</v>
      </c>
      <c r="P64" s="537" t="s">
        <v>192</v>
      </c>
      <c r="R64" s="485"/>
    </row>
    <row r="65" spans="4:18" s="495" customFormat="1" ht="17.25" customHeight="1" x14ac:dyDescent="0.2">
      <c r="E65" s="494"/>
      <c r="F65" s="494"/>
      <c r="G65" s="494"/>
      <c r="N65" s="501" t="s">
        <v>883</v>
      </c>
      <c r="O65" s="509">
        <f>SUM(O62:O64)</f>
        <v>131.04532394400002</v>
      </c>
      <c r="P65" s="485" t="s">
        <v>192</v>
      </c>
      <c r="R65" s="492"/>
    </row>
    <row r="66" spans="4:18" s="525" customFormat="1" x14ac:dyDescent="0.2">
      <c r="E66" s="526" t="s">
        <v>306</v>
      </c>
      <c r="I66" s="527"/>
      <c r="J66" s="527"/>
    </row>
    <row r="67" spans="4:18" s="488" customFormat="1" ht="17" customHeight="1" x14ac:dyDescent="0.2">
      <c r="E67" s="500" t="s">
        <v>241</v>
      </c>
      <c r="F67" s="486" t="s">
        <v>884</v>
      </c>
      <c r="K67" s="488" t="s">
        <v>874</v>
      </c>
      <c r="L67" s="487">
        <f>(F54*H54*J55*J56)</f>
        <v>0.39960000000000001</v>
      </c>
      <c r="M67" s="488" t="s">
        <v>189</v>
      </c>
      <c r="N67" s="485"/>
      <c r="P67" s="485"/>
      <c r="Q67" s="485"/>
      <c r="R67" s="485"/>
    </row>
    <row r="68" spans="4:18" s="488" customFormat="1" ht="17" customHeight="1" x14ac:dyDescent="0.2">
      <c r="E68" s="490" t="s">
        <v>241</v>
      </c>
      <c r="F68" s="486" t="s">
        <v>882</v>
      </c>
      <c r="G68" s="486"/>
      <c r="K68" s="488" t="s">
        <v>874</v>
      </c>
      <c r="L68" s="487">
        <f>O65</f>
        <v>131.04532394400002</v>
      </c>
      <c r="M68" s="488" t="s">
        <v>192</v>
      </c>
      <c r="N68" s="485"/>
      <c r="P68" s="485"/>
      <c r="Q68" s="485"/>
      <c r="R68" s="485"/>
    </row>
    <row r="69" spans="4:18" s="488" customFormat="1" ht="17" customHeight="1" x14ac:dyDescent="0.2">
      <c r="E69" s="490" t="s">
        <v>241</v>
      </c>
      <c r="F69" s="486" t="s">
        <v>147</v>
      </c>
      <c r="G69" s="486"/>
      <c r="K69" s="488" t="s">
        <v>874</v>
      </c>
      <c r="L69" s="487">
        <f>2*(F54+H54)*J55*J56*1.2</f>
        <v>17.5824</v>
      </c>
      <c r="M69" s="488" t="s">
        <v>184</v>
      </c>
      <c r="N69" s="485"/>
      <c r="P69" s="485"/>
      <c r="Q69" s="485"/>
      <c r="R69" s="485"/>
    </row>
    <row r="71" spans="4:18" s="488" customFormat="1" ht="17" customHeight="1" x14ac:dyDescent="0.2">
      <c r="D71" s="488" t="s">
        <v>30</v>
      </c>
      <c r="E71" s="486" t="s">
        <v>900</v>
      </c>
      <c r="F71" s="512">
        <v>0.4</v>
      </c>
      <c r="G71" s="491" t="s">
        <v>873</v>
      </c>
      <c r="H71" s="512">
        <v>0.4</v>
      </c>
      <c r="I71" s="491" t="s">
        <v>185</v>
      </c>
      <c r="N71" s="485"/>
      <c r="O71" s="485"/>
      <c r="P71" s="485"/>
    </row>
    <row r="72" spans="4:18" s="495" customFormat="1" ht="17" customHeight="1" x14ac:dyDescent="0.2">
      <c r="E72" s="490" t="s">
        <v>241</v>
      </c>
      <c r="F72" s="493" t="s">
        <v>896</v>
      </c>
      <c r="G72" s="493"/>
      <c r="I72" s="495" t="s">
        <v>874</v>
      </c>
      <c r="J72" s="491">
        <v>1</v>
      </c>
      <c r="K72" s="495" t="s">
        <v>185</v>
      </c>
      <c r="N72" s="492"/>
      <c r="O72" s="492"/>
      <c r="P72" s="492"/>
    </row>
    <row r="73" spans="4:18" s="495" customFormat="1" ht="17" customHeight="1" x14ac:dyDescent="0.2">
      <c r="E73" s="490" t="s">
        <v>241</v>
      </c>
      <c r="F73" s="493" t="s">
        <v>897</v>
      </c>
      <c r="G73" s="494"/>
      <c r="I73" s="495" t="s">
        <v>874</v>
      </c>
      <c r="J73" s="491">
        <v>2</v>
      </c>
      <c r="K73" s="495" t="s">
        <v>188</v>
      </c>
      <c r="N73" s="492"/>
      <c r="O73" s="492"/>
      <c r="P73" s="492"/>
    </row>
    <row r="74" spans="4:18" s="495" customFormat="1" ht="17" customHeight="1" x14ac:dyDescent="0.2">
      <c r="E74" s="490"/>
      <c r="F74" s="493"/>
      <c r="G74" s="494"/>
      <c r="I74" s="529" t="s">
        <v>874</v>
      </c>
      <c r="J74" s="491">
        <v>0.15</v>
      </c>
      <c r="K74" s="495" t="s">
        <v>185</v>
      </c>
      <c r="N74" s="492"/>
      <c r="O74" s="492"/>
      <c r="P74" s="492"/>
    </row>
    <row r="75" spans="4:18" s="495" customFormat="1" ht="17" customHeight="1" x14ac:dyDescent="0.2">
      <c r="E75" s="490" t="s">
        <v>241</v>
      </c>
      <c r="F75" s="493" t="s">
        <v>889</v>
      </c>
      <c r="G75" s="494"/>
      <c r="K75" s="495" t="s">
        <v>874</v>
      </c>
      <c r="L75" s="491">
        <v>8</v>
      </c>
      <c r="M75" s="495" t="s">
        <v>266</v>
      </c>
      <c r="N75" s="496">
        <v>12</v>
      </c>
      <c r="O75" s="492" t="s">
        <v>879</v>
      </c>
      <c r="P75" s="492" t="s">
        <v>880</v>
      </c>
      <c r="Q75" s="495">
        <f>((3.14*(N75/1000)^2)/4)*12*7850</f>
        <v>10.648368</v>
      </c>
      <c r="R75" s="495" t="s">
        <v>898</v>
      </c>
    </row>
    <row r="76" spans="4:18" s="495" customFormat="1" ht="17" customHeight="1" x14ac:dyDescent="0.2">
      <c r="E76" s="490" t="s">
        <v>241</v>
      </c>
      <c r="F76" s="493" t="s">
        <v>890</v>
      </c>
      <c r="G76" s="494"/>
      <c r="K76" s="495" t="s">
        <v>874</v>
      </c>
      <c r="L76" s="491"/>
      <c r="M76" s="495" t="s">
        <v>266</v>
      </c>
      <c r="N76" s="496"/>
      <c r="O76" s="492" t="s">
        <v>879</v>
      </c>
      <c r="P76" s="492" t="s">
        <v>880</v>
      </c>
      <c r="Q76" s="495">
        <f t="shared" ref="Q76:Q77" si="4">((3.14*(N76/1000)^2)/4)*12*7850</f>
        <v>0</v>
      </c>
      <c r="R76" s="495" t="s">
        <v>898</v>
      </c>
    </row>
    <row r="77" spans="4:18" s="495" customFormat="1" ht="17" customHeight="1" x14ac:dyDescent="0.2">
      <c r="E77" s="490" t="s">
        <v>241</v>
      </c>
      <c r="F77" s="493" t="s">
        <v>891</v>
      </c>
      <c r="G77" s="494"/>
      <c r="K77" s="495" t="s">
        <v>874</v>
      </c>
      <c r="L77" s="491">
        <v>1</v>
      </c>
      <c r="M77" s="495" t="s">
        <v>266</v>
      </c>
      <c r="N77" s="496">
        <v>8</v>
      </c>
      <c r="O77" s="492" t="s">
        <v>879</v>
      </c>
      <c r="P77" s="492" t="s">
        <v>880</v>
      </c>
      <c r="Q77" s="495">
        <f t="shared" si="4"/>
        <v>4.7326079999999999</v>
      </c>
      <c r="R77" s="495" t="s">
        <v>898</v>
      </c>
    </row>
    <row r="78" spans="4:18" s="488" customFormat="1" ht="17" customHeight="1" x14ac:dyDescent="0.2">
      <c r="E78" s="500" t="s">
        <v>241</v>
      </c>
      <c r="F78" s="486" t="s">
        <v>882</v>
      </c>
      <c r="G78" s="486"/>
      <c r="P78" s="485"/>
      <c r="Q78" s="485"/>
      <c r="R78" s="485"/>
    </row>
    <row r="79" spans="4:18" s="488" customFormat="1" ht="17" customHeight="1" x14ac:dyDescent="0.2">
      <c r="E79" s="501"/>
      <c r="F79" s="493" t="s">
        <v>892</v>
      </c>
      <c r="G79" s="494"/>
      <c r="H79" s="492"/>
      <c r="K79" s="495" t="s">
        <v>874</v>
      </c>
      <c r="L79" s="530">
        <f>((J72*J73*L75)+(J72*0.3*L75))/12</f>
        <v>1.5333333333333332</v>
      </c>
      <c r="M79" s="495" t="s">
        <v>589</v>
      </c>
      <c r="N79" s="492" t="s">
        <v>880</v>
      </c>
      <c r="O79" s="531">
        <f>L79*Q75</f>
        <v>16.327497599999997</v>
      </c>
      <c r="P79" s="492" t="s">
        <v>192</v>
      </c>
      <c r="R79" s="485"/>
    </row>
    <row r="80" spans="4:18" s="488" customFormat="1" ht="17" customHeight="1" x14ac:dyDescent="0.2">
      <c r="E80" s="501"/>
      <c r="F80" s="532" t="s">
        <v>893</v>
      </c>
      <c r="G80" s="533"/>
      <c r="H80" s="534"/>
      <c r="K80" s="499" t="s">
        <v>874</v>
      </c>
      <c r="L80" s="530">
        <f>((J72*J73*L76)+(J72*0.3*L77))/12</f>
        <v>2.4999999999999998E-2</v>
      </c>
      <c r="M80" s="499" t="s">
        <v>589</v>
      </c>
      <c r="N80" s="534" t="s">
        <v>880</v>
      </c>
      <c r="O80" s="535">
        <f>L80*Q76</f>
        <v>0</v>
      </c>
      <c r="P80" s="495" t="s">
        <v>192</v>
      </c>
      <c r="R80" s="485"/>
    </row>
    <row r="81" spans="4:18" s="488" customFormat="1" ht="17" customHeight="1" x14ac:dyDescent="0.2">
      <c r="E81" s="501"/>
      <c r="F81" s="503" t="s">
        <v>894</v>
      </c>
      <c r="G81" s="536"/>
      <c r="H81" s="537"/>
      <c r="I81" s="505"/>
      <c r="J81" s="505"/>
      <c r="K81" s="538" t="s">
        <v>874</v>
      </c>
      <c r="L81" s="538">
        <f>(((((2*(F71+H71))*(J72/J74)*J73)/12)*1.2))</f>
        <v>2.1333333333333333</v>
      </c>
      <c r="M81" s="538" t="s">
        <v>589</v>
      </c>
      <c r="N81" s="537" t="s">
        <v>880</v>
      </c>
      <c r="O81" s="539">
        <f>L81*Q77</f>
        <v>10.0962304</v>
      </c>
      <c r="P81" s="537" t="s">
        <v>192</v>
      </c>
      <c r="R81" s="485"/>
    </row>
    <row r="82" spans="4:18" s="495" customFormat="1" ht="17.25" customHeight="1" x14ac:dyDescent="0.2">
      <c r="E82" s="494"/>
      <c r="F82" s="494"/>
      <c r="G82" s="494"/>
      <c r="N82" s="501" t="s">
        <v>883</v>
      </c>
      <c r="O82" s="509">
        <f>SUM(O79:O81)</f>
        <v>26.423727999999997</v>
      </c>
      <c r="P82" s="485" t="s">
        <v>192</v>
      </c>
      <c r="R82" s="492"/>
    </row>
    <row r="83" spans="4:18" s="525" customFormat="1" x14ac:dyDescent="0.2">
      <c r="E83" s="526" t="s">
        <v>306</v>
      </c>
      <c r="I83" s="527"/>
      <c r="J83" s="527"/>
    </row>
    <row r="84" spans="4:18" s="488" customFormat="1" ht="17" customHeight="1" x14ac:dyDescent="0.2">
      <c r="E84" s="500" t="s">
        <v>241</v>
      </c>
      <c r="F84" s="486" t="s">
        <v>884</v>
      </c>
      <c r="K84" s="488" t="s">
        <v>874</v>
      </c>
      <c r="L84" s="487">
        <f>(F71*H71*J72*J73)</f>
        <v>0.32000000000000006</v>
      </c>
      <c r="M84" s="488" t="s">
        <v>189</v>
      </c>
      <c r="N84" s="485"/>
      <c r="P84" s="485"/>
      <c r="Q84" s="485"/>
      <c r="R84" s="485"/>
    </row>
    <row r="85" spans="4:18" s="488" customFormat="1" ht="17" customHeight="1" x14ac:dyDescent="0.2">
      <c r="E85" s="490" t="s">
        <v>241</v>
      </c>
      <c r="F85" s="486" t="s">
        <v>882</v>
      </c>
      <c r="G85" s="486"/>
      <c r="K85" s="488" t="s">
        <v>874</v>
      </c>
      <c r="L85" s="487">
        <f>O82</f>
        <v>26.423727999999997</v>
      </c>
      <c r="M85" s="488" t="s">
        <v>192</v>
      </c>
      <c r="N85" s="485"/>
      <c r="P85" s="485"/>
      <c r="Q85" s="485"/>
      <c r="R85" s="485"/>
    </row>
    <row r="86" spans="4:18" s="488" customFormat="1" ht="17" customHeight="1" x14ac:dyDescent="0.2">
      <c r="E86" s="490" t="s">
        <v>241</v>
      </c>
      <c r="F86" s="486" t="s">
        <v>147</v>
      </c>
      <c r="G86" s="486"/>
      <c r="K86" s="488" t="s">
        <v>874</v>
      </c>
      <c r="L86" s="487">
        <f>2*(F71+H71)*J72*J73*1.2</f>
        <v>3.84</v>
      </c>
      <c r="M86" s="488" t="s">
        <v>184</v>
      </c>
      <c r="N86" s="485"/>
      <c r="P86" s="485"/>
      <c r="Q86" s="485"/>
      <c r="R86" s="485"/>
    </row>
    <row r="87" spans="4:18" s="488" customFormat="1" ht="17" customHeight="1" x14ac:dyDescent="0.2">
      <c r="E87" s="490"/>
      <c r="F87" s="486"/>
      <c r="G87" s="486"/>
      <c r="L87" s="487"/>
      <c r="N87" s="485"/>
      <c r="P87" s="485"/>
      <c r="Q87" s="485"/>
      <c r="R87" s="485"/>
    </row>
    <row r="88" spans="4:18" x14ac:dyDescent="0.2">
      <c r="D88" s="540" t="s">
        <v>901</v>
      </c>
    </row>
    <row r="89" spans="4:18" s="488" customFormat="1" ht="17" customHeight="1" x14ac:dyDescent="0.2">
      <c r="D89" s="488" t="s">
        <v>28</v>
      </c>
      <c r="E89" s="486" t="s">
        <v>1094</v>
      </c>
      <c r="F89" s="512">
        <v>0.1</v>
      </c>
      <c r="G89" s="491" t="s">
        <v>873</v>
      </c>
      <c r="H89" s="512">
        <v>0.3</v>
      </c>
      <c r="I89" s="491" t="s">
        <v>185</v>
      </c>
      <c r="N89" s="485"/>
      <c r="O89" s="485"/>
      <c r="P89" s="485"/>
    </row>
    <row r="90" spans="4:18" s="495" customFormat="1" ht="17" customHeight="1" x14ac:dyDescent="0.2">
      <c r="E90" s="490" t="s">
        <v>241</v>
      </c>
      <c r="F90" s="493" t="s">
        <v>896</v>
      </c>
      <c r="G90" s="493"/>
      <c r="I90" s="495" t="s">
        <v>874</v>
      </c>
      <c r="J90" s="491">
        <v>3.5</v>
      </c>
      <c r="K90" s="495" t="s">
        <v>185</v>
      </c>
      <c r="N90" s="492"/>
      <c r="O90" s="492">
        <f>(7*1.8)+(5*1.8)</f>
        <v>21.6</v>
      </c>
      <c r="P90" s="492"/>
    </row>
    <row r="91" spans="4:18" s="495" customFormat="1" ht="17" customHeight="1" x14ac:dyDescent="0.2">
      <c r="E91" s="490" t="s">
        <v>241</v>
      </c>
      <c r="F91" s="493" t="s">
        <v>897</v>
      </c>
      <c r="G91" s="494"/>
      <c r="I91" s="495" t="s">
        <v>874</v>
      </c>
      <c r="J91" s="491">
        <v>12</v>
      </c>
      <c r="K91" s="495" t="s">
        <v>188</v>
      </c>
      <c r="N91" s="492"/>
      <c r="O91" s="492"/>
      <c r="P91" s="492"/>
    </row>
    <row r="92" spans="4:18" s="495" customFormat="1" ht="17" customHeight="1" x14ac:dyDescent="0.2">
      <c r="E92" s="490"/>
      <c r="F92" s="493"/>
      <c r="G92" s="494"/>
      <c r="I92" s="529" t="s">
        <v>874</v>
      </c>
      <c r="J92" s="491">
        <v>0.15</v>
      </c>
      <c r="K92" s="495" t="s">
        <v>185</v>
      </c>
      <c r="N92" s="492"/>
      <c r="O92" s="492"/>
      <c r="P92" s="492"/>
    </row>
    <row r="93" spans="4:18" s="495" customFormat="1" ht="17" customHeight="1" x14ac:dyDescent="0.2">
      <c r="E93" s="490" t="s">
        <v>241</v>
      </c>
      <c r="F93" s="493" t="s">
        <v>889</v>
      </c>
      <c r="G93" s="494"/>
      <c r="K93" s="495" t="s">
        <v>874</v>
      </c>
      <c r="L93" s="491">
        <v>4</v>
      </c>
      <c r="M93" s="495" t="s">
        <v>266</v>
      </c>
      <c r="N93" s="496">
        <v>12</v>
      </c>
      <c r="O93" s="492" t="s">
        <v>879</v>
      </c>
      <c r="P93" s="492" t="s">
        <v>880</v>
      </c>
      <c r="Q93" s="495">
        <f>((3.14*(N93/1000)^2)/4)*12*7850</f>
        <v>10.648368</v>
      </c>
      <c r="R93" s="495" t="s">
        <v>898</v>
      </c>
    </row>
    <row r="94" spans="4:18" s="495" customFormat="1" ht="17" customHeight="1" x14ac:dyDescent="0.2">
      <c r="E94" s="490" t="s">
        <v>241</v>
      </c>
      <c r="F94" s="493" t="s">
        <v>890</v>
      </c>
      <c r="G94" s="494"/>
      <c r="K94" s="495" t="s">
        <v>874</v>
      </c>
      <c r="L94" s="491">
        <v>4</v>
      </c>
      <c r="M94" s="495" t="s">
        <v>266</v>
      </c>
      <c r="N94" s="496">
        <v>12</v>
      </c>
      <c r="O94" s="492" t="s">
        <v>879</v>
      </c>
      <c r="P94" s="492" t="s">
        <v>880</v>
      </c>
      <c r="Q94" s="495">
        <f t="shared" ref="Q94:Q95" si="5">((3.14*(N94/1000)^2)/4)*12*7850</f>
        <v>10.648368</v>
      </c>
      <c r="R94" s="495" t="s">
        <v>898</v>
      </c>
    </row>
    <row r="95" spans="4:18" s="495" customFormat="1" ht="17" customHeight="1" x14ac:dyDescent="0.2">
      <c r="E95" s="490" t="s">
        <v>241</v>
      </c>
      <c r="F95" s="493" t="s">
        <v>891</v>
      </c>
      <c r="G95" s="494"/>
      <c r="K95" s="495" t="s">
        <v>874</v>
      </c>
      <c r="L95" s="491">
        <f>J90/J92</f>
        <v>23.333333333333336</v>
      </c>
      <c r="M95" s="495" t="s">
        <v>266</v>
      </c>
      <c r="N95" s="496">
        <v>8</v>
      </c>
      <c r="O95" s="492" t="s">
        <v>879</v>
      </c>
      <c r="P95" s="492" t="s">
        <v>880</v>
      </c>
      <c r="Q95" s="495">
        <f t="shared" si="5"/>
        <v>4.7326079999999999</v>
      </c>
      <c r="R95" s="495" t="s">
        <v>898</v>
      </c>
    </row>
    <row r="96" spans="4:18" s="488" customFormat="1" ht="17" customHeight="1" x14ac:dyDescent="0.2">
      <c r="E96" s="500" t="s">
        <v>241</v>
      </c>
      <c r="F96" s="486" t="s">
        <v>882</v>
      </c>
      <c r="G96" s="486"/>
      <c r="P96" s="485"/>
      <c r="Q96" s="485"/>
      <c r="R96" s="485"/>
    </row>
    <row r="97" spans="4:18" s="488" customFormat="1" ht="17" customHeight="1" x14ac:dyDescent="0.2">
      <c r="E97" s="501"/>
      <c r="F97" s="493" t="s">
        <v>892</v>
      </c>
      <c r="G97" s="494"/>
      <c r="H97" s="492"/>
      <c r="K97" s="495" t="s">
        <v>874</v>
      </c>
      <c r="L97" s="530">
        <f>((J90*J91*L93)+(J90*0.3*L93))/12</f>
        <v>14.35</v>
      </c>
      <c r="M97" s="495" t="s">
        <v>589</v>
      </c>
      <c r="N97" s="492" t="s">
        <v>880</v>
      </c>
      <c r="O97" s="531">
        <f>L97*Q93</f>
        <v>152.80408079999998</v>
      </c>
      <c r="P97" s="492" t="s">
        <v>192</v>
      </c>
      <c r="R97" s="485"/>
    </row>
    <row r="98" spans="4:18" s="488" customFormat="1" ht="17" customHeight="1" x14ac:dyDescent="0.2">
      <c r="E98" s="501"/>
      <c r="F98" s="532" t="s">
        <v>893</v>
      </c>
      <c r="G98" s="533"/>
      <c r="H98" s="534"/>
      <c r="K98" s="499" t="s">
        <v>874</v>
      </c>
      <c r="L98" s="530">
        <f>((J90*J91*L94)+(J90*0.3*L95))/12</f>
        <v>16.041666666666668</v>
      </c>
      <c r="M98" s="499" t="s">
        <v>589</v>
      </c>
      <c r="N98" s="534" t="s">
        <v>880</v>
      </c>
      <c r="O98" s="535">
        <f>L98*Q94</f>
        <v>170.81757000000002</v>
      </c>
      <c r="P98" s="495" t="s">
        <v>192</v>
      </c>
      <c r="R98" s="485"/>
    </row>
    <row r="99" spans="4:18" s="488" customFormat="1" ht="17" customHeight="1" x14ac:dyDescent="0.2">
      <c r="E99" s="501"/>
      <c r="F99" s="503" t="s">
        <v>894</v>
      </c>
      <c r="G99" s="536"/>
      <c r="H99" s="537"/>
      <c r="I99" s="505"/>
      <c r="J99" s="505"/>
      <c r="K99" s="538" t="s">
        <v>874</v>
      </c>
      <c r="L99" s="538">
        <f>(((((2*(F89+H89))*(J90/J92)*J91)/12)*1.2))</f>
        <v>22.400000000000002</v>
      </c>
      <c r="M99" s="538" t="s">
        <v>589</v>
      </c>
      <c r="N99" s="537" t="s">
        <v>880</v>
      </c>
      <c r="O99" s="539">
        <f>L99*Q95</f>
        <v>106.01041920000002</v>
      </c>
      <c r="P99" s="537" t="s">
        <v>192</v>
      </c>
      <c r="R99" s="485"/>
    </row>
    <row r="100" spans="4:18" s="495" customFormat="1" ht="17.25" customHeight="1" x14ac:dyDescent="0.2">
      <c r="E100" s="494"/>
      <c r="F100" s="494"/>
      <c r="G100" s="494"/>
      <c r="N100" s="501" t="s">
        <v>883</v>
      </c>
      <c r="O100" s="509">
        <f>SUM(O97:O99)</f>
        <v>429.63207</v>
      </c>
      <c r="P100" s="485" t="s">
        <v>192</v>
      </c>
      <c r="R100" s="492"/>
    </row>
    <row r="101" spans="4:18" s="525" customFormat="1" x14ac:dyDescent="0.2">
      <c r="E101" s="526" t="s">
        <v>306</v>
      </c>
      <c r="I101" s="527"/>
      <c r="J101" s="527"/>
    </row>
    <row r="102" spans="4:18" s="488" customFormat="1" ht="17" customHeight="1" x14ac:dyDescent="0.2">
      <c r="E102" s="500" t="s">
        <v>241</v>
      </c>
      <c r="F102" s="486" t="s">
        <v>884</v>
      </c>
      <c r="K102" s="488" t="s">
        <v>874</v>
      </c>
      <c r="L102" s="487">
        <f>(F89*H89*J90*J91)</f>
        <v>1.26</v>
      </c>
      <c r="M102" s="488" t="s">
        <v>189</v>
      </c>
      <c r="N102" s="485"/>
      <c r="P102" s="485"/>
      <c r="Q102" s="485"/>
      <c r="R102" s="485"/>
    </row>
    <row r="103" spans="4:18" s="488" customFormat="1" ht="17" customHeight="1" x14ac:dyDescent="0.2">
      <c r="E103" s="490" t="s">
        <v>241</v>
      </c>
      <c r="F103" s="486" t="s">
        <v>882</v>
      </c>
      <c r="G103" s="486"/>
      <c r="K103" s="488" t="s">
        <v>874</v>
      </c>
      <c r="L103" s="487">
        <f>O100</f>
        <v>429.63207</v>
      </c>
      <c r="M103" s="488" t="s">
        <v>192</v>
      </c>
      <c r="N103" s="485"/>
      <c r="P103" s="485"/>
      <c r="Q103" s="485"/>
      <c r="R103" s="485"/>
    </row>
    <row r="104" spans="4:18" s="488" customFormat="1" ht="17" customHeight="1" x14ac:dyDescent="0.2">
      <c r="E104" s="490" t="s">
        <v>241</v>
      </c>
      <c r="F104" s="486" t="s">
        <v>147</v>
      </c>
      <c r="G104" s="486"/>
      <c r="K104" s="488" t="s">
        <v>874</v>
      </c>
      <c r="L104" s="487">
        <f>2*(F89+H89)*J90*J91*1.2</f>
        <v>40.32</v>
      </c>
      <c r="M104" s="488" t="s">
        <v>184</v>
      </c>
      <c r="N104" s="485"/>
      <c r="P104" s="485"/>
      <c r="Q104" s="485"/>
      <c r="R104" s="485"/>
    </row>
    <row r="106" spans="4:18" s="488" customFormat="1" ht="17" customHeight="1" x14ac:dyDescent="0.2">
      <c r="D106" s="488" t="s">
        <v>29</v>
      </c>
      <c r="E106" s="486" t="s">
        <v>1096</v>
      </c>
      <c r="F106" s="512">
        <v>0.1</v>
      </c>
      <c r="G106" s="491" t="s">
        <v>873</v>
      </c>
      <c r="H106" s="512">
        <v>0.1</v>
      </c>
      <c r="I106" s="491" t="s">
        <v>185</v>
      </c>
      <c r="N106" s="485"/>
      <c r="O106" s="485"/>
      <c r="P106" s="485"/>
    </row>
    <row r="107" spans="4:18" s="495" customFormat="1" ht="17" customHeight="1" x14ac:dyDescent="0.2">
      <c r="E107" s="490" t="s">
        <v>241</v>
      </c>
      <c r="F107" s="493" t="s">
        <v>896</v>
      </c>
      <c r="G107" s="493"/>
      <c r="I107" s="495" t="s">
        <v>874</v>
      </c>
      <c r="J107" s="491">
        <v>3.5</v>
      </c>
      <c r="K107" s="495" t="s">
        <v>185</v>
      </c>
      <c r="N107" s="492"/>
      <c r="O107" s="492"/>
      <c r="P107" s="492"/>
    </row>
    <row r="108" spans="4:18" s="495" customFormat="1" ht="17" customHeight="1" x14ac:dyDescent="0.2">
      <c r="E108" s="490" t="s">
        <v>241</v>
      </c>
      <c r="F108" s="493" t="s">
        <v>897</v>
      </c>
      <c r="G108" s="494"/>
      <c r="I108" s="495" t="s">
        <v>874</v>
      </c>
      <c r="J108" s="491">
        <v>15</v>
      </c>
      <c r="K108" s="495" t="s">
        <v>188</v>
      </c>
      <c r="N108" s="492"/>
      <c r="O108" s="492"/>
      <c r="P108" s="492"/>
    </row>
    <row r="109" spans="4:18" s="495" customFormat="1" ht="17" customHeight="1" x14ac:dyDescent="0.2">
      <c r="E109" s="490"/>
      <c r="F109" s="493"/>
      <c r="G109" s="494"/>
      <c r="I109" s="529" t="s">
        <v>874</v>
      </c>
      <c r="J109" s="491">
        <v>0.15</v>
      </c>
      <c r="K109" s="495" t="s">
        <v>185</v>
      </c>
      <c r="N109" s="492"/>
      <c r="O109" s="492"/>
      <c r="P109" s="492"/>
    </row>
    <row r="110" spans="4:18" s="495" customFormat="1" ht="17" customHeight="1" x14ac:dyDescent="0.2">
      <c r="E110" s="490" t="s">
        <v>241</v>
      </c>
      <c r="F110" s="493" t="s">
        <v>889</v>
      </c>
      <c r="G110" s="494"/>
      <c r="K110" s="495" t="s">
        <v>874</v>
      </c>
      <c r="L110" s="491">
        <v>4</v>
      </c>
      <c r="M110" s="495" t="s">
        <v>266</v>
      </c>
      <c r="N110" s="496">
        <v>10</v>
      </c>
      <c r="O110" s="492" t="s">
        <v>879</v>
      </c>
      <c r="P110" s="492" t="s">
        <v>880</v>
      </c>
      <c r="Q110" s="495">
        <f>((3.14*(N110/1000)^2)/4)*12*7850</f>
        <v>7.3947000000000012</v>
      </c>
      <c r="R110" s="495" t="s">
        <v>898</v>
      </c>
    </row>
    <row r="111" spans="4:18" s="495" customFormat="1" ht="17" customHeight="1" x14ac:dyDescent="0.2">
      <c r="E111" s="490" t="s">
        <v>241</v>
      </c>
      <c r="F111" s="493" t="s">
        <v>890</v>
      </c>
      <c r="G111" s="494"/>
      <c r="K111" s="495" t="s">
        <v>874</v>
      </c>
      <c r="L111" s="491">
        <v>0</v>
      </c>
      <c r="M111" s="495" t="s">
        <v>266</v>
      </c>
      <c r="N111" s="496">
        <v>0</v>
      </c>
      <c r="O111" s="492" t="s">
        <v>879</v>
      </c>
      <c r="P111" s="492" t="s">
        <v>880</v>
      </c>
      <c r="Q111" s="495">
        <f t="shared" ref="Q111:Q112" si="6">((3.14*(N111/1000)^2)/4)*12*7850</f>
        <v>0</v>
      </c>
      <c r="R111" s="495" t="s">
        <v>898</v>
      </c>
    </row>
    <row r="112" spans="4:18" s="495" customFormat="1" ht="17" customHeight="1" x14ac:dyDescent="0.2">
      <c r="E112" s="490" t="s">
        <v>241</v>
      </c>
      <c r="F112" s="493" t="s">
        <v>891</v>
      </c>
      <c r="G112" s="494"/>
      <c r="K112" s="495" t="s">
        <v>874</v>
      </c>
      <c r="L112" s="491">
        <f>J107/J109</f>
        <v>23.333333333333336</v>
      </c>
      <c r="M112" s="495" t="s">
        <v>266</v>
      </c>
      <c r="N112" s="496">
        <v>8</v>
      </c>
      <c r="O112" s="492" t="s">
        <v>879</v>
      </c>
      <c r="P112" s="492" t="s">
        <v>880</v>
      </c>
      <c r="Q112" s="495">
        <f t="shared" si="6"/>
        <v>4.7326079999999999</v>
      </c>
      <c r="R112" s="495" t="s">
        <v>898</v>
      </c>
    </row>
    <row r="113" spans="4:18" s="488" customFormat="1" ht="17" customHeight="1" x14ac:dyDescent="0.2">
      <c r="E113" s="500" t="s">
        <v>241</v>
      </c>
      <c r="F113" s="486" t="s">
        <v>882</v>
      </c>
      <c r="G113" s="486"/>
      <c r="P113" s="485"/>
      <c r="Q113" s="485"/>
      <c r="R113" s="485"/>
    </row>
    <row r="114" spans="4:18" s="488" customFormat="1" ht="17" customHeight="1" x14ac:dyDescent="0.2">
      <c r="E114" s="501"/>
      <c r="F114" s="493" t="s">
        <v>892</v>
      </c>
      <c r="G114" s="494"/>
      <c r="H114" s="492"/>
      <c r="K114" s="495" t="s">
        <v>874</v>
      </c>
      <c r="L114" s="530">
        <f>((J107*J108*L110)+(J107*0.3*L110))/12</f>
        <v>17.849999999999998</v>
      </c>
      <c r="M114" s="495" t="s">
        <v>589</v>
      </c>
      <c r="N114" s="492" t="s">
        <v>880</v>
      </c>
      <c r="O114" s="531">
        <f>L114*Q110</f>
        <v>131.995395</v>
      </c>
      <c r="P114" s="492" t="s">
        <v>192</v>
      </c>
      <c r="R114" s="485"/>
    </row>
    <row r="115" spans="4:18" s="488" customFormat="1" ht="17" customHeight="1" x14ac:dyDescent="0.2">
      <c r="E115" s="501"/>
      <c r="F115" s="532" t="s">
        <v>893</v>
      </c>
      <c r="G115" s="533"/>
      <c r="H115" s="534"/>
      <c r="K115" s="499" t="s">
        <v>874</v>
      </c>
      <c r="L115" s="530">
        <f>((J107*J108*L111)+(J107*0.3*L112))/12</f>
        <v>2.041666666666667</v>
      </c>
      <c r="M115" s="499" t="s">
        <v>589</v>
      </c>
      <c r="N115" s="534" t="s">
        <v>880</v>
      </c>
      <c r="O115" s="535">
        <f>L115*Q111</f>
        <v>0</v>
      </c>
      <c r="P115" s="495" t="s">
        <v>192</v>
      </c>
      <c r="R115" s="485"/>
    </row>
    <row r="116" spans="4:18" s="488" customFormat="1" ht="17" customHeight="1" x14ac:dyDescent="0.2">
      <c r="E116" s="501"/>
      <c r="F116" s="503" t="s">
        <v>894</v>
      </c>
      <c r="G116" s="536"/>
      <c r="H116" s="537"/>
      <c r="I116" s="505"/>
      <c r="J116" s="505"/>
      <c r="K116" s="538" t="s">
        <v>874</v>
      </c>
      <c r="L116" s="538">
        <f>(((((2*(F106+H106))*(J107/J109)*J108)/12)*1.2))</f>
        <v>13.999999999999998</v>
      </c>
      <c r="M116" s="538" t="s">
        <v>589</v>
      </c>
      <c r="N116" s="537" t="s">
        <v>880</v>
      </c>
      <c r="O116" s="539">
        <f>L116*Q112</f>
        <v>66.256511999999987</v>
      </c>
      <c r="P116" s="537" t="s">
        <v>192</v>
      </c>
      <c r="R116" s="485"/>
    </row>
    <row r="117" spans="4:18" s="495" customFormat="1" ht="17.25" customHeight="1" x14ac:dyDescent="0.2">
      <c r="E117" s="494"/>
      <c r="F117" s="494"/>
      <c r="G117" s="494"/>
      <c r="N117" s="501" t="s">
        <v>883</v>
      </c>
      <c r="O117" s="509">
        <f>SUM(O114:O116)</f>
        <v>198.25190699999999</v>
      </c>
      <c r="P117" s="485" t="s">
        <v>192</v>
      </c>
      <c r="R117" s="492"/>
    </row>
    <row r="118" spans="4:18" s="525" customFormat="1" x14ac:dyDescent="0.2">
      <c r="E118" s="526" t="s">
        <v>306</v>
      </c>
      <c r="I118" s="527"/>
      <c r="J118" s="527"/>
    </row>
    <row r="119" spans="4:18" s="488" customFormat="1" ht="17" customHeight="1" x14ac:dyDescent="0.2">
      <c r="E119" s="500" t="s">
        <v>241</v>
      </c>
      <c r="F119" s="486" t="s">
        <v>884</v>
      </c>
      <c r="K119" s="488" t="s">
        <v>874</v>
      </c>
      <c r="L119" s="487">
        <f>(F106*H106*J107*J108)</f>
        <v>0.52500000000000002</v>
      </c>
      <c r="M119" s="488" t="s">
        <v>189</v>
      </c>
      <c r="N119" s="485"/>
      <c r="P119" s="485"/>
      <c r="Q119" s="485"/>
      <c r="R119" s="485"/>
    </row>
    <row r="120" spans="4:18" s="488" customFormat="1" ht="17" customHeight="1" x14ac:dyDescent="0.2">
      <c r="E120" s="490" t="s">
        <v>241</v>
      </c>
      <c r="F120" s="486" t="s">
        <v>882</v>
      </c>
      <c r="G120" s="486"/>
      <c r="K120" s="488" t="s">
        <v>874</v>
      </c>
      <c r="L120" s="487">
        <f>O117</f>
        <v>198.25190699999999</v>
      </c>
      <c r="M120" s="488" t="s">
        <v>192</v>
      </c>
      <c r="N120" s="485"/>
      <c r="P120" s="485"/>
      <c r="Q120" s="485"/>
      <c r="R120" s="485"/>
    </row>
    <row r="121" spans="4:18" s="488" customFormat="1" ht="17" customHeight="1" x14ac:dyDescent="0.2">
      <c r="E121" s="490" t="s">
        <v>241</v>
      </c>
      <c r="F121" s="486" t="s">
        <v>147</v>
      </c>
      <c r="G121" s="486"/>
      <c r="K121" s="488" t="s">
        <v>874</v>
      </c>
      <c r="L121" s="487">
        <f>2*(F106+H106)*J107*J108*1.2</f>
        <v>25.200000000000003</v>
      </c>
      <c r="M121" s="488" t="s">
        <v>184</v>
      </c>
      <c r="N121" s="485"/>
      <c r="P121" s="485"/>
      <c r="Q121" s="485"/>
      <c r="R121" s="485"/>
    </row>
    <row r="122" spans="4:18" s="488" customFormat="1" ht="17" customHeight="1" x14ac:dyDescent="0.2">
      <c r="D122" s="488" t="s">
        <v>22</v>
      </c>
      <c r="E122" s="486" t="s">
        <v>902</v>
      </c>
      <c r="F122" s="512">
        <v>0.15</v>
      </c>
      <c r="G122" s="491" t="s">
        <v>873</v>
      </c>
      <c r="H122" s="512">
        <v>0.15</v>
      </c>
      <c r="I122" s="491" t="s">
        <v>185</v>
      </c>
      <c r="N122" s="485"/>
      <c r="O122" s="485"/>
      <c r="P122" s="485"/>
    </row>
    <row r="123" spans="4:18" s="495" customFormat="1" ht="17" customHeight="1" x14ac:dyDescent="0.2">
      <c r="E123" s="490" t="s">
        <v>241</v>
      </c>
      <c r="F123" s="493" t="s">
        <v>896</v>
      </c>
      <c r="G123" s="493"/>
      <c r="I123" s="495" t="s">
        <v>874</v>
      </c>
      <c r="J123" s="491">
        <v>3.5</v>
      </c>
      <c r="K123" s="495" t="s">
        <v>185</v>
      </c>
      <c r="N123" s="492"/>
      <c r="O123" s="492"/>
      <c r="P123" s="492"/>
    </row>
    <row r="124" spans="4:18" s="495" customFormat="1" ht="17" customHeight="1" x14ac:dyDescent="0.2">
      <c r="E124" s="490" t="s">
        <v>241</v>
      </c>
      <c r="F124" s="493" t="s">
        <v>897</v>
      </c>
      <c r="G124" s="494"/>
      <c r="I124" s="495" t="s">
        <v>874</v>
      </c>
      <c r="J124" s="491">
        <v>2</v>
      </c>
      <c r="K124" s="495" t="s">
        <v>188</v>
      </c>
      <c r="N124" s="492"/>
      <c r="O124" s="492"/>
      <c r="P124" s="492"/>
    </row>
    <row r="125" spans="4:18" s="495" customFormat="1" ht="17" customHeight="1" x14ac:dyDescent="0.2">
      <c r="E125" s="490"/>
      <c r="F125" s="493"/>
      <c r="G125" s="494"/>
      <c r="I125" s="529" t="s">
        <v>874</v>
      </c>
      <c r="J125" s="491">
        <v>0.15</v>
      </c>
      <c r="K125" s="495" t="s">
        <v>185</v>
      </c>
      <c r="N125" s="492"/>
      <c r="O125" s="492"/>
      <c r="P125" s="492"/>
    </row>
    <row r="126" spans="4:18" s="495" customFormat="1" ht="17" customHeight="1" x14ac:dyDescent="0.2">
      <c r="E126" s="490" t="s">
        <v>241</v>
      </c>
      <c r="F126" s="493" t="s">
        <v>889</v>
      </c>
      <c r="G126" s="494"/>
      <c r="K126" s="495" t="s">
        <v>874</v>
      </c>
      <c r="L126" s="495">
        <v>4</v>
      </c>
      <c r="M126" s="495" t="s">
        <v>266</v>
      </c>
      <c r="N126" s="496">
        <v>8</v>
      </c>
      <c r="O126" s="492" t="s">
        <v>879</v>
      </c>
      <c r="P126" s="492" t="s">
        <v>880</v>
      </c>
      <c r="Q126" s="495">
        <f>((3.14*(N126/1000)^2)/4)*12*7850</f>
        <v>4.7326079999999999</v>
      </c>
      <c r="R126" s="495" t="s">
        <v>898</v>
      </c>
    </row>
    <row r="127" spans="4:18" s="495" customFormat="1" ht="17" customHeight="1" x14ac:dyDescent="0.2">
      <c r="E127" s="490" t="s">
        <v>241</v>
      </c>
      <c r="F127" s="493" t="s">
        <v>890</v>
      </c>
      <c r="G127" s="494"/>
      <c r="K127" s="495" t="s">
        <v>874</v>
      </c>
      <c r="L127" s="495">
        <v>0</v>
      </c>
      <c r="M127" s="495" t="s">
        <v>266</v>
      </c>
      <c r="N127" s="496">
        <v>0</v>
      </c>
      <c r="O127" s="492" t="s">
        <v>879</v>
      </c>
      <c r="P127" s="492" t="s">
        <v>880</v>
      </c>
      <c r="Q127" s="495">
        <f t="shared" ref="Q127:Q128" si="7">((3.14*(N127/1000)^2)/4)*12*7850</f>
        <v>0</v>
      </c>
      <c r="R127" s="495" t="s">
        <v>898</v>
      </c>
    </row>
    <row r="128" spans="4:18" s="495" customFormat="1" ht="17" customHeight="1" x14ac:dyDescent="0.2">
      <c r="E128" s="490" t="s">
        <v>241</v>
      </c>
      <c r="F128" s="493" t="s">
        <v>891</v>
      </c>
      <c r="G128" s="494"/>
      <c r="K128" s="495" t="s">
        <v>874</v>
      </c>
      <c r="L128" s="495">
        <v>1</v>
      </c>
      <c r="M128" s="495" t="s">
        <v>266</v>
      </c>
      <c r="N128" s="496">
        <v>6</v>
      </c>
      <c r="O128" s="492" t="s">
        <v>879</v>
      </c>
      <c r="P128" s="492" t="s">
        <v>880</v>
      </c>
      <c r="Q128" s="495">
        <f t="shared" si="7"/>
        <v>2.6620919999999999</v>
      </c>
      <c r="R128" s="495" t="s">
        <v>898</v>
      </c>
    </row>
    <row r="129" spans="4:18" s="488" customFormat="1" ht="17" customHeight="1" x14ac:dyDescent="0.2">
      <c r="E129" s="500" t="s">
        <v>241</v>
      </c>
      <c r="F129" s="486" t="s">
        <v>882</v>
      </c>
      <c r="G129" s="486"/>
      <c r="P129" s="485"/>
      <c r="Q129" s="485"/>
      <c r="R129" s="485"/>
    </row>
    <row r="130" spans="4:18" s="488" customFormat="1" ht="17" customHeight="1" x14ac:dyDescent="0.2">
      <c r="E130" s="501"/>
      <c r="F130" s="493" t="s">
        <v>892</v>
      </c>
      <c r="G130" s="494"/>
      <c r="H130" s="492"/>
      <c r="K130" s="495" t="s">
        <v>874</v>
      </c>
      <c r="L130" s="530">
        <f>((J123*J124*L126)+(J123*0.3*L126))/12</f>
        <v>2.6833333333333336</v>
      </c>
      <c r="M130" s="495" t="s">
        <v>589</v>
      </c>
      <c r="N130" s="492" t="s">
        <v>880</v>
      </c>
      <c r="O130" s="531">
        <f>L130*Q126</f>
        <v>12.6991648</v>
      </c>
      <c r="P130" s="492" t="s">
        <v>192</v>
      </c>
      <c r="R130" s="485"/>
    </row>
    <row r="131" spans="4:18" s="488" customFormat="1" ht="17" customHeight="1" x14ac:dyDescent="0.2">
      <c r="E131" s="501"/>
      <c r="F131" s="532" t="s">
        <v>893</v>
      </c>
      <c r="G131" s="533"/>
      <c r="H131" s="534"/>
      <c r="K131" s="499" t="s">
        <v>874</v>
      </c>
      <c r="L131" s="530">
        <f>((J123*J124*L127)+(J123*0.3*L128))/12</f>
        <v>8.7500000000000008E-2</v>
      </c>
      <c r="M131" s="499" t="s">
        <v>589</v>
      </c>
      <c r="N131" s="534" t="s">
        <v>880</v>
      </c>
      <c r="O131" s="535">
        <f>L131*Q127</f>
        <v>0</v>
      </c>
      <c r="P131" s="495" t="s">
        <v>192</v>
      </c>
      <c r="R131" s="485"/>
    </row>
    <row r="132" spans="4:18" s="488" customFormat="1" ht="17" customHeight="1" x14ac:dyDescent="0.2">
      <c r="E132" s="501"/>
      <c r="F132" s="503" t="s">
        <v>894</v>
      </c>
      <c r="G132" s="536"/>
      <c r="H132" s="537"/>
      <c r="I132" s="505"/>
      <c r="J132" s="505"/>
      <c r="K132" s="538" t="s">
        <v>874</v>
      </c>
      <c r="L132" s="538">
        <f>(((((2*(F122+H122))*(J123/J125)*J124)/12)*1.2))</f>
        <v>2.8000000000000003</v>
      </c>
      <c r="M132" s="538" t="s">
        <v>589</v>
      </c>
      <c r="N132" s="537" t="s">
        <v>880</v>
      </c>
      <c r="O132" s="539">
        <f>L132*Q128</f>
        <v>7.4538576000000001</v>
      </c>
      <c r="P132" s="537" t="s">
        <v>192</v>
      </c>
      <c r="R132" s="485"/>
    </row>
    <row r="133" spans="4:18" s="495" customFormat="1" ht="17.25" customHeight="1" x14ac:dyDescent="0.2">
      <c r="E133" s="494"/>
      <c r="F133" s="494"/>
      <c r="G133" s="494"/>
      <c r="N133" s="501" t="s">
        <v>883</v>
      </c>
      <c r="O133" s="509">
        <f>SUM(O130:O132)</f>
        <v>20.153022400000001</v>
      </c>
      <c r="P133" s="485" t="s">
        <v>192</v>
      </c>
      <c r="R133" s="492"/>
    </row>
    <row r="134" spans="4:18" s="525" customFormat="1" x14ac:dyDescent="0.2">
      <c r="E134" s="526" t="s">
        <v>306</v>
      </c>
      <c r="I134" s="527"/>
      <c r="J134" s="527"/>
    </row>
    <row r="135" spans="4:18" s="488" customFormat="1" ht="17" customHeight="1" x14ac:dyDescent="0.2">
      <c r="E135" s="500" t="s">
        <v>241</v>
      </c>
      <c r="F135" s="486" t="s">
        <v>884</v>
      </c>
      <c r="K135" s="488" t="s">
        <v>874</v>
      </c>
      <c r="L135" s="487">
        <f>(F122*H122*J123*J124)</f>
        <v>0.1575</v>
      </c>
      <c r="M135" s="488" t="s">
        <v>189</v>
      </c>
      <c r="N135" s="485"/>
      <c r="P135" s="485"/>
      <c r="Q135" s="485"/>
      <c r="R135" s="485"/>
    </row>
    <row r="136" spans="4:18" s="488" customFormat="1" ht="17" customHeight="1" x14ac:dyDescent="0.2">
      <c r="E136" s="490" t="s">
        <v>241</v>
      </c>
      <c r="F136" s="486" t="s">
        <v>882</v>
      </c>
      <c r="G136" s="486"/>
      <c r="K136" s="488" t="s">
        <v>874</v>
      </c>
      <c r="L136" s="487">
        <f>O133</f>
        <v>20.153022400000001</v>
      </c>
      <c r="M136" s="488" t="s">
        <v>192</v>
      </c>
      <c r="N136" s="485"/>
      <c r="P136" s="485"/>
      <c r="Q136" s="485"/>
      <c r="R136" s="485"/>
    </row>
    <row r="137" spans="4:18" s="488" customFormat="1" ht="17" customHeight="1" x14ac:dyDescent="0.2">
      <c r="E137" s="490" t="s">
        <v>241</v>
      </c>
      <c r="F137" s="486" t="s">
        <v>147</v>
      </c>
      <c r="G137" s="486"/>
      <c r="K137" s="488" t="s">
        <v>874</v>
      </c>
      <c r="L137" s="487">
        <f>2*(F122+H122)*J123*J124*1.2</f>
        <v>5.04</v>
      </c>
      <c r="M137" s="488" t="s">
        <v>184</v>
      </c>
      <c r="N137" s="485"/>
      <c r="P137" s="485"/>
      <c r="Q137" s="485"/>
      <c r="R137" s="485"/>
    </row>
    <row r="139" spans="4:18" s="488" customFormat="1" ht="17" customHeight="1" x14ac:dyDescent="0.2">
      <c r="D139" s="488" t="s">
        <v>27</v>
      </c>
      <c r="E139" s="486" t="s">
        <v>899</v>
      </c>
      <c r="F139" s="512">
        <v>0.15</v>
      </c>
      <c r="G139" s="491" t="s">
        <v>873</v>
      </c>
      <c r="H139" s="512">
        <v>0.3</v>
      </c>
      <c r="I139" s="491" t="s">
        <v>185</v>
      </c>
      <c r="N139" s="485"/>
      <c r="O139" s="485"/>
      <c r="P139" s="485"/>
    </row>
    <row r="140" spans="4:18" s="495" customFormat="1" ht="17" customHeight="1" x14ac:dyDescent="0.2">
      <c r="E140" s="490" t="s">
        <v>241</v>
      </c>
      <c r="F140" s="493" t="s">
        <v>896</v>
      </c>
      <c r="G140" s="493"/>
      <c r="I140" s="495" t="s">
        <v>874</v>
      </c>
      <c r="J140" s="491">
        <f>J123</f>
        <v>3.5</v>
      </c>
      <c r="K140" s="495" t="s">
        <v>185</v>
      </c>
      <c r="N140" s="492"/>
      <c r="O140" s="492"/>
      <c r="P140" s="492"/>
    </row>
    <row r="141" spans="4:18" s="495" customFormat="1" ht="17" customHeight="1" x14ac:dyDescent="0.2">
      <c r="E141" s="490" t="s">
        <v>241</v>
      </c>
      <c r="F141" s="493" t="s">
        <v>897</v>
      </c>
      <c r="G141" s="494"/>
      <c r="I141" s="495" t="s">
        <v>874</v>
      </c>
      <c r="J141" s="491">
        <v>11</v>
      </c>
      <c r="K141" s="495" t="s">
        <v>188</v>
      </c>
      <c r="N141" s="492"/>
      <c r="O141" s="492"/>
      <c r="P141" s="492"/>
    </row>
    <row r="142" spans="4:18" s="495" customFormat="1" ht="17" customHeight="1" x14ac:dyDescent="0.2">
      <c r="E142" s="490"/>
      <c r="F142" s="493"/>
      <c r="G142" s="494"/>
      <c r="I142" s="529" t="s">
        <v>874</v>
      </c>
      <c r="J142" s="491">
        <v>0.15</v>
      </c>
      <c r="K142" s="495" t="s">
        <v>185</v>
      </c>
      <c r="N142" s="492"/>
      <c r="O142" s="492"/>
      <c r="P142" s="492"/>
    </row>
    <row r="143" spans="4:18" s="495" customFormat="1" ht="17" customHeight="1" x14ac:dyDescent="0.2">
      <c r="E143" s="490" t="s">
        <v>241</v>
      </c>
      <c r="F143" s="493" t="s">
        <v>889</v>
      </c>
      <c r="G143" s="494"/>
      <c r="K143" s="495" t="s">
        <v>874</v>
      </c>
      <c r="L143" s="491">
        <v>6</v>
      </c>
      <c r="M143" s="495" t="s">
        <v>266</v>
      </c>
      <c r="N143" s="496">
        <v>12</v>
      </c>
      <c r="O143" s="492" t="s">
        <v>879</v>
      </c>
      <c r="P143" s="492" t="s">
        <v>880</v>
      </c>
      <c r="Q143" s="495">
        <f>((3.14*(N143/1000)^2)/4)*12*7850</f>
        <v>10.648368</v>
      </c>
      <c r="R143" s="495" t="s">
        <v>898</v>
      </c>
    </row>
    <row r="144" spans="4:18" s="495" customFormat="1" ht="17" customHeight="1" x14ac:dyDescent="0.2">
      <c r="E144" s="490" t="s">
        <v>241</v>
      </c>
      <c r="F144" s="493" t="s">
        <v>890</v>
      </c>
      <c r="G144" s="494"/>
      <c r="K144" s="495" t="s">
        <v>874</v>
      </c>
      <c r="L144" s="491">
        <v>0</v>
      </c>
      <c r="M144" s="495" t="s">
        <v>266</v>
      </c>
      <c r="N144" s="496">
        <v>0</v>
      </c>
      <c r="O144" s="492" t="s">
        <v>879</v>
      </c>
      <c r="P144" s="492" t="s">
        <v>880</v>
      </c>
      <c r="Q144" s="495">
        <f t="shared" ref="Q144:Q145" si="8">((3.14*(N144/1000)^2)/4)*12*7850</f>
        <v>0</v>
      </c>
      <c r="R144" s="495" t="s">
        <v>898</v>
      </c>
    </row>
    <row r="145" spans="4:18" s="495" customFormat="1" ht="17" customHeight="1" x14ac:dyDescent="0.2">
      <c r="E145" s="490" t="s">
        <v>241</v>
      </c>
      <c r="F145" s="493" t="s">
        <v>891</v>
      </c>
      <c r="G145" s="494"/>
      <c r="K145" s="495" t="s">
        <v>874</v>
      </c>
      <c r="L145" s="491">
        <v>1</v>
      </c>
      <c r="M145" s="495" t="s">
        <v>266</v>
      </c>
      <c r="N145" s="496">
        <v>8</v>
      </c>
      <c r="O145" s="492" t="s">
        <v>879</v>
      </c>
      <c r="P145" s="492" t="s">
        <v>880</v>
      </c>
      <c r="Q145" s="495">
        <f t="shared" si="8"/>
        <v>4.7326079999999999</v>
      </c>
      <c r="R145" s="495" t="s">
        <v>898</v>
      </c>
    </row>
    <row r="146" spans="4:18" s="488" customFormat="1" ht="17" customHeight="1" x14ac:dyDescent="0.2">
      <c r="E146" s="500" t="s">
        <v>241</v>
      </c>
      <c r="F146" s="486" t="s">
        <v>882</v>
      </c>
      <c r="G146" s="486"/>
      <c r="P146" s="485"/>
      <c r="Q146" s="485"/>
      <c r="R146" s="485"/>
    </row>
    <row r="147" spans="4:18" s="488" customFormat="1" ht="17" customHeight="1" x14ac:dyDescent="0.2">
      <c r="E147" s="501"/>
      <c r="F147" s="493" t="s">
        <v>892</v>
      </c>
      <c r="G147" s="494"/>
      <c r="H147" s="492"/>
      <c r="K147" s="495" t="s">
        <v>874</v>
      </c>
      <c r="L147" s="530">
        <f>((J140*J141*L143)+(J140*0.3*L143))/12</f>
        <v>19.775000000000002</v>
      </c>
      <c r="M147" s="495" t="s">
        <v>589</v>
      </c>
      <c r="N147" s="492" t="s">
        <v>880</v>
      </c>
      <c r="O147" s="531">
        <f>L147*Q143</f>
        <v>210.5714772</v>
      </c>
      <c r="P147" s="492" t="s">
        <v>192</v>
      </c>
      <c r="R147" s="485"/>
    </row>
    <row r="148" spans="4:18" s="488" customFormat="1" ht="17" customHeight="1" x14ac:dyDescent="0.2">
      <c r="E148" s="501"/>
      <c r="F148" s="532" t="s">
        <v>893</v>
      </c>
      <c r="G148" s="533"/>
      <c r="H148" s="534"/>
      <c r="K148" s="499" t="s">
        <v>874</v>
      </c>
      <c r="L148" s="530">
        <f>((J140*J141*L144)+(J140*0.3*L145))/12</f>
        <v>8.7500000000000008E-2</v>
      </c>
      <c r="M148" s="499" t="s">
        <v>589</v>
      </c>
      <c r="N148" s="534" t="s">
        <v>880</v>
      </c>
      <c r="O148" s="535">
        <f>L148*Q144</f>
        <v>0</v>
      </c>
      <c r="P148" s="495" t="s">
        <v>192</v>
      </c>
      <c r="R148" s="485"/>
    </row>
    <row r="149" spans="4:18" s="488" customFormat="1" ht="17" customHeight="1" x14ac:dyDescent="0.2">
      <c r="E149" s="501"/>
      <c r="F149" s="503" t="s">
        <v>894</v>
      </c>
      <c r="G149" s="536"/>
      <c r="H149" s="537"/>
      <c r="I149" s="505"/>
      <c r="J149" s="505"/>
      <c r="K149" s="538" t="s">
        <v>874</v>
      </c>
      <c r="L149" s="538">
        <f>(((((2*(F139+H139))*(J140/J142)*J141)/12)*1.2))</f>
        <v>23.099999999999998</v>
      </c>
      <c r="M149" s="538" t="s">
        <v>589</v>
      </c>
      <c r="N149" s="537" t="s">
        <v>880</v>
      </c>
      <c r="O149" s="539">
        <f>L149*Q145</f>
        <v>109.32324479999998</v>
      </c>
      <c r="P149" s="537" t="s">
        <v>192</v>
      </c>
      <c r="R149" s="485"/>
    </row>
    <row r="150" spans="4:18" s="495" customFormat="1" ht="17.25" customHeight="1" x14ac:dyDescent="0.2">
      <c r="E150" s="494"/>
      <c r="F150" s="494"/>
      <c r="G150" s="494"/>
      <c r="N150" s="501" t="s">
        <v>883</v>
      </c>
      <c r="O150" s="509">
        <f>SUM(O147:O149)</f>
        <v>319.894722</v>
      </c>
      <c r="P150" s="485" t="s">
        <v>192</v>
      </c>
      <c r="R150" s="492"/>
    </row>
    <row r="151" spans="4:18" s="525" customFormat="1" x14ac:dyDescent="0.2">
      <c r="E151" s="526" t="s">
        <v>306</v>
      </c>
      <c r="I151" s="527"/>
      <c r="J151" s="527"/>
    </row>
    <row r="152" spans="4:18" s="488" customFormat="1" ht="17" customHeight="1" x14ac:dyDescent="0.2">
      <c r="E152" s="500" t="s">
        <v>241</v>
      </c>
      <c r="F152" s="486" t="s">
        <v>884</v>
      </c>
      <c r="K152" s="488" t="s">
        <v>874</v>
      </c>
      <c r="L152" s="487">
        <f>(F139*H139*J140*J141)</f>
        <v>1.7324999999999999</v>
      </c>
      <c r="M152" s="488" t="s">
        <v>189</v>
      </c>
      <c r="N152" s="485"/>
      <c r="P152" s="485"/>
      <c r="Q152" s="485"/>
      <c r="R152" s="485"/>
    </row>
    <row r="153" spans="4:18" s="488" customFormat="1" ht="17" customHeight="1" x14ac:dyDescent="0.2">
      <c r="E153" s="490" t="s">
        <v>241</v>
      </c>
      <c r="F153" s="486" t="s">
        <v>882</v>
      </c>
      <c r="G153" s="486"/>
      <c r="K153" s="488" t="s">
        <v>874</v>
      </c>
      <c r="L153" s="487">
        <f>O150</f>
        <v>319.894722</v>
      </c>
      <c r="M153" s="488" t="s">
        <v>192</v>
      </c>
      <c r="N153" s="485"/>
      <c r="P153" s="485"/>
      <c r="Q153" s="485"/>
      <c r="R153" s="485"/>
    </row>
    <row r="154" spans="4:18" s="488" customFormat="1" ht="17" customHeight="1" x14ac:dyDescent="0.2">
      <c r="E154" s="490" t="s">
        <v>241</v>
      </c>
      <c r="F154" s="486" t="s">
        <v>147</v>
      </c>
      <c r="G154" s="486"/>
      <c r="K154" s="488" t="s">
        <v>874</v>
      </c>
      <c r="L154" s="487">
        <f>2*(F139+H139)*J140*J141*1.2</f>
        <v>41.579999999999991</v>
      </c>
      <c r="M154" s="488" t="s">
        <v>184</v>
      </c>
      <c r="N154" s="485"/>
      <c r="P154" s="485"/>
      <c r="Q154" s="485"/>
      <c r="R154" s="485"/>
    </row>
    <row r="156" spans="4:18" s="488" customFormat="1" ht="17" customHeight="1" x14ac:dyDescent="0.2">
      <c r="D156" s="488" t="s">
        <v>28</v>
      </c>
      <c r="E156" s="486" t="s">
        <v>899</v>
      </c>
      <c r="F156" s="512">
        <v>0.15</v>
      </c>
      <c r="G156" s="491" t="s">
        <v>873</v>
      </c>
      <c r="H156" s="512">
        <v>0.25</v>
      </c>
      <c r="I156" s="491" t="s">
        <v>185</v>
      </c>
      <c r="N156" s="485"/>
      <c r="O156" s="485"/>
      <c r="P156" s="485"/>
    </row>
    <row r="157" spans="4:18" s="495" customFormat="1" ht="17" customHeight="1" x14ac:dyDescent="0.2">
      <c r="E157" s="490" t="s">
        <v>241</v>
      </c>
      <c r="F157" s="493" t="s">
        <v>896</v>
      </c>
      <c r="G157" s="493"/>
      <c r="I157" s="495" t="s">
        <v>874</v>
      </c>
      <c r="J157" s="491">
        <f>J140</f>
        <v>3.5</v>
      </c>
      <c r="K157" s="495" t="s">
        <v>185</v>
      </c>
      <c r="N157" s="492"/>
      <c r="O157" s="492"/>
      <c r="P157" s="492"/>
    </row>
    <row r="158" spans="4:18" s="495" customFormat="1" ht="17" customHeight="1" x14ac:dyDescent="0.2">
      <c r="E158" s="490" t="s">
        <v>241</v>
      </c>
      <c r="F158" s="493" t="s">
        <v>897</v>
      </c>
      <c r="G158" s="494"/>
      <c r="I158" s="495" t="s">
        <v>874</v>
      </c>
      <c r="J158" s="491">
        <v>2</v>
      </c>
      <c r="K158" s="495" t="s">
        <v>188</v>
      </c>
      <c r="N158" s="492"/>
      <c r="O158" s="492"/>
      <c r="P158" s="492"/>
    </row>
    <row r="159" spans="4:18" s="495" customFormat="1" ht="17" customHeight="1" x14ac:dyDescent="0.2">
      <c r="E159" s="490"/>
      <c r="F159" s="493"/>
      <c r="G159" s="494"/>
      <c r="I159" s="529" t="s">
        <v>874</v>
      </c>
      <c r="J159" s="491">
        <v>0.15</v>
      </c>
      <c r="K159" s="495" t="s">
        <v>185</v>
      </c>
      <c r="N159" s="492"/>
      <c r="O159" s="492"/>
      <c r="P159" s="492"/>
    </row>
    <row r="160" spans="4:18" s="495" customFormat="1" ht="17" customHeight="1" x14ac:dyDescent="0.2">
      <c r="E160" s="490" t="s">
        <v>241</v>
      </c>
      <c r="F160" s="493" t="s">
        <v>889</v>
      </c>
      <c r="G160" s="494"/>
      <c r="K160" s="495" t="s">
        <v>874</v>
      </c>
      <c r="L160" s="491">
        <v>4</v>
      </c>
      <c r="M160" s="495" t="s">
        <v>266</v>
      </c>
      <c r="N160" s="496">
        <v>12</v>
      </c>
      <c r="O160" s="492" t="s">
        <v>879</v>
      </c>
      <c r="P160" s="492" t="s">
        <v>880</v>
      </c>
      <c r="Q160" s="495">
        <f>((3.14*(N160/1000)^2)/4)*12*7850</f>
        <v>10.648368</v>
      </c>
      <c r="R160" s="495" t="s">
        <v>898</v>
      </c>
    </row>
    <row r="161" spans="4:18" s="495" customFormat="1" ht="17" customHeight="1" x14ac:dyDescent="0.2">
      <c r="E161" s="490" t="s">
        <v>241</v>
      </c>
      <c r="F161" s="493" t="s">
        <v>890</v>
      </c>
      <c r="G161" s="494"/>
      <c r="K161" s="495" t="s">
        <v>874</v>
      </c>
      <c r="L161" s="491">
        <v>2</v>
      </c>
      <c r="M161" s="495" t="s">
        <v>266</v>
      </c>
      <c r="N161" s="496">
        <v>8</v>
      </c>
      <c r="O161" s="492" t="s">
        <v>879</v>
      </c>
      <c r="P161" s="492" t="s">
        <v>880</v>
      </c>
      <c r="Q161" s="495">
        <f t="shared" ref="Q161:Q162" si="9">((3.14*(N161/1000)^2)/4)*12*7850</f>
        <v>4.7326079999999999</v>
      </c>
      <c r="R161" s="495" t="s">
        <v>898</v>
      </c>
    </row>
    <row r="162" spans="4:18" s="495" customFormat="1" ht="17" customHeight="1" x14ac:dyDescent="0.2">
      <c r="E162" s="490" t="s">
        <v>241</v>
      </c>
      <c r="F162" s="493" t="s">
        <v>891</v>
      </c>
      <c r="G162" s="494"/>
      <c r="K162" s="495" t="s">
        <v>874</v>
      </c>
      <c r="L162" s="491">
        <v>1</v>
      </c>
      <c r="M162" s="495" t="s">
        <v>266</v>
      </c>
      <c r="N162" s="496">
        <v>8</v>
      </c>
      <c r="O162" s="492" t="s">
        <v>879</v>
      </c>
      <c r="P162" s="492" t="s">
        <v>880</v>
      </c>
      <c r="Q162" s="495">
        <f t="shared" si="9"/>
        <v>4.7326079999999999</v>
      </c>
      <c r="R162" s="495" t="s">
        <v>898</v>
      </c>
    </row>
    <row r="163" spans="4:18" s="488" customFormat="1" ht="17" customHeight="1" x14ac:dyDescent="0.2">
      <c r="E163" s="500" t="s">
        <v>241</v>
      </c>
      <c r="F163" s="486" t="s">
        <v>882</v>
      </c>
      <c r="G163" s="486"/>
      <c r="P163" s="485"/>
      <c r="Q163" s="485"/>
      <c r="R163" s="485"/>
    </row>
    <row r="164" spans="4:18" s="488" customFormat="1" ht="17" customHeight="1" x14ac:dyDescent="0.2">
      <c r="E164" s="501"/>
      <c r="F164" s="493" t="s">
        <v>892</v>
      </c>
      <c r="G164" s="494"/>
      <c r="H164" s="492"/>
      <c r="K164" s="495" t="s">
        <v>874</v>
      </c>
      <c r="L164" s="530">
        <f>((J157*J158*L160)+(J157*0.3*L160))/12</f>
        <v>2.6833333333333336</v>
      </c>
      <c r="M164" s="495" t="s">
        <v>589</v>
      </c>
      <c r="N164" s="492" t="s">
        <v>880</v>
      </c>
      <c r="O164" s="531">
        <f>L164*Q160</f>
        <v>28.573120800000002</v>
      </c>
      <c r="P164" s="492" t="s">
        <v>192</v>
      </c>
      <c r="R164" s="485"/>
    </row>
    <row r="165" spans="4:18" s="488" customFormat="1" ht="17" customHeight="1" x14ac:dyDescent="0.2">
      <c r="E165" s="501"/>
      <c r="F165" s="532" t="s">
        <v>893</v>
      </c>
      <c r="G165" s="533"/>
      <c r="H165" s="534"/>
      <c r="K165" s="499" t="s">
        <v>874</v>
      </c>
      <c r="L165" s="530">
        <f>((J157*J158*L161)+(J157*0.3*L162))/12</f>
        <v>1.2541666666666667</v>
      </c>
      <c r="M165" s="499" t="s">
        <v>589</v>
      </c>
      <c r="N165" s="534" t="s">
        <v>880</v>
      </c>
      <c r="O165" s="535">
        <f>L165*Q161</f>
        <v>5.9354791999999996</v>
      </c>
      <c r="P165" s="495" t="s">
        <v>192</v>
      </c>
      <c r="R165" s="485"/>
    </row>
    <row r="166" spans="4:18" s="488" customFormat="1" ht="17" customHeight="1" x14ac:dyDescent="0.2">
      <c r="E166" s="501"/>
      <c r="F166" s="503" t="s">
        <v>894</v>
      </c>
      <c r="G166" s="536"/>
      <c r="H166" s="537"/>
      <c r="I166" s="505"/>
      <c r="J166" s="505"/>
      <c r="K166" s="538" t="s">
        <v>874</v>
      </c>
      <c r="L166" s="538">
        <f>(((((2*(F156+H156))*(J157/J159)*J158)/12)*1.2))</f>
        <v>3.7333333333333334</v>
      </c>
      <c r="M166" s="538" t="s">
        <v>589</v>
      </c>
      <c r="N166" s="537" t="s">
        <v>880</v>
      </c>
      <c r="O166" s="539">
        <f>L166*Q162</f>
        <v>17.6684032</v>
      </c>
      <c r="P166" s="537" t="s">
        <v>192</v>
      </c>
      <c r="R166" s="485"/>
    </row>
    <row r="167" spans="4:18" s="495" customFormat="1" ht="17.25" customHeight="1" x14ac:dyDescent="0.2">
      <c r="E167" s="494"/>
      <c r="F167" s="494"/>
      <c r="G167" s="494"/>
      <c r="N167" s="501" t="s">
        <v>883</v>
      </c>
      <c r="O167" s="509">
        <f>SUM(O164:O166)</f>
        <v>52.177003200000001</v>
      </c>
      <c r="P167" s="485" t="s">
        <v>192</v>
      </c>
      <c r="R167" s="492"/>
    </row>
    <row r="168" spans="4:18" s="525" customFormat="1" x14ac:dyDescent="0.2">
      <c r="E168" s="526" t="s">
        <v>306</v>
      </c>
      <c r="I168" s="527"/>
      <c r="J168" s="527"/>
    </row>
    <row r="169" spans="4:18" s="488" customFormat="1" ht="17" customHeight="1" x14ac:dyDescent="0.2">
      <c r="E169" s="500" t="s">
        <v>241</v>
      </c>
      <c r="F169" s="486" t="s">
        <v>884</v>
      </c>
      <c r="K169" s="488" t="s">
        <v>874</v>
      </c>
      <c r="L169" s="487">
        <f>(F156*H156*J157*J158)</f>
        <v>0.26250000000000001</v>
      </c>
      <c r="M169" s="488" t="s">
        <v>189</v>
      </c>
      <c r="N169" s="485"/>
      <c r="P169" s="485"/>
      <c r="Q169" s="485"/>
      <c r="R169" s="485"/>
    </row>
    <row r="170" spans="4:18" s="488" customFormat="1" ht="17" customHeight="1" x14ac:dyDescent="0.2">
      <c r="E170" s="490" t="s">
        <v>241</v>
      </c>
      <c r="F170" s="486" t="s">
        <v>882</v>
      </c>
      <c r="G170" s="486"/>
      <c r="K170" s="488" t="s">
        <v>874</v>
      </c>
      <c r="L170" s="487">
        <f>O167</f>
        <v>52.177003200000001</v>
      </c>
      <c r="M170" s="488" t="s">
        <v>192</v>
      </c>
      <c r="N170" s="485"/>
      <c r="P170" s="485"/>
      <c r="Q170" s="485"/>
      <c r="R170" s="485"/>
    </row>
    <row r="171" spans="4:18" s="488" customFormat="1" ht="17" customHeight="1" x14ac:dyDescent="0.2">
      <c r="E171" s="490" t="s">
        <v>241</v>
      </c>
      <c r="F171" s="486" t="s">
        <v>147</v>
      </c>
      <c r="G171" s="486"/>
      <c r="K171" s="488" t="s">
        <v>874</v>
      </c>
      <c r="L171" s="487">
        <f>2*(F156+H156)*J157*J158*1.2</f>
        <v>6.7200000000000006</v>
      </c>
      <c r="M171" s="488" t="s">
        <v>184</v>
      </c>
      <c r="N171" s="485"/>
      <c r="P171" s="485"/>
      <c r="Q171" s="485"/>
      <c r="R171" s="485"/>
    </row>
    <row r="173" spans="4:18" s="488" customFormat="1" ht="17" customHeight="1" x14ac:dyDescent="0.2">
      <c r="D173" s="488" t="s">
        <v>29</v>
      </c>
      <c r="E173" s="486" t="s">
        <v>899</v>
      </c>
      <c r="F173" s="512">
        <v>0.13</v>
      </c>
      <c r="G173" s="491" t="s">
        <v>873</v>
      </c>
      <c r="H173" s="512">
        <v>0.13</v>
      </c>
      <c r="I173" s="491" t="s">
        <v>185</v>
      </c>
      <c r="N173" s="485"/>
      <c r="O173" s="485"/>
      <c r="P173" s="485"/>
    </row>
    <row r="174" spans="4:18" s="495" customFormat="1" ht="17" customHeight="1" x14ac:dyDescent="0.2">
      <c r="E174" s="490" t="s">
        <v>241</v>
      </c>
      <c r="F174" s="493" t="s">
        <v>896</v>
      </c>
      <c r="G174" s="493"/>
      <c r="I174" s="495" t="s">
        <v>874</v>
      </c>
      <c r="J174" s="491">
        <v>4.5</v>
      </c>
      <c r="K174" s="495" t="s">
        <v>185</v>
      </c>
      <c r="N174" s="492"/>
      <c r="O174" s="492"/>
      <c r="P174" s="492"/>
    </row>
    <row r="175" spans="4:18" s="495" customFormat="1" ht="17" customHeight="1" x14ac:dyDescent="0.2">
      <c r="E175" s="490" t="s">
        <v>241</v>
      </c>
      <c r="F175" s="493" t="s">
        <v>897</v>
      </c>
      <c r="G175" s="494"/>
      <c r="I175" s="495" t="s">
        <v>874</v>
      </c>
      <c r="J175" s="491">
        <v>3</v>
      </c>
      <c r="K175" s="495" t="s">
        <v>188</v>
      </c>
      <c r="N175" s="492"/>
      <c r="O175" s="492"/>
      <c r="P175" s="492"/>
    </row>
    <row r="176" spans="4:18" s="495" customFormat="1" ht="17" customHeight="1" x14ac:dyDescent="0.2">
      <c r="E176" s="490"/>
      <c r="F176" s="493"/>
      <c r="G176" s="494"/>
      <c r="I176" s="529" t="s">
        <v>874</v>
      </c>
      <c r="J176" s="491">
        <v>0.2</v>
      </c>
      <c r="K176" s="495" t="s">
        <v>185</v>
      </c>
      <c r="N176" s="492"/>
      <c r="O176" s="492"/>
      <c r="P176" s="492"/>
    </row>
    <row r="177" spans="4:18" s="495" customFormat="1" ht="17" customHeight="1" x14ac:dyDescent="0.2">
      <c r="E177" s="490" t="s">
        <v>241</v>
      </c>
      <c r="F177" s="493" t="s">
        <v>889</v>
      </c>
      <c r="G177" s="494"/>
      <c r="K177" s="495" t="s">
        <v>874</v>
      </c>
      <c r="L177" s="491">
        <v>4</v>
      </c>
      <c r="M177" s="495" t="s">
        <v>266</v>
      </c>
      <c r="N177" s="496">
        <v>10</v>
      </c>
      <c r="O177" s="492" t="s">
        <v>879</v>
      </c>
      <c r="P177" s="492" t="s">
        <v>880</v>
      </c>
      <c r="Q177" s="495">
        <f>((3.14*(N177/1000)^2)/4)*12*7850</f>
        <v>7.3947000000000012</v>
      </c>
      <c r="R177" s="495" t="s">
        <v>898</v>
      </c>
    </row>
    <row r="178" spans="4:18" s="495" customFormat="1" ht="17" customHeight="1" x14ac:dyDescent="0.2">
      <c r="E178" s="490" t="s">
        <v>241</v>
      </c>
      <c r="F178" s="493" t="s">
        <v>890</v>
      </c>
      <c r="G178" s="494"/>
      <c r="K178" s="495" t="s">
        <v>874</v>
      </c>
      <c r="L178" s="491">
        <v>0</v>
      </c>
      <c r="M178" s="495" t="s">
        <v>266</v>
      </c>
      <c r="N178" s="496">
        <v>0</v>
      </c>
      <c r="O178" s="492" t="s">
        <v>879</v>
      </c>
      <c r="P178" s="492" t="s">
        <v>880</v>
      </c>
      <c r="Q178" s="495">
        <f t="shared" ref="Q178:Q179" si="10">((3.14*(N178/1000)^2)/4)*12*7850</f>
        <v>0</v>
      </c>
      <c r="R178" s="495" t="s">
        <v>898</v>
      </c>
    </row>
    <row r="179" spans="4:18" s="495" customFormat="1" ht="17" customHeight="1" x14ac:dyDescent="0.2">
      <c r="E179" s="490" t="s">
        <v>241</v>
      </c>
      <c r="F179" s="493" t="s">
        <v>891</v>
      </c>
      <c r="G179" s="494"/>
      <c r="K179" s="495" t="s">
        <v>874</v>
      </c>
      <c r="L179" s="491">
        <v>1</v>
      </c>
      <c r="M179" s="495" t="s">
        <v>266</v>
      </c>
      <c r="N179" s="496">
        <v>8</v>
      </c>
      <c r="O179" s="492" t="s">
        <v>879</v>
      </c>
      <c r="P179" s="492" t="s">
        <v>880</v>
      </c>
      <c r="Q179" s="495">
        <f t="shared" si="10"/>
        <v>4.7326079999999999</v>
      </c>
      <c r="R179" s="495" t="s">
        <v>898</v>
      </c>
    </row>
    <row r="180" spans="4:18" s="488" customFormat="1" ht="17" customHeight="1" x14ac:dyDescent="0.2">
      <c r="E180" s="500" t="s">
        <v>241</v>
      </c>
      <c r="F180" s="486" t="s">
        <v>882</v>
      </c>
      <c r="G180" s="486"/>
      <c r="P180" s="485"/>
      <c r="Q180" s="485"/>
      <c r="R180" s="485"/>
    </row>
    <row r="181" spans="4:18" s="488" customFormat="1" ht="17" customHeight="1" x14ac:dyDescent="0.2">
      <c r="E181" s="501"/>
      <c r="F181" s="493" t="s">
        <v>892</v>
      </c>
      <c r="G181" s="494"/>
      <c r="H181" s="492"/>
      <c r="K181" s="495" t="s">
        <v>874</v>
      </c>
      <c r="L181" s="530">
        <f>((J174*J175*L177)+(J174*0.3*L177))/12</f>
        <v>4.95</v>
      </c>
      <c r="M181" s="495" t="s">
        <v>589</v>
      </c>
      <c r="N181" s="492" t="s">
        <v>880</v>
      </c>
      <c r="O181" s="531">
        <f>L181*Q177</f>
        <v>36.60376500000001</v>
      </c>
      <c r="P181" s="492" t="s">
        <v>192</v>
      </c>
      <c r="R181" s="485"/>
    </row>
    <row r="182" spans="4:18" s="488" customFormat="1" ht="17" customHeight="1" x14ac:dyDescent="0.2">
      <c r="E182" s="501"/>
      <c r="F182" s="532" t="s">
        <v>893</v>
      </c>
      <c r="G182" s="533"/>
      <c r="H182" s="534"/>
      <c r="K182" s="499" t="s">
        <v>874</v>
      </c>
      <c r="L182" s="530">
        <f>((J174*J175*L178)+(J174*0.3*L179))/12</f>
        <v>0.11249999999999999</v>
      </c>
      <c r="M182" s="499" t="s">
        <v>589</v>
      </c>
      <c r="N182" s="534" t="s">
        <v>880</v>
      </c>
      <c r="O182" s="535">
        <f>L182*Q178</f>
        <v>0</v>
      </c>
      <c r="P182" s="495" t="s">
        <v>192</v>
      </c>
      <c r="R182" s="485"/>
    </row>
    <row r="183" spans="4:18" s="488" customFormat="1" ht="17" customHeight="1" x14ac:dyDescent="0.2">
      <c r="E183" s="501"/>
      <c r="F183" s="503" t="s">
        <v>894</v>
      </c>
      <c r="G183" s="536"/>
      <c r="H183" s="537"/>
      <c r="I183" s="505"/>
      <c r="J183" s="505"/>
      <c r="K183" s="538" t="s">
        <v>874</v>
      </c>
      <c r="L183" s="538">
        <f>(((((2*(F173+H173))*(J174/J176)*J175)/12)*1.2))</f>
        <v>3.5100000000000002</v>
      </c>
      <c r="M183" s="538" t="s">
        <v>589</v>
      </c>
      <c r="N183" s="537" t="s">
        <v>880</v>
      </c>
      <c r="O183" s="539">
        <f>L183*Q179</f>
        <v>16.611454080000001</v>
      </c>
      <c r="P183" s="537" t="s">
        <v>192</v>
      </c>
      <c r="R183" s="485"/>
    </row>
    <row r="184" spans="4:18" s="495" customFormat="1" ht="17.25" customHeight="1" x14ac:dyDescent="0.2">
      <c r="E184" s="494"/>
      <c r="F184" s="494"/>
      <c r="G184" s="494"/>
      <c r="N184" s="501" t="s">
        <v>883</v>
      </c>
      <c r="O184" s="509">
        <f>SUM(O181:O183)</f>
        <v>53.215219080000011</v>
      </c>
      <c r="P184" s="485" t="s">
        <v>192</v>
      </c>
      <c r="R184" s="492"/>
    </row>
    <row r="185" spans="4:18" s="525" customFormat="1" x14ac:dyDescent="0.2">
      <c r="E185" s="526" t="s">
        <v>306</v>
      </c>
      <c r="I185" s="527"/>
      <c r="J185" s="527"/>
    </row>
    <row r="186" spans="4:18" s="488" customFormat="1" ht="17" customHeight="1" x14ac:dyDescent="0.2">
      <c r="E186" s="500" t="s">
        <v>241</v>
      </c>
      <c r="F186" s="486" t="s">
        <v>884</v>
      </c>
      <c r="K186" s="488" t="s">
        <v>874</v>
      </c>
      <c r="L186" s="487">
        <f>(F173*H173*J174*J175)</f>
        <v>0.22815000000000002</v>
      </c>
      <c r="M186" s="488" t="s">
        <v>189</v>
      </c>
      <c r="N186" s="485"/>
      <c r="P186" s="485"/>
      <c r="Q186" s="485"/>
      <c r="R186" s="485"/>
    </row>
    <row r="187" spans="4:18" s="488" customFormat="1" ht="17" customHeight="1" x14ac:dyDescent="0.2">
      <c r="E187" s="490" t="s">
        <v>241</v>
      </c>
      <c r="F187" s="486" t="s">
        <v>882</v>
      </c>
      <c r="G187" s="486"/>
      <c r="K187" s="488" t="s">
        <v>874</v>
      </c>
      <c r="L187" s="487">
        <f>O184</f>
        <v>53.215219080000011</v>
      </c>
      <c r="M187" s="488" t="s">
        <v>192</v>
      </c>
      <c r="N187" s="485"/>
      <c r="P187" s="485"/>
      <c r="Q187" s="485"/>
      <c r="R187" s="485"/>
    </row>
    <row r="188" spans="4:18" s="488" customFormat="1" ht="17" customHeight="1" x14ac:dyDescent="0.2">
      <c r="E188" s="490" t="s">
        <v>241</v>
      </c>
      <c r="F188" s="486" t="s">
        <v>147</v>
      </c>
      <c r="G188" s="486"/>
      <c r="K188" s="488" t="s">
        <v>874</v>
      </c>
      <c r="L188" s="487">
        <f>2*(F173+H173)*J174*J175*1.2</f>
        <v>8.4239999999999995</v>
      </c>
      <c r="M188" s="488" t="s">
        <v>184</v>
      </c>
      <c r="N188" s="485"/>
      <c r="P188" s="485"/>
      <c r="Q188" s="485"/>
      <c r="R188" s="485"/>
    </row>
    <row r="190" spans="4:18" x14ac:dyDescent="0.2">
      <c r="D190" s="540" t="s">
        <v>903</v>
      </c>
    </row>
    <row r="191" spans="4:18" s="488" customFormat="1" ht="17" customHeight="1" x14ac:dyDescent="0.2">
      <c r="D191" s="488" t="s">
        <v>22</v>
      </c>
      <c r="E191" s="486" t="s">
        <v>899</v>
      </c>
      <c r="F191" s="512">
        <v>0.35</v>
      </c>
      <c r="G191" s="491" t="s">
        <v>873</v>
      </c>
      <c r="H191" s="512">
        <v>0.35</v>
      </c>
      <c r="I191" s="491" t="s">
        <v>185</v>
      </c>
      <c r="N191" s="485"/>
      <c r="O191" s="485"/>
      <c r="P191" s="485"/>
    </row>
    <row r="192" spans="4:18" s="495" customFormat="1" ht="17" customHeight="1" x14ac:dyDescent="0.2">
      <c r="E192" s="490" t="s">
        <v>241</v>
      </c>
      <c r="F192" s="493" t="s">
        <v>896</v>
      </c>
      <c r="G192" s="493"/>
      <c r="I192" s="495" t="s">
        <v>874</v>
      </c>
      <c r="J192" s="491">
        <v>5.25</v>
      </c>
      <c r="K192" s="495" t="s">
        <v>185</v>
      </c>
      <c r="N192" s="492"/>
      <c r="O192" s="492"/>
      <c r="P192" s="492"/>
    </row>
    <row r="193" spans="4:18" s="495" customFormat="1" ht="17" customHeight="1" x14ac:dyDescent="0.2">
      <c r="E193" s="490" t="s">
        <v>241</v>
      </c>
      <c r="F193" s="493" t="s">
        <v>897</v>
      </c>
      <c r="G193" s="494"/>
      <c r="I193" s="495" t="s">
        <v>874</v>
      </c>
      <c r="J193" s="491">
        <v>5</v>
      </c>
      <c r="K193" s="495" t="s">
        <v>188</v>
      </c>
      <c r="N193" s="492"/>
      <c r="O193" s="492"/>
      <c r="P193" s="492"/>
    </row>
    <row r="194" spans="4:18" s="495" customFormat="1" ht="17" customHeight="1" x14ac:dyDescent="0.2">
      <c r="E194" s="490"/>
      <c r="F194" s="493"/>
      <c r="G194" s="494"/>
      <c r="I194" s="529" t="s">
        <v>874</v>
      </c>
      <c r="J194" s="491">
        <v>0.15</v>
      </c>
      <c r="K194" s="495" t="s">
        <v>185</v>
      </c>
      <c r="N194" s="492"/>
      <c r="O194" s="492"/>
      <c r="P194" s="492"/>
    </row>
    <row r="195" spans="4:18" s="495" customFormat="1" ht="17" customHeight="1" x14ac:dyDescent="0.2">
      <c r="E195" s="490" t="s">
        <v>241</v>
      </c>
      <c r="F195" s="493" t="s">
        <v>889</v>
      </c>
      <c r="G195" s="494"/>
      <c r="K195" s="495" t="s">
        <v>874</v>
      </c>
      <c r="L195" s="495">
        <v>4</v>
      </c>
      <c r="M195" s="495" t="s">
        <v>266</v>
      </c>
      <c r="N195" s="496">
        <v>13</v>
      </c>
      <c r="O195" s="492" t="s">
        <v>879</v>
      </c>
      <c r="P195" s="492" t="s">
        <v>880</v>
      </c>
      <c r="Q195" s="495">
        <f>((3.14*(N195/1000)^2)/4)*12*7850</f>
        <v>12.497042999999998</v>
      </c>
      <c r="R195" s="495" t="s">
        <v>898</v>
      </c>
    </row>
    <row r="196" spans="4:18" s="495" customFormat="1" ht="17" customHeight="1" x14ac:dyDescent="0.2">
      <c r="E196" s="490" t="s">
        <v>241</v>
      </c>
      <c r="F196" s="493" t="s">
        <v>890</v>
      </c>
      <c r="G196" s="494"/>
      <c r="K196" s="495" t="s">
        <v>874</v>
      </c>
      <c r="L196" s="495">
        <v>4</v>
      </c>
      <c r="M196" s="495" t="s">
        <v>266</v>
      </c>
      <c r="N196" s="496">
        <v>12</v>
      </c>
      <c r="O196" s="492" t="s">
        <v>879</v>
      </c>
      <c r="P196" s="492" t="s">
        <v>880</v>
      </c>
      <c r="Q196" s="495">
        <f t="shared" ref="Q196:Q197" si="11">((3.14*(N196/1000)^2)/4)*12*7850</f>
        <v>10.648368</v>
      </c>
      <c r="R196" s="495" t="s">
        <v>898</v>
      </c>
    </row>
    <row r="197" spans="4:18" s="495" customFormat="1" ht="17" customHeight="1" x14ac:dyDescent="0.2">
      <c r="E197" s="490" t="s">
        <v>241</v>
      </c>
      <c r="F197" s="493" t="s">
        <v>891</v>
      </c>
      <c r="G197" s="494"/>
      <c r="K197" s="495" t="s">
        <v>874</v>
      </c>
      <c r="L197" s="495">
        <f>J192/J194</f>
        <v>35</v>
      </c>
      <c r="M197" s="495" t="s">
        <v>266</v>
      </c>
      <c r="N197" s="496">
        <v>8</v>
      </c>
      <c r="O197" s="492" t="s">
        <v>879</v>
      </c>
      <c r="P197" s="492" t="s">
        <v>880</v>
      </c>
      <c r="Q197" s="495">
        <f t="shared" si="11"/>
        <v>4.7326079999999999</v>
      </c>
      <c r="R197" s="495" t="s">
        <v>898</v>
      </c>
    </row>
    <row r="198" spans="4:18" s="488" customFormat="1" ht="17" customHeight="1" x14ac:dyDescent="0.2">
      <c r="E198" s="500" t="s">
        <v>241</v>
      </c>
      <c r="F198" s="486" t="s">
        <v>882</v>
      </c>
      <c r="G198" s="486"/>
      <c r="P198" s="485"/>
      <c r="Q198" s="485"/>
      <c r="R198" s="485"/>
    </row>
    <row r="199" spans="4:18" s="488" customFormat="1" ht="17" customHeight="1" x14ac:dyDescent="0.2">
      <c r="E199" s="501"/>
      <c r="F199" s="493" t="s">
        <v>892</v>
      </c>
      <c r="G199" s="494"/>
      <c r="H199" s="492"/>
      <c r="K199" s="495" t="s">
        <v>874</v>
      </c>
      <c r="L199" s="530">
        <f>((J192*J193*L195)+(J192*0.3*L195))/12</f>
        <v>9.2750000000000004</v>
      </c>
      <c r="M199" s="495" t="s">
        <v>589</v>
      </c>
      <c r="N199" s="492" t="s">
        <v>880</v>
      </c>
      <c r="O199" s="531">
        <f>L199*Q195</f>
        <v>115.91007382499998</v>
      </c>
      <c r="P199" s="492" t="s">
        <v>192</v>
      </c>
      <c r="R199" s="485"/>
    </row>
    <row r="200" spans="4:18" s="488" customFormat="1" ht="17" customHeight="1" x14ac:dyDescent="0.2">
      <c r="E200" s="501"/>
      <c r="F200" s="532" t="s">
        <v>893</v>
      </c>
      <c r="G200" s="533"/>
      <c r="H200" s="534"/>
      <c r="K200" s="499" t="s">
        <v>874</v>
      </c>
      <c r="L200" s="530">
        <f>((J192*J193*L196)+(J192*0.3*L197))/12</f>
        <v>13.34375</v>
      </c>
      <c r="M200" s="499" t="s">
        <v>589</v>
      </c>
      <c r="N200" s="534" t="s">
        <v>880</v>
      </c>
      <c r="O200" s="535">
        <f>L200*Q196</f>
        <v>142.08916049999999</v>
      </c>
      <c r="P200" s="495" t="s">
        <v>192</v>
      </c>
      <c r="R200" s="485"/>
    </row>
    <row r="201" spans="4:18" s="488" customFormat="1" ht="17" customHeight="1" x14ac:dyDescent="0.2">
      <c r="E201" s="501"/>
      <c r="F201" s="503" t="s">
        <v>894</v>
      </c>
      <c r="G201" s="536"/>
      <c r="H201" s="537"/>
      <c r="I201" s="505"/>
      <c r="J201" s="505"/>
      <c r="K201" s="538" t="s">
        <v>874</v>
      </c>
      <c r="L201" s="538">
        <f>(((((2*(F191+H191))*(J192/J194)*J193)/12)*1.2))</f>
        <v>24.5</v>
      </c>
      <c r="M201" s="538" t="s">
        <v>589</v>
      </c>
      <c r="N201" s="537" t="s">
        <v>880</v>
      </c>
      <c r="O201" s="539">
        <f>L201*Q197</f>
        <v>115.948896</v>
      </c>
      <c r="P201" s="537" t="s">
        <v>192</v>
      </c>
      <c r="R201" s="485"/>
    </row>
    <row r="202" spans="4:18" s="495" customFormat="1" ht="17.25" customHeight="1" x14ac:dyDescent="0.2">
      <c r="E202" s="494"/>
      <c r="F202" s="494"/>
      <c r="G202" s="494"/>
      <c r="N202" s="501" t="s">
        <v>883</v>
      </c>
      <c r="O202" s="509">
        <f>SUM(O199:O201)</f>
        <v>373.94813032499997</v>
      </c>
      <c r="P202" s="485" t="s">
        <v>192</v>
      </c>
      <c r="R202" s="492"/>
    </row>
    <row r="203" spans="4:18" s="525" customFormat="1" x14ac:dyDescent="0.2">
      <c r="E203" s="526" t="s">
        <v>306</v>
      </c>
      <c r="I203" s="527"/>
      <c r="J203" s="527"/>
    </row>
    <row r="204" spans="4:18" s="488" customFormat="1" ht="17" customHeight="1" x14ac:dyDescent="0.2">
      <c r="E204" s="500" t="s">
        <v>241</v>
      </c>
      <c r="F204" s="486" t="s">
        <v>884</v>
      </c>
      <c r="K204" s="488" t="s">
        <v>874</v>
      </c>
      <c r="L204" s="487">
        <f>(F191*H191*J192*J193)</f>
        <v>3.2156249999999997</v>
      </c>
      <c r="M204" s="488" t="s">
        <v>189</v>
      </c>
      <c r="N204" s="485"/>
      <c r="P204" s="485"/>
      <c r="Q204" s="485"/>
      <c r="R204" s="485"/>
    </row>
    <row r="205" spans="4:18" s="488" customFormat="1" ht="17" customHeight="1" x14ac:dyDescent="0.2">
      <c r="E205" s="490" t="s">
        <v>241</v>
      </c>
      <c r="F205" s="486" t="s">
        <v>882</v>
      </c>
      <c r="G205" s="486"/>
      <c r="K205" s="488" t="s">
        <v>874</v>
      </c>
      <c r="L205" s="487">
        <f>O202</f>
        <v>373.94813032499997</v>
      </c>
      <c r="M205" s="488" t="s">
        <v>192</v>
      </c>
      <c r="N205" s="485"/>
      <c r="P205" s="485"/>
      <c r="Q205" s="485"/>
      <c r="R205" s="485"/>
    </row>
    <row r="206" spans="4:18" s="488" customFormat="1" ht="17" customHeight="1" x14ac:dyDescent="0.2">
      <c r="E206" s="490" t="s">
        <v>241</v>
      </c>
      <c r="F206" s="486" t="s">
        <v>147</v>
      </c>
      <c r="G206" s="486"/>
      <c r="K206" s="488" t="s">
        <v>874</v>
      </c>
      <c r="L206" s="487">
        <f>2*(F191+H191)*J192*J193*1.2</f>
        <v>44.1</v>
      </c>
      <c r="M206" s="488" t="s">
        <v>184</v>
      </c>
      <c r="N206" s="485"/>
      <c r="P206" s="485"/>
      <c r="Q206" s="485"/>
      <c r="R206" s="485"/>
    </row>
    <row r="208" spans="4:18" s="488" customFormat="1" ht="17" customHeight="1" x14ac:dyDescent="0.2">
      <c r="D208" s="488" t="s">
        <v>27</v>
      </c>
      <c r="E208" s="486" t="s">
        <v>899</v>
      </c>
      <c r="F208" s="512">
        <v>0.15</v>
      </c>
      <c r="G208" s="491" t="s">
        <v>873</v>
      </c>
      <c r="H208" s="512">
        <v>0.2</v>
      </c>
      <c r="I208" s="491" t="s">
        <v>185</v>
      </c>
      <c r="N208" s="485"/>
      <c r="O208" s="485"/>
      <c r="P208" s="485"/>
    </row>
    <row r="209" spans="5:18" s="495" customFormat="1" ht="17" customHeight="1" x14ac:dyDescent="0.2">
      <c r="E209" s="490" t="s">
        <v>241</v>
      </c>
      <c r="F209" s="493" t="s">
        <v>896</v>
      </c>
      <c r="G209" s="493"/>
      <c r="I209" s="495" t="s">
        <v>874</v>
      </c>
      <c r="J209" s="491">
        <f>J192</f>
        <v>5.25</v>
      </c>
      <c r="K209" s="495" t="s">
        <v>185</v>
      </c>
      <c r="N209" s="492"/>
      <c r="O209" s="492"/>
      <c r="P209" s="492"/>
    </row>
    <row r="210" spans="5:18" s="495" customFormat="1" ht="17" customHeight="1" x14ac:dyDescent="0.2">
      <c r="E210" s="490" t="s">
        <v>241</v>
      </c>
      <c r="F210" s="493" t="s">
        <v>897</v>
      </c>
      <c r="G210" s="494"/>
      <c r="I210" s="495" t="s">
        <v>874</v>
      </c>
      <c r="J210" s="491">
        <v>2</v>
      </c>
      <c r="K210" s="495" t="s">
        <v>188</v>
      </c>
      <c r="N210" s="492"/>
      <c r="O210" s="492"/>
      <c r="P210" s="492"/>
    </row>
    <row r="211" spans="5:18" s="495" customFormat="1" ht="17" customHeight="1" x14ac:dyDescent="0.2">
      <c r="E211" s="490"/>
      <c r="F211" s="493"/>
      <c r="G211" s="494"/>
      <c r="I211" s="529" t="s">
        <v>874</v>
      </c>
      <c r="J211" s="491">
        <v>0.15</v>
      </c>
      <c r="K211" s="495" t="s">
        <v>185</v>
      </c>
      <c r="N211" s="492"/>
      <c r="O211" s="492"/>
      <c r="P211" s="492"/>
    </row>
    <row r="212" spans="5:18" s="495" customFormat="1" ht="17" customHeight="1" x14ac:dyDescent="0.2">
      <c r="E212" s="490" t="s">
        <v>241</v>
      </c>
      <c r="F212" s="493" t="s">
        <v>889</v>
      </c>
      <c r="G212" s="494"/>
      <c r="K212" s="495" t="s">
        <v>874</v>
      </c>
      <c r="L212" s="491">
        <v>4</v>
      </c>
      <c r="M212" s="495" t="s">
        <v>266</v>
      </c>
      <c r="N212" s="496">
        <v>12</v>
      </c>
      <c r="O212" s="492" t="s">
        <v>879</v>
      </c>
      <c r="P212" s="492" t="s">
        <v>880</v>
      </c>
      <c r="Q212" s="495">
        <f>((3.14*(N212/1000)^2)/4)*12*7850</f>
        <v>10.648368</v>
      </c>
      <c r="R212" s="495" t="s">
        <v>898</v>
      </c>
    </row>
    <row r="213" spans="5:18" s="495" customFormat="1" ht="17" customHeight="1" x14ac:dyDescent="0.2">
      <c r="E213" s="490" t="s">
        <v>241</v>
      </c>
      <c r="F213" s="493" t="s">
        <v>890</v>
      </c>
      <c r="G213" s="494"/>
      <c r="K213" s="495" t="s">
        <v>874</v>
      </c>
      <c r="L213" s="491">
        <v>0</v>
      </c>
      <c r="M213" s="495" t="s">
        <v>266</v>
      </c>
      <c r="N213" s="496">
        <v>0</v>
      </c>
      <c r="O213" s="492" t="s">
        <v>879</v>
      </c>
      <c r="P213" s="492" t="s">
        <v>880</v>
      </c>
      <c r="Q213" s="495">
        <f t="shared" ref="Q213:Q214" si="12">((3.14*(N213/1000)^2)/4)*12*7850</f>
        <v>0</v>
      </c>
      <c r="R213" s="495" t="s">
        <v>898</v>
      </c>
    </row>
    <row r="214" spans="5:18" s="495" customFormat="1" ht="17" customHeight="1" x14ac:dyDescent="0.2">
      <c r="E214" s="490" t="s">
        <v>241</v>
      </c>
      <c r="F214" s="493" t="s">
        <v>891</v>
      </c>
      <c r="G214" s="494"/>
      <c r="K214" s="495" t="s">
        <v>874</v>
      </c>
      <c r="L214" s="491">
        <v>1</v>
      </c>
      <c r="M214" s="495" t="s">
        <v>266</v>
      </c>
      <c r="N214" s="496">
        <v>8</v>
      </c>
      <c r="O214" s="492" t="s">
        <v>879</v>
      </c>
      <c r="P214" s="492" t="s">
        <v>880</v>
      </c>
      <c r="Q214" s="495">
        <f t="shared" si="12"/>
        <v>4.7326079999999999</v>
      </c>
      <c r="R214" s="495" t="s">
        <v>898</v>
      </c>
    </row>
    <row r="215" spans="5:18" s="488" customFormat="1" ht="17" customHeight="1" x14ac:dyDescent="0.2">
      <c r="E215" s="500" t="s">
        <v>241</v>
      </c>
      <c r="F215" s="486" t="s">
        <v>882</v>
      </c>
      <c r="G215" s="486"/>
      <c r="P215" s="485"/>
      <c r="Q215" s="485"/>
      <c r="R215" s="485"/>
    </row>
    <row r="216" spans="5:18" s="488" customFormat="1" ht="17" customHeight="1" x14ac:dyDescent="0.2">
      <c r="E216" s="501"/>
      <c r="F216" s="493" t="s">
        <v>892</v>
      </c>
      <c r="G216" s="494"/>
      <c r="H216" s="492"/>
      <c r="K216" s="495" t="s">
        <v>874</v>
      </c>
      <c r="L216" s="530">
        <f>((J209*J210*L212)+(J209*0.3*L212))/12</f>
        <v>4.0249999999999995</v>
      </c>
      <c r="M216" s="495" t="s">
        <v>589</v>
      </c>
      <c r="N216" s="492" t="s">
        <v>880</v>
      </c>
      <c r="O216" s="531">
        <f>L216*Q212</f>
        <v>42.85968119999999</v>
      </c>
      <c r="P216" s="492" t="s">
        <v>192</v>
      </c>
      <c r="R216" s="485"/>
    </row>
    <row r="217" spans="5:18" s="488" customFormat="1" ht="17" customHeight="1" x14ac:dyDescent="0.2">
      <c r="E217" s="501"/>
      <c r="F217" s="532" t="s">
        <v>893</v>
      </c>
      <c r="G217" s="533"/>
      <c r="H217" s="534"/>
      <c r="K217" s="499" t="s">
        <v>874</v>
      </c>
      <c r="L217" s="530">
        <f>((J209*J210*L213)+(J209*0.3*L214))/12</f>
        <v>0.13125000000000001</v>
      </c>
      <c r="M217" s="499" t="s">
        <v>589</v>
      </c>
      <c r="N217" s="534" t="s">
        <v>880</v>
      </c>
      <c r="O217" s="535">
        <f>L217*Q213</f>
        <v>0</v>
      </c>
      <c r="P217" s="495" t="s">
        <v>192</v>
      </c>
      <c r="R217" s="485"/>
    </row>
    <row r="218" spans="5:18" s="488" customFormat="1" ht="17" customHeight="1" x14ac:dyDescent="0.2">
      <c r="E218" s="501"/>
      <c r="F218" s="503" t="s">
        <v>894</v>
      </c>
      <c r="G218" s="536"/>
      <c r="H218" s="537"/>
      <c r="I218" s="505"/>
      <c r="J218" s="505"/>
      <c r="K218" s="538" t="s">
        <v>874</v>
      </c>
      <c r="L218" s="538">
        <f>(((((2*(F208+H208))*(J209/J211)*J210)/12)*1.2))</f>
        <v>4.8999999999999995</v>
      </c>
      <c r="M218" s="538" t="s">
        <v>589</v>
      </c>
      <c r="N218" s="537" t="s">
        <v>880</v>
      </c>
      <c r="O218" s="539">
        <f>L218*Q214</f>
        <v>23.189779199999997</v>
      </c>
      <c r="P218" s="537" t="s">
        <v>192</v>
      </c>
      <c r="R218" s="485"/>
    </row>
    <row r="219" spans="5:18" s="495" customFormat="1" ht="17.25" customHeight="1" x14ac:dyDescent="0.2">
      <c r="E219" s="494"/>
      <c r="F219" s="494"/>
      <c r="G219" s="494"/>
      <c r="N219" s="501" t="s">
        <v>883</v>
      </c>
      <c r="O219" s="509">
        <f>SUM(O216:O218)</f>
        <v>66.049460399999987</v>
      </c>
      <c r="P219" s="485" t="s">
        <v>192</v>
      </c>
      <c r="R219" s="492"/>
    </row>
    <row r="220" spans="5:18" s="525" customFormat="1" x14ac:dyDescent="0.2">
      <c r="E220" s="526" t="s">
        <v>306</v>
      </c>
      <c r="I220" s="527"/>
      <c r="J220" s="527"/>
    </row>
    <row r="221" spans="5:18" s="488" customFormat="1" ht="17" customHeight="1" x14ac:dyDescent="0.2">
      <c r="E221" s="500" t="s">
        <v>241</v>
      </c>
      <c r="F221" s="486" t="s">
        <v>884</v>
      </c>
      <c r="K221" s="488" t="s">
        <v>874</v>
      </c>
      <c r="L221" s="487">
        <f>(F208*H208*J209*J210)</f>
        <v>0.315</v>
      </c>
      <c r="M221" s="488" t="s">
        <v>189</v>
      </c>
      <c r="N221" s="485"/>
      <c r="P221" s="485"/>
      <c r="Q221" s="485"/>
      <c r="R221" s="485"/>
    </row>
    <row r="222" spans="5:18" s="488" customFormat="1" ht="17" customHeight="1" x14ac:dyDescent="0.2">
      <c r="E222" s="490" t="s">
        <v>241</v>
      </c>
      <c r="F222" s="486" t="s">
        <v>882</v>
      </c>
      <c r="G222" s="486"/>
      <c r="K222" s="488" t="s">
        <v>874</v>
      </c>
      <c r="L222" s="487">
        <f>O219</f>
        <v>66.049460399999987</v>
      </c>
      <c r="M222" s="488" t="s">
        <v>192</v>
      </c>
      <c r="N222" s="485"/>
      <c r="P222" s="485"/>
      <c r="Q222" s="485"/>
      <c r="R222" s="485"/>
    </row>
    <row r="223" spans="5:18" s="488" customFormat="1" ht="17" customHeight="1" x14ac:dyDescent="0.2">
      <c r="E223" s="490" t="s">
        <v>241</v>
      </c>
      <c r="F223" s="486" t="s">
        <v>147</v>
      </c>
      <c r="G223" s="486"/>
      <c r="K223" s="488" t="s">
        <v>874</v>
      </c>
      <c r="L223" s="487">
        <f>2*(F208+H208)*J209*J210*1.2</f>
        <v>8.8199999999999985</v>
      </c>
      <c r="M223" s="488" t="s">
        <v>184</v>
      </c>
      <c r="N223" s="485"/>
      <c r="P223" s="485"/>
      <c r="Q223" s="485"/>
      <c r="R223" s="485"/>
    </row>
    <row r="225" spans="4:18" s="488" customFormat="1" ht="17" customHeight="1" x14ac:dyDescent="0.2">
      <c r="D225" s="488" t="s">
        <v>28</v>
      </c>
      <c r="E225" s="486" t="s">
        <v>899</v>
      </c>
      <c r="F225" s="512">
        <v>0.13</v>
      </c>
      <c r="G225" s="491" t="s">
        <v>873</v>
      </c>
      <c r="H225" s="512">
        <v>0.13</v>
      </c>
      <c r="I225" s="491" t="s">
        <v>185</v>
      </c>
      <c r="N225" s="485"/>
      <c r="O225" s="485"/>
      <c r="P225" s="485"/>
    </row>
    <row r="226" spans="4:18" s="495" customFormat="1" ht="17" customHeight="1" x14ac:dyDescent="0.2">
      <c r="E226" s="490" t="s">
        <v>241</v>
      </c>
      <c r="F226" s="493" t="s">
        <v>896</v>
      </c>
      <c r="G226" s="493"/>
      <c r="I226" s="495" t="s">
        <v>874</v>
      </c>
      <c r="J226" s="491">
        <f>J209</f>
        <v>5.25</v>
      </c>
      <c r="K226" s="495" t="s">
        <v>185</v>
      </c>
      <c r="N226" s="492"/>
      <c r="O226" s="492"/>
      <c r="P226" s="492"/>
    </row>
    <row r="227" spans="4:18" s="495" customFormat="1" ht="17" customHeight="1" x14ac:dyDescent="0.2">
      <c r="E227" s="490" t="s">
        <v>241</v>
      </c>
      <c r="F227" s="493" t="s">
        <v>897</v>
      </c>
      <c r="G227" s="494"/>
      <c r="I227" s="495" t="s">
        <v>874</v>
      </c>
      <c r="J227" s="491">
        <v>6</v>
      </c>
      <c r="K227" s="495" t="s">
        <v>188</v>
      </c>
      <c r="N227" s="492"/>
      <c r="O227" s="492"/>
      <c r="P227" s="492"/>
    </row>
    <row r="228" spans="4:18" s="495" customFormat="1" ht="17" customHeight="1" x14ac:dyDescent="0.2">
      <c r="E228" s="490"/>
      <c r="F228" s="493"/>
      <c r="G228" s="494"/>
      <c r="I228" s="529" t="s">
        <v>874</v>
      </c>
      <c r="J228" s="491">
        <v>0.2</v>
      </c>
      <c r="K228" s="495" t="s">
        <v>185</v>
      </c>
      <c r="N228" s="492"/>
      <c r="O228" s="492"/>
      <c r="P228" s="492"/>
    </row>
    <row r="229" spans="4:18" s="495" customFormat="1" ht="17" customHeight="1" x14ac:dyDescent="0.2">
      <c r="E229" s="490" t="s">
        <v>241</v>
      </c>
      <c r="F229" s="493" t="s">
        <v>889</v>
      </c>
      <c r="G229" s="494"/>
      <c r="K229" s="495" t="s">
        <v>874</v>
      </c>
      <c r="L229" s="491">
        <v>4</v>
      </c>
      <c r="M229" s="495" t="s">
        <v>266</v>
      </c>
      <c r="N229" s="496">
        <v>8</v>
      </c>
      <c r="O229" s="492" t="s">
        <v>879</v>
      </c>
      <c r="P229" s="492" t="s">
        <v>880</v>
      </c>
      <c r="Q229" s="495">
        <f>((3.14*(N229/1000)^2)/4)*12*7850</f>
        <v>4.7326079999999999</v>
      </c>
      <c r="R229" s="495" t="s">
        <v>898</v>
      </c>
    </row>
    <row r="230" spans="4:18" s="495" customFormat="1" ht="17" customHeight="1" x14ac:dyDescent="0.2">
      <c r="E230" s="490" t="s">
        <v>241</v>
      </c>
      <c r="F230" s="493" t="s">
        <v>890</v>
      </c>
      <c r="G230" s="494"/>
      <c r="K230" s="495" t="s">
        <v>874</v>
      </c>
      <c r="L230" s="491"/>
      <c r="M230" s="495" t="s">
        <v>266</v>
      </c>
      <c r="N230" s="496"/>
      <c r="O230" s="492" t="s">
        <v>879</v>
      </c>
      <c r="P230" s="492" t="s">
        <v>880</v>
      </c>
      <c r="Q230" s="495">
        <f t="shared" ref="Q230:Q231" si="13">((3.14*(N230/1000)^2)/4)*12*7850</f>
        <v>0</v>
      </c>
      <c r="R230" s="495" t="s">
        <v>898</v>
      </c>
    </row>
    <row r="231" spans="4:18" s="495" customFormat="1" ht="17" customHeight="1" x14ac:dyDescent="0.2">
      <c r="E231" s="490" t="s">
        <v>241</v>
      </c>
      <c r="F231" s="493" t="s">
        <v>891</v>
      </c>
      <c r="G231" s="494"/>
      <c r="K231" s="495" t="s">
        <v>874</v>
      </c>
      <c r="L231" s="491">
        <v>1</v>
      </c>
      <c r="M231" s="495" t="s">
        <v>266</v>
      </c>
      <c r="N231" s="496">
        <v>6</v>
      </c>
      <c r="O231" s="492" t="s">
        <v>879</v>
      </c>
      <c r="P231" s="492" t="s">
        <v>880</v>
      </c>
      <c r="Q231" s="495">
        <f t="shared" si="13"/>
        <v>2.6620919999999999</v>
      </c>
      <c r="R231" s="495" t="s">
        <v>898</v>
      </c>
    </row>
    <row r="232" spans="4:18" s="488" customFormat="1" ht="17" customHeight="1" x14ac:dyDescent="0.2">
      <c r="E232" s="500" t="s">
        <v>241</v>
      </c>
      <c r="F232" s="486" t="s">
        <v>882</v>
      </c>
      <c r="G232" s="486"/>
      <c r="P232" s="485"/>
      <c r="Q232" s="485"/>
      <c r="R232" s="485"/>
    </row>
    <row r="233" spans="4:18" s="488" customFormat="1" ht="17" customHeight="1" x14ac:dyDescent="0.2">
      <c r="E233" s="501"/>
      <c r="F233" s="493" t="s">
        <v>892</v>
      </c>
      <c r="G233" s="494"/>
      <c r="H233" s="492"/>
      <c r="K233" s="495" t="s">
        <v>874</v>
      </c>
      <c r="L233" s="530">
        <f>((J226*J227*L229)+(J226*0.3*L229))/12</f>
        <v>11.025</v>
      </c>
      <c r="M233" s="495" t="s">
        <v>589</v>
      </c>
      <c r="N233" s="492" t="s">
        <v>880</v>
      </c>
      <c r="O233" s="531">
        <f>L233*Q229</f>
        <v>52.177003200000001</v>
      </c>
      <c r="P233" s="492" t="s">
        <v>192</v>
      </c>
      <c r="R233" s="485"/>
    </row>
    <row r="234" spans="4:18" s="488" customFormat="1" ht="17" customHeight="1" x14ac:dyDescent="0.2">
      <c r="E234" s="501"/>
      <c r="F234" s="532" t="s">
        <v>893</v>
      </c>
      <c r="G234" s="533"/>
      <c r="H234" s="534"/>
      <c r="K234" s="499" t="s">
        <v>874</v>
      </c>
      <c r="L234" s="530">
        <f>((J226*J227*L230)+(J226*0.3*L231))/12</f>
        <v>0.13125000000000001</v>
      </c>
      <c r="M234" s="499" t="s">
        <v>589</v>
      </c>
      <c r="N234" s="534" t="s">
        <v>880</v>
      </c>
      <c r="O234" s="535">
        <f>L234*Q230</f>
        <v>0</v>
      </c>
      <c r="P234" s="495" t="s">
        <v>192</v>
      </c>
      <c r="R234" s="485"/>
    </row>
    <row r="235" spans="4:18" s="488" customFormat="1" ht="17" customHeight="1" x14ac:dyDescent="0.2">
      <c r="E235" s="501"/>
      <c r="F235" s="503" t="s">
        <v>894</v>
      </c>
      <c r="G235" s="536"/>
      <c r="H235" s="537"/>
      <c r="I235" s="505"/>
      <c r="J235" s="505"/>
      <c r="K235" s="538" t="s">
        <v>874</v>
      </c>
      <c r="L235" s="538">
        <f>(((((2*(F225+H225))*(J226/J228)*J227)/12)*1.2))</f>
        <v>8.19</v>
      </c>
      <c r="M235" s="538" t="s">
        <v>589</v>
      </c>
      <c r="N235" s="537" t="s">
        <v>880</v>
      </c>
      <c r="O235" s="539">
        <f>L235*Q231</f>
        <v>21.802533479999997</v>
      </c>
      <c r="P235" s="537" t="s">
        <v>192</v>
      </c>
      <c r="R235" s="485"/>
    </row>
    <row r="236" spans="4:18" s="495" customFormat="1" ht="17.25" customHeight="1" x14ac:dyDescent="0.2">
      <c r="E236" s="494"/>
      <c r="F236" s="494"/>
      <c r="G236" s="494"/>
      <c r="N236" s="501" t="s">
        <v>883</v>
      </c>
      <c r="O236" s="509">
        <f>SUM(O233:O235)</f>
        <v>73.979536679999995</v>
      </c>
      <c r="P236" s="485" t="s">
        <v>192</v>
      </c>
      <c r="R236" s="492"/>
    </row>
    <row r="237" spans="4:18" s="525" customFormat="1" x14ac:dyDescent="0.2">
      <c r="E237" s="526" t="s">
        <v>306</v>
      </c>
      <c r="I237" s="527"/>
      <c r="J237" s="527"/>
    </row>
    <row r="238" spans="4:18" s="488" customFormat="1" ht="17" customHeight="1" x14ac:dyDescent="0.2">
      <c r="E238" s="500" t="s">
        <v>241</v>
      </c>
      <c r="F238" s="486" t="s">
        <v>884</v>
      </c>
      <c r="K238" s="488" t="s">
        <v>874</v>
      </c>
      <c r="L238" s="487">
        <f>(F225*H225*J226*J227)</f>
        <v>0.5323500000000001</v>
      </c>
      <c r="M238" s="488" t="s">
        <v>189</v>
      </c>
      <c r="N238" s="485"/>
      <c r="P238" s="485"/>
      <c r="Q238" s="485"/>
      <c r="R238" s="485"/>
    </row>
    <row r="239" spans="4:18" s="488" customFormat="1" ht="17" customHeight="1" x14ac:dyDescent="0.2">
      <c r="E239" s="490" t="s">
        <v>241</v>
      </c>
      <c r="F239" s="486" t="s">
        <v>882</v>
      </c>
      <c r="G239" s="486"/>
      <c r="K239" s="488" t="s">
        <v>874</v>
      </c>
      <c r="L239" s="487">
        <f>O236</f>
        <v>73.979536679999995</v>
      </c>
      <c r="M239" s="488" t="s">
        <v>192</v>
      </c>
      <c r="N239" s="485"/>
      <c r="P239" s="485"/>
      <c r="Q239" s="485"/>
      <c r="R239" s="485"/>
    </row>
    <row r="240" spans="4:18" s="488" customFormat="1" ht="17" customHeight="1" x14ac:dyDescent="0.2">
      <c r="E240" s="490" t="s">
        <v>241</v>
      </c>
      <c r="F240" s="486" t="s">
        <v>147</v>
      </c>
      <c r="G240" s="486"/>
      <c r="K240" s="488" t="s">
        <v>874</v>
      </c>
      <c r="L240" s="487">
        <f>2*(F225+H225)*J226*J227*1.2</f>
        <v>19.655999999999999</v>
      </c>
      <c r="M240" s="488" t="s">
        <v>184</v>
      </c>
      <c r="N240" s="485"/>
      <c r="P240" s="485"/>
      <c r="Q240" s="485"/>
      <c r="R240" s="485"/>
    </row>
    <row r="242" spans="4:18" s="488" customFormat="1" ht="17" customHeight="1" x14ac:dyDescent="0.2">
      <c r="D242" s="488" t="s">
        <v>29</v>
      </c>
      <c r="E242" s="486" t="s">
        <v>899</v>
      </c>
      <c r="F242" s="512">
        <v>0.13</v>
      </c>
      <c r="G242" s="491" t="s">
        <v>873</v>
      </c>
      <c r="H242" s="512">
        <v>0.13</v>
      </c>
      <c r="I242" s="491" t="s">
        <v>185</v>
      </c>
      <c r="N242" s="485"/>
      <c r="O242" s="485"/>
      <c r="P242" s="485"/>
    </row>
    <row r="243" spans="4:18" s="495" customFormat="1" ht="17" customHeight="1" x14ac:dyDescent="0.2">
      <c r="E243" s="490" t="s">
        <v>241</v>
      </c>
      <c r="F243" s="493" t="s">
        <v>896</v>
      </c>
      <c r="G243" s="493"/>
      <c r="I243" s="495" t="s">
        <v>874</v>
      </c>
      <c r="J243" s="491">
        <v>1.5</v>
      </c>
      <c r="K243" s="495" t="s">
        <v>185</v>
      </c>
      <c r="L243" s="493" t="s">
        <v>904</v>
      </c>
      <c r="N243" s="492"/>
      <c r="O243" s="492"/>
      <c r="P243" s="492"/>
    </row>
    <row r="244" spans="4:18" s="495" customFormat="1" ht="17" customHeight="1" x14ac:dyDescent="0.2">
      <c r="E244" s="490" t="s">
        <v>241</v>
      </c>
      <c r="F244" s="493" t="s">
        <v>897</v>
      </c>
      <c r="G244" s="494"/>
      <c r="I244" s="495" t="s">
        <v>874</v>
      </c>
      <c r="J244" s="491">
        <v>5</v>
      </c>
      <c r="K244" s="495" t="s">
        <v>188</v>
      </c>
      <c r="N244" s="492"/>
      <c r="O244" s="492"/>
      <c r="P244" s="492"/>
    </row>
    <row r="245" spans="4:18" s="495" customFormat="1" ht="17" customHeight="1" x14ac:dyDescent="0.2">
      <c r="E245" s="490"/>
      <c r="F245" s="493"/>
      <c r="G245" s="494"/>
      <c r="I245" s="529" t="s">
        <v>874</v>
      </c>
      <c r="J245" s="491">
        <v>0.2</v>
      </c>
      <c r="K245" s="495" t="s">
        <v>185</v>
      </c>
      <c r="N245" s="492"/>
      <c r="O245" s="492"/>
      <c r="P245" s="492"/>
    </row>
    <row r="246" spans="4:18" s="495" customFormat="1" ht="17" customHeight="1" x14ac:dyDescent="0.2">
      <c r="E246" s="490" t="s">
        <v>241</v>
      </c>
      <c r="F246" s="493" t="s">
        <v>889</v>
      </c>
      <c r="G246" s="494"/>
      <c r="K246" s="495" t="s">
        <v>874</v>
      </c>
      <c r="L246" s="491">
        <v>4</v>
      </c>
      <c r="M246" s="495" t="s">
        <v>266</v>
      </c>
      <c r="N246" s="496">
        <v>8</v>
      </c>
      <c r="O246" s="492" t="s">
        <v>879</v>
      </c>
      <c r="P246" s="492" t="s">
        <v>880</v>
      </c>
      <c r="Q246" s="495">
        <f>((3.14*(N246/1000)^2)/4)*12*7850</f>
        <v>4.7326079999999999</v>
      </c>
      <c r="R246" s="495" t="s">
        <v>898</v>
      </c>
    </row>
    <row r="247" spans="4:18" s="495" customFormat="1" ht="17" customHeight="1" x14ac:dyDescent="0.2">
      <c r="E247" s="490" t="s">
        <v>241</v>
      </c>
      <c r="F247" s="493" t="s">
        <v>890</v>
      </c>
      <c r="G247" s="494"/>
      <c r="K247" s="495" t="s">
        <v>874</v>
      </c>
      <c r="L247" s="491"/>
      <c r="M247" s="495" t="s">
        <v>266</v>
      </c>
      <c r="N247" s="496"/>
      <c r="O247" s="492" t="s">
        <v>879</v>
      </c>
      <c r="P247" s="492" t="s">
        <v>880</v>
      </c>
      <c r="Q247" s="495">
        <f t="shared" ref="Q247:Q248" si="14">((3.14*(N247/1000)^2)/4)*12*7850</f>
        <v>0</v>
      </c>
      <c r="R247" s="495" t="s">
        <v>898</v>
      </c>
    </row>
    <row r="248" spans="4:18" s="495" customFormat="1" ht="17" customHeight="1" x14ac:dyDescent="0.2">
      <c r="E248" s="490" t="s">
        <v>241</v>
      </c>
      <c r="F248" s="493" t="s">
        <v>891</v>
      </c>
      <c r="G248" s="494"/>
      <c r="K248" s="495" t="s">
        <v>874</v>
      </c>
      <c r="L248" s="491">
        <v>1</v>
      </c>
      <c r="M248" s="495" t="s">
        <v>266</v>
      </c>
      <c r="N248" s="496">
        <v>6</v>
      </c>
      <c r="O248" s="492" t="s">
        <v>879</v>
      </c>
      <c r="P248" s="492" t="s">
        <v>880</v>
      </c>
      <c r="Q248" s="495">
        <f t="shared" si="14"/>
        <v>2.6620919999999999</v>
      </c>
      <c r="R248" s="495" t="s">
        <v>898</v>
      </c>
    </row>
    <row r="249" spans="4:18" s="488" customFormat="1" ht="17" customHeight="1" x14ac:dyDescent="0.2">
      <c r="E249" s="500" t="s">
        <v>241</v>
      </c>
      <c r="F249" s="486" t="s">
        <v>882</v>
      </c>
      <c r="G249" s="486"/>
      <c r="P249" s="485"/>
      <c r="Q249" s="485"/>
      <c r="R249" s="485"/>
    </row>
    <row r="250" spans="4:18" s="488" customFormat="1" ht="17" customHeight="1" x14ac:dyDescent="0.2">
      <c r="E250" s="501"/>
      <c r="F250" s="493" t="s">
        <v>892</v>
      </c>
      <c r="G250" s="494"/>
      <c r="H250" s="492"/>
      <c r="K250" s="495" t="s">
        <v>874</v>
      </c>
      <c r="L250" s="530">
        <f>((J243*J244*L246)+(J243*0.3*L246))/12</f>
        <v>2.65</v>
      </c>
      <c r="M250" s="495" t="s">
        <v>589</v>
      </c>
      <c r="N250" s="492" t="s">
        <v>880</v>
      </c>
      <c r="O250" s="531">
        <f>L250*Q246</f>
        <v>12.541411199999999</v>
      </c>
      <c r="P250" s="492" t="s">
        <v>192</v>
      </c>
      <c r="R250" s="485"/>
    </row>
    <row r="251" spans="4:18" s="488" customFormat="1" ht="17" customHeight="1" x14ac:dyDescent="0.2">
      <c r="E251" s="501"/>
      <c r="F251" s="532" t="s">
        <v>893</v>
      </c>
      <c r="G251" s="533"/>
      <c r="H251" s="534"/>
      <c r="K251" s="499" t="s">
        <v>874</v>
      </c>
      <c r="L251" s="530">
        <f>((J243*J244*L247)+(J243*0.3*L248))/12</f>
        <v>3.7499999999999999E-2</v>
      </c>
      <c r="M251" s="499" t="s">
        <v>589</v>
      </c>
      <c r="N251" s="534" t="s">
        <v>880</v>
      </c>
      <c r="O251" s="535">
        <f>L251*Q247</f>
        <v>0</v>
      </c>
      <c r="P251" s="495" t="s">
        <v>192</v>
      </c>
      <c r="R251" s="485"/>
    </row>
    <row r="252" spans="4:18" s="488" customFormat="1" ht="17" customHeight="1" x14ac:dyDescent="0.2">
      <c r="E252" s="501"/>
      <c r="F252" s="503" t="s">
        <v>894</v>
      </c>
      <c r="G252" s="536"/>
      <c r="H252" s="537"/>
      <c r="I252" s="505"/>
      <c r="J252" s="505"/>
      <c r="K252" s="538" t="s">
        <v>874</v>
      </c>
      <c r="L252" s="538">
        <f>(((((2*(F242+H242))*(J243/J245)*J244)/12)*1.2))</f>
        <v>1.95</v>
      </c>
      <c r="M252" s="538" t="s">
        <v>589</v>
      </c>
      <c r="N252" s="537" t="s">
        <v>880</v>
      </c>
      <c r="O252" s="539">
        <f>L252*Q248</f>
        <v>5.1910793999999996</v>
      </c>
      <c r="P252" s="537" t="s">
        <v>192</v>
      </c>
      <c r="R252" s="485"/>
    </row>
    <row r="253" spans="4:18" s="495" customFormat="1" ht="17.25" customHeight="1" x14ac:dyDescent="0.2">
      <c r="E253" s="494"/>
      <c r="F253" s="494"/>
      <c r="G253" s="494"/>
      <c r="N253" s="501" t="s">
        <v>883</v>
      </c>
      <c r="O253" s="509">
        <f>SUM(O250:O252)</f>
        <v>17.732490599999998</v>
      </c>
      <c r="P253" s="485" t="s">
        <v>192</v>
      </c>
      <c r="R253" s="492"/>
    </row>
    <row r="254" spans="4:18" s="525" customFormat="1" x14ac:dyDescent="0.2">
      <c r="E254" s="526" t="s">
        <v>306</v>
      </c>
      <c r="I254" s="527"/>
      <c r="J254" s="527"/>
    </row>
    <row r="255" spans="4:18" s="488" customFormat="1" ht="17" customHeight="1" x14ac:dyDescent="0.2">
      <c r="E255" s="500" t="s">
        <v>241</v>
      </c>
      <c r="F255" s="486" t="s">
        <v>884</v>
      </c>
      <c r="K255" s="488" t="s">
        <v>874</v>
      </c>
      <c r="L255" s="487">
        <f>(F242*H242*J243*J244)</f>
        <v>0.12675000000000003</v>
      </c>
      <c r="M255" s="488" t="s">
        <v>189</v>
      </c>
      <c r="N255" s="485"/>
      <c r="P255" s="485"/>
      <c r="Q255" s="485"/>
      <c r="R255" s="485"/>
    </row>
    <row r="256" spans="4:18" s="488" customFormat="1" ht="17" customHeight="1" x14ac:dyDescent="0.2">
      <c r="E256" s="490" t="s">
        <v>241</v>
      </c>
      <c r="F256" s="486" t="s">
        <v>882</v>
      </c>
      <c r="G256" s="486"/>
      <c r="K256" s="488" t="s">
        <v>874</v>
      </c>
      <c r="L256" s="487">
        <f>O253</f>
        <v>17.732490599999998</v>
      </c>
      <c r="M256" s="488" t="s">
        <v>192</v>
      </c>
      <c r="N256" s="485"/>
      <c r="P256" s="485"/>
      <c r="Q256" s="485"/>
      <c r="R256" s="485"/>
    </row>
    <row r="257" spans="4:18" s="488" customFormat="1" ht="17" customHeight="1" x14ac:dyDescent="0.2">
      <c r="E257" s="490" t="s">
        <v>241</v>
      </c>
      <c r="F257" s="486" t="s">
        <v>147</v>
      </c>
      <c r="G257" s="486"/>
      <c r="K257" s="488" t="s">
        <v>874</v>
      </c>
      <c r="L257" s="487">
        <f>2*(F242+H242)*J243*J244*1.2</f>
        <v>4.6800000000000006</v>
      </c>
      <c r="M257" s="488" t="s">
        <v>184</v>
      </c>
      <c r="N257" s="485"/>
      <c r="P257" s="485"/>
      <c r="Q257" s="485"/>
      <c r="R257" s="485"/>
    </row>
    <row r="259" spans="4:18" s="488" customFormat="1" ht="17" customHeight="1" x14ac:dyDescent="0.2">
      <c r="D259" s="488" t="s">
        <v>30</v>
      </c>
      <c r="E259" s="486" t="s">
        <v>899</v>
      </c>
      <c r="F259" s="512">
        <v>0.13</v>
      </c>
      <c r="G259" s="491" t="s">
        <v>873</v>
      </c>
      <c r="H259" s="512">
        <v>0.13</v>
      </c>
      <c r="I259" s="491" t="s">
        <v>185</v>
      </c>
      <c r="N259" s="485"/>
      <c r="O259" s="485"/>
      <c r="P259" s="485"/>
    </row>
    <row r="260" spans="4:18" s="495" customFormat="1" ht="17" customHeight="1" x14ac:dyDescent="0.2">
      <c r="E260" s="490" t="s">
        <v>241</v>
      </c>
      <c r="F260" s="493" t="s">
        <v>896</v>
      </c>
      <c r="G260" s="493"/>
      <c r="I260" s="495" t="s">
        <v>874</v>
      </c>
      <c r="J260" s="491">
        <v>0.85</v>
      </c>
      <c r="K260" s="495" t="s">
        <v>185</v>
      </c>
      <c r="L260" s="493" t="s">
        <v>905</v>
      </c>
      <c r="N260" s="492"/>
      <c r="O260" s="492"/>
      <c r="P260" s="492"/>
    </row>
    <row r="261" spans="4:18" s="495" customFormat="1" ht="17" customHeight="1" x14ac:dyDescent="0.2">
      <c r="E261" s="490" t="s">
        <v>241</v>
      </c>
      <c r="F261" s="493" t="s">
        <v>897</v>
      </c>
      <c r="G261" s="494"/>
      <c r="I261" s="495" t="s">
        <v>874</v>
      </c>
      <c r="J261" s="491">
        <v>3</v>
      </c>
      <c r="K261" s="495" t="s">
        <v>188</v>
      </c>
      <c r="N261" s="492"/>
      <c r="O261" s="492"/>
      <c r="P261" s="492"/>
    </row>
    <row r="262" spans="4:18" s="495" customFormat="1" ht="17" customHeight="1" x14ac:dyDescent="0.2">
      <c r="E262" s="490"/>
      <c r="F262" s="493"/>
      <c r="G262" s="494"/>
      <c r="I262" s="529" t="s">
        <v>874</v>
      </c>
      <c r="J262" s="491">
        <v>0.2</v>
      </c>
      <c r="K262" s="495" t="s">
        <v>185</v>
      </c>
      <c r="N262" s="492"/>
      <c r="O262" s="492"/>
      <c r="P262" s="492"/>
    </row>
    <row r="263" spans="4:18" s="495" customFormat="1" ht="17" customHeight="1" x14ac:dyDescent="0.2">
      <c r="E263" s="490" t="s">
        <v>241</v>
      </c>
      <c r="F263" s="493" t="s">
        <v>889</v>
      </c>
      <c r="G263" s="494"/>
      <c r="K263" s="495" t="s">
        <v>874</v>
      </c>
      <c r="L263" s="491">
        <v>4</v>
      </c>
      <c r="M263" s="495" t="s">
        <v>266</v>
      </c>
      <c r="N263" s="496">
        <v>8</v>
      </c>
      <c r="O263" s="492" t="s">
        <v>879</v>
      </c>
      <c r="P263" s="492" t="s">
        <v>880</v>
      </c>
      <c r="Q263" s="495">
        <f>((3.14*(N263/1000)^2)/4)*12*7850</f>
        <v>4.7326079999999999</v>
      </c>
      <c r="R263" s="495" t="s">
        <v>898</v>
      </c>
    </row>
    <row r="264" spans="4:18" s="495" customFormat="1" ht="17" customHeight="1" x14ac:dyDescent="0.2">
      <c r="E264" s="490" t="s">
        <v>241</v>
      </c>
      <c r="F264" s="493" t="s">
        <v>890</v>
      </c>
      <c r="G264" s="494"/>
      <c r="K264" s="495" t="s">
        <v>874</v>
      </c>
      <c r="L264" s="491"/>
      <c r="M264" s="495" t="s">
        <v>266</v>
      </c>
      <c r="N264" s="496"/>
      <c r="O264" s="492" t="s">
        <v>879</v>
      </c>
      <c r="P264" s="492" t="s">
        <v>880</v>
      </c>
      <c r="Q264" s="495">
        <f t="shared" ref="Q264:Q265" si="15">((3.14*(N264/1000)^2)/4)*12*7850</f>
        <v>0</v>
      </c>
      <c r="R264" s="495" t="s">
        <v>898</v>
      </c>
    </row>
    <row r="265" spans="4:18" s="495" customFormat="1" ht="17" customHeight="1" x14ac:dyDescent="0.2">
      <c r="E265" s="490" t="s">
        <v>241</v>
      </c>
      <c r="F265" s="493" t="s">
        <v>891</v>
      </c>
      <c r="G265" s="494"/>
      <c r="K265" s="495" t="s">
        <v>874</v>
      </c>
      <c r="L265" s="491">
        <v>1</v>
      </c>
      <c r="M265" s="495" t="s">
        <v>266</v>
      </c>
      <c r="N265" s="496">
        <v>6</v>
      </c>
      <c r="O265" s="492" t="s">
        <v>879</v>
      </c>
      <c r="P265" s="492" t="s">
        <v>880</v>
      </c>
      <c r="Q265" s="495">
        <f t="shared" si="15"/>
        <v>2.6620919999999999</v>
      </c>
      <c r="R265" s="495" t="s">
        <v>898</v>
      </c>
    </row>
    <row r="266" spans="4:18" s="488" customFormat="1" ht="17" customHeight="1" x14ac:dyDescent="0.2">
      <c r="E266" s="500" t="s">
        <v>241</v>
      </c>
      <c r="F266" s="486" t="s">
        <v>882</v>
      </c>
      <c r="G266" s="486"/>
      <c r="P266" s="485"/>
      <c r="Q266" s="485"/>
      <c r="R266" s="485"/>
    </row>
    <row r="267" spans="4:18" s="488" customFormat="1" ht="17" customHeight="1" x14ac:dyDescent="0.2">
      <c r="E267" s="501"/>
      <c r="F267" s="493" t="s">
        <v>892</v>
      </c>
      <c r="G267" s="494"/>
      <c r="H267" s="492"/>
      <c r="K267" s="495" t="s">
        <v>874</v>
      </c>
      <c r="L267" s="530">
        <f>((J260*J261*L263)+(J260*0.3*L263))/12</f>
        <v>0.93499999999999994</v>
      </c>
      <c r="M267" s="495" t="s">
        <v>589</v>
      </c>
      <c r="N267" s="492" t="s">
        <v>880</v>
      </c>
      <c r="O267" s="531">
        <f>L267*Q263</f>
        <v>4.4249884799999997</v>
      </c>
      <c r="P267" s="492" t="s">
        <v>192</v>
      </c>
      <c r="R267" s="485"/>
    </row>
    <row r="268" spans="4:18" s="488" customFormat="1" ht="17" customHeight="1" x14ac:dyDescent="0.2">
      <c r="E268" s="501"/>
      <c r="F268" s="532" t="s">
        <v>893</v>
      </c>
      <c r="G268" s="533"/>
      <c r="H268" s="534"/>
      <c r="K268" s="499" t="s">
        <v>874</v>
      </c>
      <c r="L268" s="530">
        <f>((J260*J261*L264)+(J260*0.3*L265))/12</f>
        <v>2.1250000000000002E-2</v>
      </c>
      <c r="M268" s="499" t="s">
        <v>589</v>
      </c>
      <c r="N268" s="534" t="s">
        <v>880</v>
      </c>
      <c r="O268" s="535">
        <f>L268*Q264</f>
        <v>0</v>
      </c>
      <c r="P268" s="495" t="s">
        <v>192</v>
      </c>
      <c r="R268" s="485"/>
    </row>
    <row r="269" spans="4:18" s="488" customFormat="1" ht="17" customHeight="1" x14ac:dyDescent="0.2">
      <c r="E269" s="501"/>
      <c r="F269" s="503" t="s">
        <v>894</v>
      </c>
      <c r="G269" s="536"/>
      <c r="H269" s="537"/>
      <c r="I269" s="505"/>
      <c r="J269" s="505"/>
      <c r="K269" s="538" t="s">
        <v>874</v>
      </c>
      <c r="L269" s="538">
        <f>(((((2*(F259+H259))*(J260/J262)*J261)/12)*1.2))</f>
        <v>0.66299999999999992</v>
      </c>
      <c r="M269" s="538" t="s">
        <v>589</v>
      </c>
      <c r="N269" s="537" t="s">
        <v>880</v>
      </c>
      <c r="O269" s="539">
        <f>L269*Q265</f>
        <v>1.7649669959999996</v>
      </c>
      <c r="P269" s="537" t="s">
        <v>192</v>
      </c>
      <c r="R269" s="485"/>
    </row>
    <row r="270" spans="4:18" s="495" customFormat="1" ht="17.25" customHeight="1" x14ac:dyDescent="0.2">
      <c r="E270" s="494"/>
      <c r="F270" s="494"/>
      <c r="G270" s="494"/>
      <c r="N270" s="501" t="s">
        <v>883</v>
      </c>
      <c r="O270" s="509">
        <f>SUM(O267:O269)</f>
        <v>6.1899554759999997</v>
      </c>
      <c r="P270" s="485" t="s">
        <v>192</v>
      </c>
      <c r="R270" s="492"/>
    </row>
    <row r="271" spans="4:18" s="525" customFormat="1" x14ac:dyDescent="0.2">
      <c r="E271" s="526" t="s">
        <v>306</v>
      </c>
      <c r="I271" s="527"/>
      <c r="J271" s="527"/>
    </row>
    <row r="272" spans="4:18" s="488" customFormat="1" ht="17" customHeight="1" x14ac:dyDescent="0.2">
      <c r="E272" s="500" t="s">
        <v>241</v>
      </c>
      <c r="F272" s="486" t="s">
        <v>884</v>
      </c>
      <c r="K272" s="488" t="s">
        <v>874</v>
      </c>
      <c r="L272" s="487">
        <f>(F259*H259*J260*J261)</f>
        <v>4.3095000000000001E-2</v>
      </c>
      <c r="M272" s="488" t="s">
        <v>189</v>
      </c>
      <c r="N272" s="485"/>
      <c r="P272" s="485"/>
      <c r="Q272" s="485"/>
      <c r="R272" s="485"/>
    </row>
    <row r="273" spans="4:18" s="488" customFormat="1" ht="17" customHeight="1" x14ac:dyDescent="0.2">
      <c r="E273" s="490" t="s">
        <v>241</v>
      </c>
      <c r="F273" s="486" t="s">
        <v>882</v>
      </c>
      <c r="G273" s="486"/>
      <c r="K273" s="488" t="s">
        <v>874</v>
      </c>
      <c r="L273" s="487">
        <f>O270</f>
        <v>6.1899554759999997</v>
      </c>
      <c r="M273" s="488" t="s">
        <v>192</v>
      </c>
      <c r="N273" s="485"/>
      <c r="P273" s="485"/>
      <c r="Q273" s="485"/>
      <c r="R273" s="485"/>
    </row>
    <row r="274" spans="4:18" s="488" customFormat="1" ht="17" customHeight="1" x14ac:dyDescent="0.2">
      <c r="E274" s="490" t="s">
        <v>241</v>
      </c>
      <c r="F274" s="486" t="s">
        <v>147</v>
      </c>
      <c r="G274" s="486"/>
      <c r="K274" s="488" t="s">
        <v>874</v>
      </c>
      <c r="L274" s="487">
        <f>2*(F259+H259)*J260*J261*1.2</f>
        <v>1.5911999999999999</v>
      </c>
      <c r="M274" s="488" t="s">
        <v>184</v>
      </c>
      <c r="N274" s="485"/>
      <c r="P274" s="485"/>
      <c r="Q274" s="485"/>
      <c r="R274" s="485"/>
    </row>
    <row r="276" spans="4:18" s="488" customFormat="1" ht="17" customHeight="1" x14ac:dyDescent="0.2">
      <c r="D276" s="488" t="s">
        <v>31</v>
      </c>
      <c r="E276" s="486" t="s">
        <v>899</v>
      </c>
      <c r="F276" s="512">
        <v>0.13</v>
      </c>
      <c r="G276" s="491" t="s">
        <v>873</v>
      </c>
      <c r="H276" s="512">
        <v>0.13</v>
      </c>
      <c r="I276" s="491" t="s">
        <v>185</v>
      </c>
      <c r="N276" s="485"/>
      <c r="O276" s="485"/>
      <c r="P276" s="485"/>
    </row>
    <row r="277" spans="4:18" s="495" customFormat="1" ht="17" customHeight="1" x14ac:dyDescent="0.2">
      <c r="E277" s="490" t="s">
        <v>241</v>
      </c>
      <c r="F277" s="493" t="s">
        <v>896</v>
      </c>
      <c r="G277" s="493"/>
      <c r="I277" s="495" t="s">
        <v>874</v>
      </c>
      <c r="J277" s="491">
        <v>2</v>
      </c>
      <c r="K277" s="495" t="s">
        <v>185</v>
      </c>
      <c r="L277" s="493" t="s">
        <v>906</v>
      </c>
      <c r="N277" s="492"/>
      <c r="O277" s="492"/>
      <c r="P277" s="492"/>
    </row>
    <row r="278" spans="4:18" s="495" customFormat="1" ht="17" customHeight="1" x14ac:dyDescent="0.2">
      <c r="E278" s="490" t="s">
        <v>241</v>
      </c>
      <c r="F278" s="493" t="s">
        <v>897</v>
      </c>
      <c r="G278" s="494"/>
      <c r="I278" s="495" t="s">
        <v>874</v>
      </c>
      <c r="J278" s="491">
        <v>2</v>
      </c>
      <c r="K278" s="495" t="s">
        <v>188</v>
      </c>
      <c r="N278" s="492"/>
      <c r="O278" s="492"/>
      <c r="P278" s="492"/>
    </row>
    <row r="279" spans="4:18" s="495" customFormat="1" ht="17" customHeight="1" x14ac:dyDescent="0.2">
      <c r="E279" s="490"/>
      <c r="F279" s="493"/>
      <c r="G279" s="494"/>
      <c r="I279" s="529" t="s">
        <v>874</v>
      </c>
      <c r="J279" s="491">
        <v>0.2</v>
      </c>
      <c r="K279" s="495" t="s">
        <v>185</v>
      </c>
      <c r="N279" s="492"/>
      <c r="O279" s="492"/>
      <c r="P279" s="492"/>
    </row>
    <row r="280" spans="4:18" s="495" customFormat="1" ht="17" customHeight="1" x14ac:dyDescent="0.2">
      <c r="E280" s="490" t="s">
        <v>241</v>
      </c>
      <c r="F280" s="493" t="s">
        <v>889</v>
      </c>
      <c r="G280" s="494"/>
      <c r="K280" s="495" t="s">
        <v>874</v>
      </c>
      <c r="L280" s="491">
        <v>4</v>
      </c>
      <c r="M280" s="495" t="s">
        <v>266</v>
      </c>
      <c r="N280" s="496">
        <v>8</v>
      </c>
      <c r="O280" s="492" t="s">
        <v>879</v>
      </c>
      <c r="P280" s="492" t="s">
        <v>880</v>
      </c>
      <c r="Q280" s="495">
        <f>((3.14*(N280/1000)^2)/4)*12*7850</f>
        <v>4.7326079999999999</v>
      </c>
      <c r="R280" s="495" t="s">
        <v>898</v>
      </c>
    </row>
    <row r="281" spans="4:18" s="495" customFormat="1" ht="17" customHeight="1" x14ac:dyDescent="0.2">
      <c r="E281" s="490" t="s">
        <v>241</v>
      </c>
      <c r="F281" s="493" t="s">
        <v>890</v>
      </c>
      <c r="G281" s="494"/>
      <c r="K281" s="495" t="s">
        <v>874</v>
      </c>
      <c r="L281" s="491"/>
      <c r="M281" s="495" t="s">
        <v>266</v>
      </c>
      <c r="N281" s="496"/>
      <c r="O281" s="492" t="s">
        <v>879</v>
      </c>
      <c r="P281" s="492" t="s">
        <v>880</v>
      </c>
      <c r="Q281" s="495">
        <f t="shared" ref="Q281:Q282" si="16">((3.14*(N281/1000)^2)/4)*12*7850</f>
        <v>0</v>
      </c>
      <c r="R281" s="495" t="s">
        <v>898</v>
      </c>
    </row>
    <row r="282" spans="4:18" s="495" customFormat="1" ht="17" customHeight="1" x14ac:dyDescent="0.2">
      <c r="E282" s="490" t="s">
        <v>241</v>
      </c>
      <c r="F282" s="493" t="s">
        <v>891</v>
      </c>
      <c r="G282" s="494"/>
      <c r="K282" s="495" t="s">
        <v>874</v>
      </c>
      <c r="L282" s="491">
        <v>1</v>
      </c>
      <c r="M282" s="495" t="s">
        <v>266</v>
      </c>
      <c r="N282" s="496">
        <v>6</v>
      </c>
      <c r="O282" s="492" t="s">
        <v>879</v>
      </c>
      <c r="P282" s="492" t="s">
        <v>880</v>
      </c>
      <c r="Q282" s="495">
        <f t="shared" si="16"/>
        <v>2.6620919999999999</v>
      </c>
      <c r="R282" s="495" t="s">
        <v>898</v>
      </c>
    </row>
    <row r="283" spans="4:18" s="488" customFormat="1" ht="17" customHeight="1" x14ac:dyDescent="0.2">
      <c r="E283" s="500" t="s">
        <v>241</v>
      </c>
      <c r="F283" s="486" t="s">
        <v>882</v>
      </c>
      <c r="G283" s="486"/>
      <c r="P283" s="485"/>
      <c r="Q283" s="485"/>
      <c r="R283" s="485"/>
    </row>
    <row r="284" spans="4:18" s="488" customFormat="1" ht="17" customHeight="1" x14ac:dyDescent="0.2">
      <c r="E284" s="501"/>
      <c r="F284" s="493" t="s">
        <v>892</v>
      </c>
      <c r="G284" s="494"/>
      <c r="H284" s="492"/>
      <c r="K284" s="495" t="s">
        <v>874</v>
      </c>
      <c r="L284" s="530">
        <f>((J277*J278*L280)+(J277*0.3*L280))/12</f>
        <v>1.5333333333333332</v>
      </c>
      <c r="M284" s="495" t="s">
        <v>589</v>
      </c>
      <c r="N284" s="492" t="s">
        <v>880</v>
      </c>
      <c r="O284" s="531">
        <f>L284*Q280</f>
        <v>7.2566655999999989</v>
      </c>
      <c r="P284" s="492" t="s">
        <v>192</v>
      </c>
      <c r="R284" s="485"/>
    </row>
    <row r="285" spans="4:18" s="488" customFormat="1" ht="17" customHeight="1" x14ac:dyDescent="0.2">
      <c r="E285" s="501"/>
      <c r="F285" s="532" t="s">
        <v>893</v>
      </c>
      <c r="G285" s="533"/>
      <c r="H285" s="534"/>
      <c r="K285" s="499" t="s">
        <v>874</v>
      </c>
      <c r="L285" s="530">
        <f>((J277*J278*L281)+(J277*0.3*L282))/12</f>
        <v>4.9999999999999996E-2</v>
      </c>
      <c r="M285" s="499" t="s">
        <v>589</v>
      </c>
      <c r="N285" s="534" t="s">
        <v>880</v>
      </c>
      <c r="O285" s="535">
        <f>L285*Q281</f>
        <v>0</v>
      </c>
      <c r="P285" s="495" t="s">
        <v>192</v>
      </c>
      <c r="R285" s="485"/>
    </row>
    <row r="286" spans="4:18" s="488" customFormat="1" ht="17" customHeight="1" x14ac:dyDescent="0.2">
      <c r="E286" s="501"/>
      <c r="F286" s="503" t="s">
        <v>894</v>
      </c>
      <c r="G286" s="536"/>
      <c r="H286" s="537"/>
      <c r="I286" s="505"/>
      <c r="J286" s="505"/>
      <c r="K286" s="538" t="s">
        <v>874</v>
      </c>
      <c r="L286" s="538">
        <f>(((((2*(F276+H276))*(J277/J279)*J278)/12)*1.2))</f>
        <v>1.04</v>
      </c>
      <c r="M286" s="538" t="s">
        <v>589</v>
      </c>
      <c r="N286" s="537" t="s">
        <v>880</v>
      </c>
      <c r="O286" s="539">
        <f>L286*Q282</f>
        <v>2.7685756800000001</v>
      </c>
      <c r="P286" s="537" t="s">
        <v>192</v>
      </c>
      <c r="R286" s="485"/>
    </row>
    <row r="287" spans="4:18" s="495" customFormat="1" ht="17.25" customHeight="1" x14ac:dyDescent="0.2">
      <c r="E287" s="494"/>
      <c r="F287" s="494"/>
      <c r="G287" s="494"/>
      <c r="N287" s="501" t="s">
        <v>883</v>
      </c>
      <c r="O287" s="509">
        <f>SUM(O284:O286)</f>
        <v>10.025241279999999</v>
      </c>
      <c r="P287" s="485" t="s">
        <v>192</v>
      </c>
      <c r="R287" s="492"/>
    </row>
    <row r="288" spans="4:18" s="525" customFormat="1" x14ac:dyDescent="0.2">
      <c r="E288" s="526" t="s">
        <v>306</v>
      </c>
      <c r="I288" s="527"/>
      <c r="J288" s="527"/>
    </row>
    <row r="289" spans="4:18" s="488" customFormat="1" ht="17" customHeight="1" x14ac:dyDescent="0.2">
      <c r="E289" s="500" t="s">
        <v>241</v>
      </c>
      <c r="F289" s="486" t="s">
        <v>884</v>
      </c>
      <c r="K289" s="488" t="s">
        <v>874</v>
      </c>
      <c r="L289" s="487">
        <f>(F276*H276*J277*J278)</f>
        <v>6.7600000000000007E-2</v>
      </c>
      <c r="M289" s="488" t="s">
        <v>189</v>
      </c>
      <c r="N289" s="485"/>
      <c r="P289" s="485"/>
      <c r="Q289" s="485"/>
      <c r="R289" s="485"/>
    </row>
    <row r="290" spans="4:18" s="488" customFormat="1" ht="17" customHeight="1" x14ac:dyDescent="0.2">
      <c r="E290" s="490" t="s">
        <v>241</v>
      </c>
      <c r="F290" s="486" t="s">
        <v>882</v>
      </c>
      <c r="G290" s="486"/>
      <c r="K290" s="488" t="s">
        <v>874</v>
      </c>
      <c r="L290" s="487">
        <f>O287</f>
        <v>10.025241279999999</v>
      </c>
      <c r="M290" s="488" t="s">
        <v>192</v>
      </c>
      <c r="N290" s="485"/>
      <c r="P290" s="485"/>
      <c r="Q290" s="485"/>
      <c r="R290" s="485"/>
    </row>
    <row r="291" spans="4:18" s="488" customFormat="1" ht="17" customHeight="1" x14ac:dyDescent="0.2">
      <c r="E291" s="490" t="s">
        <v>241</v>
      </c>
      <c r="F291" s="486" t="s">
        <v>147</v>
      </c>
      <c r="G291" s="486"/>
      <c r="K291" s="488" t="s">
        <v>874</v>
      </c>
      <c r="L291" s="487">
        <f>2*(F276+H276)*J277*J278*1.2</f>
        <v>2.496</v>
      </c>
      <c r="M291" s="488" t="s">
        <v>184</v>
      </c>
      <c r="N291" s="485"/>
      <c r="P291" s="485"/>
      <c r="Q291" s="485"/>
      <c r="R291" s="485"/>
    </row>
    <row r="293" spans="4:18" x14ac:dyDescent="0.2">
      <c r="D293" s="540" t="s">
        <v>907</v>
      </c>
    </row>
    <row r="294" spans="4:18" s="488" customFormat="1" ht="17" customHeight="1" x14ac:dyDescent="0.2">
      <c r="D294" s="488" t="s">
        <v>22</v>
      </c>
      <c r="E294" s="486" t="s">
        <v>899</v>
      </c>
      <c r="F294" s="512">
        <v>0.13</v>
      </c>
      <c r="G294" s="491" t="s">
        <v>873</v>
      </c>
      <c r="H294" s="512">
        <v>0.13</v>
      </c>
      <c r="I294" s="491" t="s">
        <v>185</v>
      </c>
      <c r="N294" s="485"/>
      <c r="O294" s="485"/>
      <c r="P294" s="485"/>
    </row>
    <row r="295" spans="4:18" s="495" customFormat="1" ht="17" customHeight="1" x14ac:dyDescent="0.2">
      <c r="E295" s="490" t="s">
        <v>241</v>
      </c>
      <c r="F295" s="493" t="s">
        <v>896</v>
      </c>
      <c r="G295" s="493"/>
      <c r="I295" s="495" t="s">
        <v>874</v>
      </c>
      <c r="J295" s="491">
        <v>0.95</v>
      </c>
      <c r="K295" s="495" t="s">
        <v>185</v>
      </c>
      <c r="L295" s="493"/>
      <c r="N295" s="492"/>
      <c r="O295" s="492"/>
      <c r="P295" s="492"/>
    </row>
    <row r="296" spans="4:18" s="495" customFormat="1" ht="17" customHeight="1" x14ac:dyDescent="0.2">
      <c r="E296" s="490" t="s">
        <v>241</v>
      </c>
      <c r="F296" s="493" t="s">
        <v>897</v>
      </c>
      <c r="G296" s="494"/>
      <c r="I296" s="495" t="s">
        <v>874</v>
      </c>
      <c r="J296" s="491">
        <v>6</v>
      </c>
      <c r="K296" s="495" t="s">
        <v>188</v>
      </c>
      <c r="N296" s="492"/>
      <c r="O296" s="492"/>
      <c r="P296" s="492"/>
    </row>
    <row r="297" spans="4:18" s="495" customFormat="1" ht="17" customHeight="1" x14ac:dyDescent="0.2">
      <c r="E297" s="490"/>
      <c r="F297" s="493"/>
      <c r="G297" s="494"/>
      <c r="I297" s="529" t="s">
        <v>874</v>
      </c>
      <c r="J297" s="491">
        <v>0.2</v>
      </c>
      <c r="K297" s="495" t="s">
        <v>185</v>
      </c>
      <c r="N297" s="492"/>
      <c r="O297" s="492"/>
      <c r="P297" s="492"/>
    </row>
    <row r="298" spans="4:18" s="495" customFormat="1" ht="17" customHeight="1" x14ac:dyDescent="0.2">
      <c r="E298" s="490" t="s">
        <v>241</v>
      </c>
      <c r="F298" s="493" t="s">
        <v>889</v>
      </c>
      <c r="G298" s="494"/>
      <c r="K298" s="495" t="s">
        <v>874</v>
      </c>
      <c r="L298" s="491">
        <v>4</v>
      </c>
      <c r="M298" s="495" t="s">
        <v>266</v>
      </c>
      <c r="N298" s="496">
        <v>8</v>
      </c>
      <c r="O298" s="492" t="s">
        <v>879</v>
      </c>
      <c r="P298" s="492" t="s">
        <v>880</v>
      </c>
      <c r="Q298" s="495">
        <f>((3.14*(N298/1000)^2)/4)*12*7850</f>
        <v>4.7326079999999999</v>
      </c>
      <c r="R298" s="495" t="s">
        <v>898</v>
      </c>
    </row>
    <row r="299" spans="4:18" s="495" customFormat="1" ht="17" customHeight="1" x14ac:dyDescent="0.2">
      <c r="E299" s="490" t="s">
        <v>241</v>
      </c>
      <c r="F299" s="493" t="s">
        <v>890</v>
      </c>
      <c r="G299" s="494"/>
      <c r="K299" s="495" t="s">
        <v>874</v>
      </c>
      <c r="L299" s="491"/>
      <c r="M299" s="495" t="s">
        <v>266</v>
      </c>
      <c r="N299" s="496"/>
      <c r="O299" s="492" t="s">
        <v>879</v>
      </c>
      <c r="P299" s="492" t="s">
        <v>880</v>
      </c>
      <c r="Q299" s="495">
        <f t="shared" ref="Q299:Q300" si="17">((3.14*(N299/1000)^2)/4)*12*7850</f>
        <v>0</v>
      </c>
      <c r="R299" s="495" t="s">
        <v>898</v>
      </c>
    </row>
    <row r="300" spans="4:18" s="495" customFormat="1" ht="17" customHeight="1" x14ac:dyDescent="0.2">
      <c r="E300" s="490" t="s">
        <v>241</v>
      </c>
      <c r="F300" s="493" t="s">
        <v>891</v>
      </c>
      <c r="G300" s="494"/>
      <c r="K300" s="495" t="s">
        <v>874</v>
      </c>
      <c r="L300" s="491">
        <v>1</v>
      </c>
      <c r="M300" s="495" t="s">
        <v>266</v>
      </c>
      <c r="N300" s="496">
        <v>6</v>
      </c>
      <c r="O300" s="492" t="s">
        <v>879</v>
      </c>
      <c r="P300" s="492" t="s">
        <v>880</v>
      </c>
      <c r="Q300" s="495">
        <f t="shared" si="17"/>
        <v>2.6620919999999999</v>
      </c>
      <c r="R300" s="495" t="s">
        <v>898</v>
      </c>
    </row>
    <row r="301" spans="4:18" s="488" customFormat="1" ht="17" customHeight="1" x14ac:dyDescent="0.2">
      <c r="E301" s="500" t="s">
        <v>241</v>
      </c>
      <c r="F301" s="486" t="s">
        <v>882</v>
      </c>
      <c r="G301" s="486"/>
      <c r="P301" s="485"/>
      <c r="Q301" s="485"/>
      <c r="R301" s="485"/>
    </row>
    <row r="302" spans="4:18" s="488" customFormat="1" ht="17" customHeight="1" x14ac:dyDescent="0.2">
      <c r="E302" s="501"/>
      <c r="F302" s="493" t="s">
        <v>892</v>
      </c>
      <c r="G302" s="494"/>
      <c r="H302" s="492"/>
      <c r="K302" s="495" t="s">
        <v>874</v>
      </c>
      <c r="L302" s="530">
        <f>((J295*J296*L298)+(J295*0.3*L298))/12</f>
        <v>1.9949999999999999</v>
      </c>
      <c r="M302" s="495" t="s">
        <v>589</v>
      </c>
      <c r="N302" s="492" t="s">
        <v>880</v>
      </c>
      <c r="O302" s="531">
        <f>L302*Q298</f>
        <v>9.4415529599999992</v>
      </c>
      <c r="P302" s="492" t="s">
        <v>192</v>
      </c>
      <c r="R302" s="485"/>
    </row>
    <row r="303" spans="4:18" s="488" customFormat="1" ht="17" customHeight="1" x14ac:dyDescent="0.2">
      <c r="E303" s="501"/>
      <c r="F303" s="532" t="s">
        <v>893</v>
      </c>
      <c r="G303" s="533"/>
      <c r="H303" s="534"/>
      <c r="K303" s="499" t="s">
        <v>874</v>
      </c>
      <c r="L303" s="530">
        <f>((J295*J296*L299)+(J295*0.3*L300))/12</f>
        <v>2.3749999999999997E-2</v>
      </c>
      <c r="M303" s="499" t="s">
        <v>589</v>
      </c>
      <c r="N303" s="534" t="s">
        <v>880</v>
      </c>
      <c r="O303" s="535">
        <f>L303*Q299</f>
        <v>0</v>
      </c>
      <c r="P303" s="495" t="s">
        <v>192</v>
      </c>
      <c r="R303" s="485"/>
    </row>
    <row r="304" spans="4:18" s="488" customFormat="1" ht="17" customHeight="1" x14ac:dyDescent="0.2">
      <c r="E304" s="501"/>
      <c r="F304" s="503" t="s">
        <v>894</v>
      </c>
      <c r="G304" s="536"/>
      <c r="H304" s="537"/>
      <c r="I304" s="505"/>
      <c r="J304" s="505"/>
      <c r="K304" s="538" t="s">
        <v>874</v>
      </c>
      <c r="L304" s="538">
        <f>(((((2*(F294+H294))*(J295/J297)*J296)/12)*1.2))</f>
        <v>1.4819999999999998</v>
      </c>
      <c r="M304" s="538" t="s">
        <v>589</v>
      </c>
      <c r="N304" s="537" t="s">
        <v>880</v>
      </c>
      <c r="O304" s="539">
        <f>L304*Q300</f>
        <v>3.9452203439999991</v>
      </c>
      <c r="P304" s="537" t="s">
        <v>192</v>
      </c>
      <c r="R304" s="485"/>
    </row>
    <row r="305" spans="5:18" s="495" customFormat="1" ht="17.25" customHeight="1" x14ac:dyDescent="0.2">
      <c r="E305" s="494"/>
      <c r="F305" s="494"/>
      <c r="G305" s="494"/>
      <c r="N305" s="501" t="s">
        <v>883</v>
      </c>
      <c r="O305" s="509">
        <f>SUM(O302:O304)</f>
        <v>13.386773303999998</v>
      </c>
      <c r="P305" s="485" t="s">
        <v>192</v>
      </c>
      <c r="R305" s="492"/>
    </row>
    <row r="306" spans="5:18" s="525" customFormat="1" x14ac:dyDescent="0.2">
      <c r="E306" s="526" t="s">
        <v>306</v>
      </c>
      <c r="I306" s="527"/>
      <c r="J306" s="527"/>
    </row>
    <row r="307" spans="5:18" s="488" customFormat="1" ht="17" customHeight="1" x14ac:dyDescent="0.2">
      <c r="E307" s="500" t="s">
        <v>241</v>
      </c>
      <c r="F307" s="486" t="s">
        <v>884</v>
      </c>
      <c r="K307" s="488" t="s">
        <v>874</v>
      </c>
      <c r="L307" s="487">
        <f>(F294*H294*J295*J296)</f>
        <v>9.6329999999999999E-2</v>
      </c>
      <c r="M307" s="488" t="s">
        <v>189</v>
      </c>
      <c r="N307" s="485"/>
      <c r="P307" s="485"/>
      <c r="Q307" s="485"/>
      <c r="R307" s="485"/>
    </row>
    <row r="308" spans="5:18" s="488" customFormat="1" ht="17" customHeight="1" x14ac:dyDescent="0.2">
      <c r="E308" s="490" t="s">
        <v>241</v>
      </c>
      <c r="F308" s="486" t="s">
        <v>882</v>
      </c>
      <c r="G308" s="486"/>
      <c r="K308" s="488" t="s">
        <v>874</v>
      </c>
      <c r="L308" s="487">
        <f>O305</f>
        <v>13.386773303999998</v>
      </c>
      <c r="M308" s="488" t="s">
        <v>192</v>
      </c>
      <c r="N308" s="485"/>
      <c r="P308" s="485"/>
      <c r="Q308" s="485"/>
      <c r="R308" s="485"/>
    </row>
    <row r="309" spans="5:18" s="488" customFormat="1" ht="17" customHeight="1" x14ac:dyDescent="0.2">
      <c r="E309" s="490" t="s">
        <v>241</v>
      </c>
      <c r="F309" s="486" t="s">
        <v>147</v>
      </c>
      <c r="G309" s="486"/>
      <c r="K309" s="488" t="s">
        <v>874</v>
      </c>
      <c r="L309" s="487">
        <f>2*(F294+H294)*J295*J296*1.2</f>
        <v>3.5568</v>
      </c>
      <c r="M309" s="488" t="s">
        <v>184</v>
      </c>
      <c r="N309" s="485"/>
      <c r="P309" s="485"/>
      <c r="Q309" s="485"/>
      <c r="R309" s="485"/>
    </row>
  </sheetData>
  <pageMargins left="0.7" right="0.7" top="0.75" bottom="0.75" header="0.3" footer="0.3"/>
  <pageSetup scale="64" orientation="portrait" r:id="rId1"/>
  <rowBreaks count="1" manualBreakCount="1">
    <brk id="87" min="3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B0AB-E9D5-AF4E-BBDA-8AE002222521}">
  <sheetPr>
    <tabColor rgb="FF00B050"/>
  </sheetPr>
  <dimension ref="D2:W260"/>
  <sheetViews>
    <sheetView showGridLines="0" view="pageBreakPreview" zoomScale="111" zoomScaleSheetLayoutView="100" workbookViewId="0">
      <pane xSplit="21" ySplit="2" topLeftCell="V60" activePane="bottomRight" state="frozen"/>
      <selection pane="topRight" activeCell="V1" sqref="V1"/>
      <selection pane="bottomLeft" activeCell="A3" sqref="A3"/>
      <selection pane="bottomRight" activeCell="J111" sqref="J111"/>
    </sheetView>
  </sheetViews>
  <sheetFormatPr baseColWidth="10" defaultColWidth="7.5703125" defaultRowHeight="16" x14ac:dyDescent="0.2"/>
  <cols>
    <col min="1" max="3" width="2.140625" style="525" customWidth="1"/>
    <col min="4" max="4" width="3.140625" style="525" bestFit="1" customWidth="1"/>
    <col min="5" max="5" width="23.85546875" style="525" bestFit="1" customWidth="1"/>
    <col min="6" max="6" width="12" style="525" bestFit="1" customWidth="1"/>
    <col min="7" max="7" width="2.7109375" style="525" bestFit="1" customWidth="1"/>
    <col min="8" max="8" width="6" style="525" bestFit="1" customWidth="1"/>
    <col min="9" max="9" width="2.7109375" style="525" bestFit="1" customWidth="1"/>
    <col min="10" max="10" width="6.85546875" style="525" bestFit="1" customWidth="1"/>
    <col min="11" max="11" width="4" style="525" bestFit="1" customWidth="1"/>
    <col min="12" max="12" width="8.28515625" style="525" bestFit="1" customWidth="1"/>
    <col min="13" max="13" width="6.85546875" style="525" bestFit="1" customWidth="1"/>
    <col min="14" max="15" width="3.5703125" style="525" bestFit="1" customWidth="1"/>
    <col min="16" max="16" width="7.85546875" style="525" customWidth="1"/>
    <col min="17" max="18" width="3.5703125" style="525" bestFit="1" customWidth="1"/>
    <col min="19" max="19" width="4" style="525" bestFit="1" customWidth="1"/>
    <col min="20" max="20" width="3.140625" style="525" bestFit="1" customWidth="1"/>
    <col min="21" max="21" width="7.5703125" style="525"/>
    <col min="22" max="22" width="13.28515625" style="525" bestFit="1" customWidth="1"/>
    <col min="23" max="16384" width="7.5703125" style="525"/>
  </cols>
  <sheetData>
    <row r="2" spans="4:23" x14ac:dyDescent="0.2">
      <c r="V2" s="541">
        <f>'[3]Backup Kolom'!U2</f>
        <v>0</v>
      </c>
    </row>
    <row r="3" spans="4:23" s="488" customFormat="1" ht="17" customHeight="1" x14ac:dyDescent="0.2">
      <c r="D3" s="488" t="s">
        <v>22</v>
      </c>
      <c r="E3" s="486" t="s">
        <v>1106</v>
      </c>
      <c r="F3" s="491">
        <v>0.15</v>
      </c>
      <c r="G3" s="491" t="s">
        <v>873</v>
      </c>
      <c r="H3" s="491">
        <v>0.35</v>
      </c>
      <c r="I3" s="491" t="s">
        <v>185</v>
      </c>
      <c r="L3" s="485"/>
      <c r="N3" s="485"/>
      <c r="O3" s="485"/>
      <c r="P3" s="485"/>
    </row>
    <row r="4" spans="4:23" s="488" customFormat="1" ht="17" customHeight="1" x14ac:dyDescent="0.2">
      <c r="E4" s="490" t="s">
        <v>241</v>
      </c>
      <c r="F4" s="486" t="s">
        <v>887</v>
      </c>
      <c r="G4" s="488" t="s">
        <v>874</v>
      </c>
      <c r="H4" s="491">
        <f>(2.5+3.5+2.5+2.5+3.5+2.5+2.5+2.5+3.5+2.5)+(6+6+6)</f>
        <v>46</v>
      </c>
      <c r="I4" s="488" t="s">
        <v>185</v>
      </c>
      <c r="L4" s="485"/>
      <c r="N4" s="485"/>
      <c r="O4" s="485"/>
      <c r="P4" s="485"/>
    </row>
    <row r="5" spans="4:23" s="488" customFormat="1" ht="17" customHeight="1" x14ac:dyDescent="0.2">
      <c r="E5" s="490" t="s">
        <v>241</v>
      </c>
      <c r="F5" s="501" t="s">
        <v>888</v>
      </c>
      <c r="G5" s="514" t="s">
        <v>874</v>
      </c>
      <c r="H5" s="491">
        <v>0.15</v>
      </c>
      <c r="I5" s="488" t="s">
        <v>185</v>
      </c>
      <c r="L5" s="485"/>
      <c r="N5" s="485"/>
      <c r="O5" s="485"/>
      <c r="P5" s="485"/>
    </row>
    <row r="6" spans="4:23" s="488" customFormat="1" ht="17" customHeight="1" x14ac:dyDescent="0.2">
      <c r="E6" s="486"/>
      <c r="F6" s="501"/>
      <c r="L6" s="485"/>
      <c r="N6" s="485"/>
      <c r="O6" s="485"/>
      <c r="P6" s="485"/>
    </row>
    <row r="7" spans="4:23" s="495" customFormat="1" ht="17" customHeight="1" x14ac:dyDescent="0.2">
      <c r="E7" s="490" t="s">
        <v>241</v>
      </c>
      <c r="F7" s="493" t="s">
        <v>889</v>
      </c>
      <c r="G7" s="494"/>
      <c r="I7" s="495" t="s">
        <v>874</v>
      </c>
      <c r="J7" s="495">
        <v>4</v>
      </c>
      <c r="K7" s="495" t="s">
        <v>266</v>
      </c>
      <c r="L7" s="496">
        <v>13</v>
      </c>
      <c r="M7" s="485" t="s">
        <v>879</v>
      </c>
      <c r="N7" s="497" t="s">
        <v>880</v>
      </c>
      <c r="O7" s="1181">
        <f>((3.14*(L7/1000)^2)/4)*12*7850</f>
        <v>12.497042999999998</v>
      </c>
      <c r="P7" s="1181"/>
      <c r="Q7" s="488" t="s">
        <v>192</v>
      </c>
    </row>
    <row r="8" spans="4:23" s="495" customFormat="1" ht="17" customHeight="1" x14ac:dyDescent="0.2">
      <c r="E8" s="490" t="s">
        <v>241</v>
      </c>
      <c r="F8" s="493" t="s">
        <v>890</v>
      </c>
      <c r="G8" s="494"/>
      <c r="I8" s="495" t="s">
        <v>874</v>
      </c>
      <c r="J8" s="495">
        <v>4</v>
      </c>
      <c r="K8" s="495" t="s">
        <v>266</v>
      </c>
      <c r="L8" s="496">
        <v>13</v>
      </c>
      <c r="M8" s="485" t="s">
        <v>879</v>
      </c>
      <c r="N8" s="497" t="s">
        <v>880</v>
      </c>
      <c r="O8" s="1181">
        <f t="shared" ref="O8:O9" si="0">((3.14*(L8/1000)^2)/4)*12*7850</f>
        <v>12.497042999999998</v>
      </c>
      <c r="P8" s="1181"/>
      <c r="Q8" s="488" t="s">
        <v>192</v>
      </c>
      <c r="R8" s="485"/>
    </row>
    <row r="9" spans="4:23" s="495" customFormat="1" ht="17" customHeight="1" x14ac:dyDescent="0.2">
      <c r="E9" s="490" t="s">
        <v>241</v>
      </c>
      <c r="F9" s="493" t="s">
        <v>891</v>
      </c>
      <c r="G9" s="494"/>
      <c r="I9" s="495" t="s">
        <v>874</v>
      </c>
      <c r="J9" s="495">
        <v>1</v>
      </c>
      <c r="K9" s="495" t="s">
        <v>266</v>
      </c>
      <c r="L9" s="496">
        <v>8</v>
      </c>
      <c r="M9" s="485" t="s">
        <v>879</v>
      </c>
      <c r="N9" s="497" t="s">
        <v>880</v>
      </c>
      <c r="O9" s="1181">
        <f t="shared" si="0"/>
        <v>4.7326079999999999</v>
      </c>
      <c r="P9" s="1181"/>
      <c r="Q9" s="488" t="s">
        <v>192</v>
      </c>
      <c r="R9" s="497"/>
    </row>
    <row r="10" spans="4:23" s="488" customFormat="1" ht="17" customHeight="1" x14ac:dyDescent="0.2">
      <c r="E10" s="500" t="s">
        <v>241</v>
      </c>
      <c r="F10" s="486" t="s">
        <v>882</v>
      </c>
      <c r="G10" s="486"/>
      <c r="L10" s="485"/>
      <c r="N10" s="485"/>
      <c r="O10" s="485"/>
      <c r="P10" s="485"/>
      <c r="W10" s="495"/>
    </row>
    <row r="11" spans="4:23" s="488" customFormat="1" ht="17" customHeight="1" x14ac:dyDescent="0.2">
      <c r="E11" s="501"/>
      <c r="F11" s="515" t="s">
        <v>892</v>
      </c>
      <c r="G11" s="501"/>
      <c r="H11" s="485"/>
      <c r="I11" s="488" t="s">
        <v>874</v>
      </c>
      <c r="J11" s="516">
        <f>((H4*J7)*1.2)/12</f>
        <v>18.399999999999999</v>
      </c>
      <c r="K11" s="488" t="s">
        <v>589</v>
      </c>
      <c r="L11" s="517" t="s">
        <v>880</v>
      </c>
      <c r="M11" s="487">
        <f>J11*O7</f>
        <v>229.94559119999994</v>
      </c>
      <c r="N11" s="485" t="s">
        <v>192</v>
      </c>
      <c r="P11" s="485"/>
      <c r="W11" s="495"/>
    </row>
    <row r="12" spans="4:23" s="488" customFormat="1" ht="17" customHeight="1" x14ac:dyDescent="0.2">
      <c r="E12" s="501"/>
      <c r="F12" s="518" t="s">
        <v>893</v>
      </c>
      <c r="G12" s="510"/>
      <c r="H12" s="519"/>
      <c r="I12" s="489" t="s">
        <v>874</v>
      </c>
      <c r="J12" s="516">
        <f>((H4*J8)*1.2)/12</f>
        <v>18.399999999999999</v>
      </c>
      <c r="K12" s="489" t="s">
        <v>589</v>
      </c>
      <c r="L12" s="520" t="s">
        <v>880</v>
      </c>
      <c r="M12" s="509">
        <f>J12*O8</f>
        <v>229.94559119999994</v>
      </c>
      <c r="N12" s="489" t="s">
        <v>192</v>
      </c>
      <c r="P12" s="485"/>
    </row>
    <row r="13" spans="4:23" s="488" customFormat="1" ht="17" customHeight="1" x14ac:dyDescent="0.2">
      <c r="E13" s="501"/>
      <c r="F13" s="521" t="s">
        <v>894</v>
      </c>
      <c r="G13" s="504"/>
      <c r="H13" s="522"/>
      <c r="I13" s="505" t="s">
        <v>874</v>
      </c>
      <c r="J13" s="505">
        <f>(2*(F3+H3))*(H4/H5)/12</f>
        <v>25.555555555555557</v>
      </c>
      <c r="K13" s="505" t="s">
        <v>589</v>
      </c>
      <c r="L13" s="523" t="s">
        <v>880</v>
      </c>
      <c r="M13" s="507">
        <f>J13*O9</f>
        <v>120.94442666666667</v>
      </c>
      <c r="N13" s="522" t="s">
        <v>192</v>
      </c>
      <c r="P13" s="485"/>
    </row>
    <row r="14" spans="4:23" s="488" customFormat="1" ht="17" customHeight="1" x14ac:dyDescent="0.2">
      <c r="E14" s="501"/>
      <c r="F14" s="501"/>
      <c r="G14" s="501"/>
      <c r="L14" s="508" t="s">
        <v>883</v>
      </c>
      <c r="M14" s="524">
        <f>SUM(M11:M13)</f>
        <v>580.83560906666651</v>
      </c>
      <c r="N14" s="485" t="s">
        <v>192</v>
      </c>
      <c r="P14" s="485"/>
    </row>
    <row r="15" spans="4:23" x14ac:dyDescent="0.2">
      <c r="E15" s="526" t="s">
        <v>306</v>
      </c>
    </row>
    <row r="16" spans="4:23" s="488" customFormat="1" ht="17" customHeight="1" x14ac:dyDescent="0.2">
      <c r="E16" s="500" t="s">
        <v>241</v>
      </c>
      <c r="F16" s="486" t="s">
        <v>884</v>
      </c>
      <c r="I16" s="488" t="s">
        <v>874</v>
      </c>
      <c r="J16" s="487">
        <f>(F3*H3)*H4</f>
        <v>2.415</v>
      </c>
      <c r="K16" s="488" t="s">
        <v>189</v>
      </c>
      <c r="L16" s="485"/>
      <c r="N16" s="485"/>
      <c r="O16" s="485"/>
      <c r="P16" s="485"/>
    </row>
    <row r="17" spans="4:23" s="488" customFormat="1" ht="17" customHeight="1" x14ac:dyDescent="0.2">
      <c r="E17" s="490" t="s">
        <v>241</v>
      </c>
      <c r="F17" s="486" t="s">
        <v>882</v>
      </c>
      <c r="G17" s="486"/>
      <c r="I17" s="488" t="s">
        <v>874</v>
      </c>
      <c r="J17" s="487">
        <f>M14</f>
        <v>580.83560906666651</v>
      </c>
      <c r="K17" s="488" t="s">
        <v>192</v>
      </c>
      <c r="L17" s="485"/>
      <c r="N17" s="485"/>
      <c r="O17" s="485"/>
      <c r="P17" s="485"/>
    </row>
    <row r="18" spans="4:23" s="488" customFormat="1" ht="17" customHeight="1" x14ac:dyDescent="0.2">
      <c r="E18" s="490" t="s">
        <v>241</v>
      </c>
      <c r="F18" s="486" t="s">
        <v>147</v>
      </c>
      <c r="G18" s="486"/>
      <c r="I18" s="488" t="s">
        <v>874</v>
      </c>
      <c r="J18" s="487">
        <f>((H3+H3)*1.2)*H4</f>
        <v>38.64</v>
      </c>
      <c r="K18" s="488" t="s">
        <v>184</v>
      </c>
      <c r="L18" s="485"/>
      <c r="N18" s="485"/>
      <c r="O18" s="485"/>
      <c r="P18" s="485"/>
    </row>
    <row r="19" spans="4:23" x14ac:dyDescent="0.2">
      <c r="K19" s="488"/>
    </row>
    <row r="21" spans="4:23" s="488" customFormat="1" ht="17" customHeight="1" x14ac:dyDescent="0.2">
      <c r="D21" s="488" t="s">
        <v>27</v>
      </c>
      <c r="E21" s="486" t="s">
        <v>1107</v>
      </c>
      <c r="F21" s="491">
        <v>0.15</v>
      </c>
      <c r="G21" s="491" t="s">
        <v>873</v>
      </c>
      <c r="H21" s="491">
        <v>0.3</v>
      </c>
      <c r="I21" s="491" t="s">
        <v>185</v>
      </c>
      <c r="L21" s="485"/>
      <c r="N21" s="485"/>
      <c r="O21" s="485"/>
      <c r="P21" s="485"/>
    </row>
    <row r="22" spans="4:23" s="488" customFormat="1" ht="17" customHeight="1" x14ac:dyDescent="0.2">
      <c r="E22" s="490" t="s">
        <v>241</v>
      </c>
      <c r="F22" s="486" t="s">
        <v>887</v>
      </c>
      <c r="G22" s="488" t="s">
        <v>874</v>
      </c>
      <c r="H22" s="491">
        <v>3</v>
      </c>
      <c r="I22" s="488" t="s">
        <v>185</v>
      </c>
      <c r="L22" s="485"/>
      <c r="N22" s="485"/>
      <c r="O22" s="485"/>
      <c r="P22" s="485"/>
    </row>
    <row r="23" spans="4:23" s="488" customFormat="1" ht="17" customHeight="1" x14ac:dyDescent="0.2">
      <c r="E23" s="490" t="s">
        <v>241</v>
      </c>
      <c r="F23" s="501" t="s">
        <v>888</v>
      </c>
      <c r="G23" s="514" t="s">
        <v>874</v>
      </c>
      <c r="H23" s="491">
        <v>0.15</v>
      </c>
      <c r="I23" s="488" t="s">
        <v>185</v>
      </c>
      <c r="L23" s="485"/>
      <c r="N23" s="485"/>
      <c r="O23" s="485"/>
      <c r="P23" s="485"/>
    </row>
    <row r="24" spans="4:23" s="488" customFormat="1" ht="17" customHeight="1" x14ac:dyDescent="0.2">
      <c r="E24" s="486"/>
      <c r="F24" s="501"/>
      <c r="L24" s="485"/>
      <c r="N24" s="485"/>
      <c r="O24" s="485"/>
      <c r="P24" s="485"/>
    </row>
    <row r="25" spans="4:23" s="495" customFormat="1" ht="17" customHeight="1" x14ac:dyDescent="0.2">
      <c r="E25" s="490" t="s">
        <v>241</v>
      </c>
      <c r="F25" s="493" t="s">
        <v>889</v>
      </c>
      <c r="G25" s="494"/>
      <c r="I25" s="495" t="s">
        <v>874</v>
      </c>
      <c r="J25" s="495">
        <v>5</v>
      </c>
      <c r="K25" s="495" t="s">
        <v>266</v>
      </c>
      <c r="L25" s="496">
        <v>12</v>
      </c>
      <c r="M25" s="485" t="s">
        <v>879</v>
      </c>
      <c r="N25" s="497" t="s">
        <v>880</v>
      </c>
      <c r="O25" s="1181">
        <f>((3.14*(L25/1000)^2)/4)*12*7850</f>
        <v>10.648368</v>
      </c>
      <c r="P25" s="1181"/>
      <c r="Q25" s="488" t="s">
        <v>192</v>
      </c>
    </row>
    <row r="26" spans="4:23" s="495" customFormat="1" ht="17" customHeight="1" x14ac:dyDescent="0.2">
      <c r="E26" s="490" t="s">
        <v>241</v>
      </c>
      <c r="F26" s="493" t="s">
        <v>890</v>
      </c>
      <c r="G26" s="494"/>
      <c r="I26" s="495" t="s">
        <v>874</v>
      </c>
      <c r="J26" s="495">
        <v>2</v>
      </c>
      <c r="K26" s="495" t="s">
        <v>266</v>
      </c>
      <c r="L26" s="496">
        <v>10</v>
      </c>
      <c r="M26" s="485" t="s">
        <v>879</v>
      </c>
      <c r="N26" s="497" t="s">
        <v>880</v>
      </c>
      <c r="O26" s="1181">
        <f t="shared" ref="O26:O27" si="1">((3.14*(L26/1000)^2)/4)*12*7850</f>
        <v>7.3947000000000012</v>
      </c>
      <c r="P26" s="1181"/>
      <c r="Q26" s="488" t="s">
        <v>192</v>
      </c>
      <c r="R26" s="485"/>
    </row>
    <row r="27" spans="4:23" s="495" customFormat="1" ht="17" customHeight="1" x14ac:dyDescent="0.2">
      <c r="E27" s="490" t="s">
        <v>241</v>
      </c>
      <c r="F27" s="493" t="s">
        <v>891</v>
      </c>
      <c r="G27" s="494"/>
      <c r="I27" s="495" t="s">
        <v>874</v>
      </c>
      <c r="J27" s="495">
        <f>H22/H23</f>
        <v>20</v>
      </c>
      <c r="K27" s="495" t="s">
        <v>266</v>
      </c>
      <c r="L27" s="496">
        <v>8</v>
      </c>
      <c r="M27" s="485" t="s">
        <v>879</v>
      </c>
      <c r="N27" s="497" t="s">
        <v>880</v>
      </c>
      <c r="O27" s="1181">
        <f t="shared" si="1"/>
        <v>4.7326079999999999</v>
      </c>
      <c r="P27" s="1181"/>
      <c r="Q27" s="488" t="s">
        <v>192</v>
      </c>
      <c r="R27" s="497"/>
    </row>
    <row r="28" spans="4:23" s="488" customFormat="1" ht="17" customHeight="1" x14ac:dyDescent="0.2">
      <c r="E28" s="500" t="s">
        <v>241</v>
      </c>
      <c r="F28" s="486" t="s">
        <v>882</v>
      </c>
      <c r="G28" s="486"/>
      <c r="L28" s="485"/>
      <c r="N28" s="485"/>
      <c r="O28" s="485"/>
      <c r="P28" s="485"/>
      <c r="W28" s="495"/>
    </row>
    <row r="29" spans="4:23" s="488" customFormat="1" ht="17" customHeight="1" x14ac:dyDescent="0.2">
      <c r="E29" s="501"/>
      <c r="F29" s="515" t="s">
        <v>892</v>
      </c>
      <c r="G29" s="501"/>
      <c r="H29" s="485"/>
      <c r="I29" s="488" t="s">
        <v>874</v>
      </c>
      <c r="J29" s="516">
        <f>((H22*J25)*1.2)/12</f>
        <v>1.5</v>
      </c>
      <c r="K29" s="488" t="s">
        <v>589</v>
      </c>
      <c r="L29" s="517" t="s">
        <v>880</v>
      </c>
      <c r="M29" s="487">
        <f>J29*O25</f>
        <v>15.972552</v>
      </c>
      <c r="N29" s="485" t="s">
        <v>192</v>
      </c>
      <c r="P29" s="485"/>
      <c r="W29" s="495"/>
    </row>
    <row r="30" spans="4:23" s="488" customFormat="1" ht="17" customHeight="1" x14ac:dyDescent="0.2">
      <c r="E30" s="501"/>
      <c r="F30" s="518" t="s">
        <v>893</v>
      </c>
      <c r="G30" s="510"/>
      <c r="H30" s="519"/>
      <c r="I30" s="489" t="s">
        <v>874</v>
      </c>
      <c r="J30" s="516">
        <f>((H22*J26)*1.2)/12</f>
        <v>0.6</v>
      </c>
      <c r="K30" s="489" t="s">
        <v>589</v>
      </c>
      <c r="L30" s="520" t="s">
        <v>880</v>
      </c>
      <c r="M30" s="509">
        <f>J30*O26</f>
        <v>4.4368200000000009</v>
      </c>
      <c r="N30" s="489" t="s">
        <v>192</v>
      </c>
      <c r="P30" s="485"/>
    </row>
    <row r="31" spans="4:23" s="488" customFormat="1" ht="17" customHeight="1" x14ac:dyDescent="0.2">
      <c r="E31" s="501"/>
      <c r="F31" s="521" t="s">
        <v>894</v>
      </c>
      <c r="G31" s="504"/>
      <c r="H31" s="522"/>
      <c r="I31" s="505" t="s">
        <v>874</v>
      </c>
      <c r="J31" s="505">
        <f>(2*(F21+H21))*(H22/H23)/12</f>
        <v>1.5</v>
      </c>
      <c r="K31" s="505" t="s">
        <v>589</v>
      </c>
      <c r="L31" s="523" t="s">
        <v>880</v>
      </c>
      <c r="M31" s="507">
        <f>J31*O27</f>
        <v>7.0989120000000003</v>
      </c>
      <c r="N31" s="522" t="s">
        <v>192</v>
      </c>
      <c r="P31" s="485"/>
    </row>
    <row r="32" spans="4:23" s="488" customFormat="1" ht="17" customHeight="1" x14ac:dyDescent="0.2">
      <c r="E32" s="501"/>
      <c r="F32" s="501"/>
      <c r="G32" s="501"/>
      <c r="L32" s="508" t="s">
        <v>883</v>
      </c>
      <c r="M32" s="524">
        <f>SUM(M29:M31)</f>
        <v>27.508284000000003</v>
      </c>
      <c r="N32" s="485" t="s">
        <v>192</v>
      </c>
      <c r="P32" s="485"/>
    </row>
    <row r="33" spans="4:23" x14ac:dyDescent="0.2">
      <c r="E33" s="526" t="s">
        <v>306</v>
      </c>
    </row>
    <row r="34" spans="4:23" s="488" customFormat="1" ht="17" customHeight="1" x14ac:dyDescent="0.2">
      <c r="E34" s="500" t="s">
        <v>241</v>
      </c>
      <c r="F34" s="486" t="s">
        <v>884</v>
      </c>
      <c r="I34" s="488" t="s">
        <v>874</v>
      </c>
      <c r="J34" s="487">
        <f>(F21*H21)*H22</f>
        <v>0.13500000000000001</v>
      </c>
      <c r="K34" s="488" t="s">
        <v>189</v>
      </c>
      <c r="L34" s="485"/>
      <c r="N34" s="485"/>
      <c r="O34" s="485"/>
      <c r="P34" s="485"/>
    </row>
    <row r="35" spans="4:23" s="488" customFormat="1" ht="17" customHeight="1" x14ac:dyDescent="0.2">
      <c r="E35" s="490" t="s">
        <v>241</v>
      </c>
      <c r="F35" s="486" t="s">
        <v>882</v>
      </c>
      <c r="G35" s="486"/>
      <c r="I35" s="488" t="s">
        <v>874</v>
      </c>
      <c r="J35" s="487">
        <f>M32</f>
        <v>27.508284000000003</v>
      </c>
      <c r="K35" s="488" t="s">
        <v>192</v>
      </c>
      <c r="L35" s="485"/>
      <c r="N35" s="485"/>
      <c r="O35" s="485"/>
      <c r="P35" s="485"/>
    </row>
    <row r="36" spans="4:23" s="488" customFormat="1" ht="17" customHeight="1" x14ac:dyDescent="0.2">
      <c r="E36" s="490" t="s">
        <v>241</v>
      </c>
      <c r="F36" s="486" t="s">
        <v>147</v>
      </c>
      <c r="G36" s="486"/>
      <c r="I36" s="488" t="s">
        <v>874</v>
      </c>
      <c r="J36" s="487">
        <f>((H21+H21)*1.2)*H22</f>
        <v>2.16</v>
      </c>
      <c r="K36" s="488" t="s">
        <v>184</v>
      </c>
      <c r="L36" s="485"/>
      <c r="N36" s="485"/>
      <c r="O36" s="485"/>
      <c r="P36" s="485"/>
    </row>
    <row r="38" spans="4:23" s="488" customFormat="1" ht="17" customHeight="1" x14ac:dyDescent="0.2">
      <c r="D38" s="488" t="s">
        <v>28</v>
      </c>
      <c r="E38" s="486" t="s">
        <v>1109</v>
      </c>
      <c r="F38" s="491">
        <v>0.15</v>
      </c>
      <c r="G38" s="491" t="s">
        <v>873</v>
      </c>
      <c r="H38" s="491">
        <v>0.2</v>
      </c>
      <c r="I38" s="491" t="s">
        <v>185</v>
      </c>
      <c r="L38" s="485"/>
      <c r="N38" s="485"/>
      <c r="O38" s="485"/>
      <c r="P38" s="485"/>
    </row>
    <row r="39" spans="4:23" s="488" customFormat="1" ht="17" customHeight="1" x14ac:dyDescent="0.2">
      <c r="E39" s="490" t="s">
        <v>241</v>
      </c>
      <c r="F39" s="486" t="s">
        <v>887</v>
      </c>
      <c r="G39" s="488" t="s">
        <v>874</v>
      </c>
      <c r="H39" s="491">
        <v>3</v>
      </c>
      <c r="I39" s="488" t="s">
        <v>185</v>
      </c>
      <c r="L39" s="485"/>
      <c r="N39" s="485"/>
      <c r="O39" s="485"/>
      <c r="P39" s="485"/>
    </row>
    <row r="40" spans="4:23" s="488" customFormat="1" ht="17" customHeight="1" x14ac:dyDescent="0.2">
      <c r="E40" s="490" t="s">
        <v>241</v>
      </c>
      <c r="F40" s="501" t="s">
        <v>888</v>
      </c>
      <c r="G40" s="514" t="s">
        <v>874</v>
      </c>
      <c r="H40" s="491">
        <v>0.2</v>
      </c>
      <c r="I40" s="488" t="s">
        <v>185</v>
      </c>
      <c r="L40" s="485"/>
      <c r="N40" s="485"/>
      <c r="O40" s="485"/>
      <c r="P40" s="485"/>
    </row>
    <row r="41" spans="4:23" s="488" customFormat="1" ht="17" customHeight="1" x14ac:dyDescent="0.2">
      <c r="E41" s="486"/>
      <c r="F41" s="501"/>
      <c r="L41" s="485"/>
      <c r="N41" s="485"/>
      <c r="O41" s="485"/>
      <c r="P41" s="485"/>
    </row>
    <row r="42" spans="4:23" s="495" customFormat="1" ht="17" customHeight="1" x14ac:dyDescent="0.2">
      <c r="E42" s="490" t="s">
        <v>241</v>
      </c>
      <c r="F42" s="493" t="s">
        <v>889</v>
      </c>
      <c r="G42" s="494"/>
      <c r="I42" s="495" t="s">
        <v>874</v>
      </c>
      <c r="J42" s="542">
        <v>4</v>
      </c>
      <c r="K42" s="495" t="s">
        <v>266</v>
      </c>
      <c r="L42" s="496">
        <v>10</v>
      </c>
      <c r="M42" s="485" t="s">
        <v>879</v>
      </c>
      <c r="N42" s="497" t="s">
        <v>880</v>
      </c>
      <c r="O42" s="1181">
        <f>((3.14*(L42/1000)^2)/4)*12*7850</f>
        <v>7.3947000000000012</v>
      </c>
      <c r="P42" s="1181"/>
      <c r="Q42" s="488" t="s">
        <v>192</v>
      </c>
    </row>
    <row r="43" spans="4:23" s="495" customFormat="1" ht="17" customHeight="1" x14ac:dyDescent="0.2">
      <c r="E43" s="490" t="s">
        <v>241</v>
      </c>
      <c r="F43" s="493" t="s">
        <v>890</v>
      </c>
      <c r="G43" s="494"/>
      <c r="I43" s="495" t="s">
        <v>874</v>
      </c>
      <c r="J43" s="542"/>
      <c r="K43" s="495" t="s">
        <v>266</v>
      </c>
      <c r="L43" s="496"/>
      <c r="M43" s="485" t="s">
        <v>879</v>
      </c>
      <c r="N43" s="497" t="s">
        <v>880</v>
      </c>
      <c r="O43" s="1181">
        <f t="shared" ref="O43:O44" si="2">((3.14*(L43/1000)^2)/4)*12*7850</f>
        <v>0</v>
      </c>
      <c r="P43" s="1181"/>
      <c r="Q43" s="488" t="s">
        <v>192</v>
      </c>
      <c r="R43" s="485"/>
    </row>
    <row r="44" spans="4:23" s="495" customFormat="1" ht="17" customHeight="1" x14ac:dyDescent="0.2">
      <c r="E44" s="490" t="s">
        <v>241</v>
      </c>
      <c r="F44" s="493" t="s">
        <v>891</v>
      </c>
      <c r="G44" s="494"/>
      <c r="I44" s="495" t="s">
        <v>874</v>
      </c>
      <c r="J44" s="542">
        <f>H39/H40</f>
        <v>15</v>
      </c>
      <c r="K44" s="495" t="s">
        <v>266</v>
      </c>
      <c r="L44" s="496">
        <v>6</v>
      </c>
      <c r="M44" s="485" t="s">
        <v>879</v>
      </c>
      <c r="N44" s="497" t="s">
        <v>880</v>
      </c>
      <c r="O44" s="1181">
        <f t="shared" si="2"/>
        <v>2.6620919999999999</v>
      </c>
      <c r="P44" s="1181"/>
      <c r="Q44" s="488" t="s">
        <v>192</v>
      </c>
      <c r="R44" s="497"/>
    </row>
    <row r="45" spans="4:23" s="488" customFormat="1" ht="17" customHeight="1" x14ac:dyDescent="0.2">
      <c r="E45" s="500" t="s">
        <v>241</v>
      </c>
      <c r="F45" s="486" t="s">
        <v>882</v>
      </c>
      <c r="G45" s="486"/>
      <c r="L45" s="485"/>
      <c r="N45" s="485"/>
      <c r="O45" s="485"/>
      <c r="P45" s="485"/>
      <c r="W45" s="495"/>
    </row>
    <row r="46" spans="4:23" s="488" customFormat="1" ht="17" customHeight="1" x14ac:dyDescent="0.2">
      <c r="E46" s="501"/>
      <c r="F46" s="515" t="s">
        <v>892</v>
      </c>
      <c r="G46" s="501"/>
      <c r="H46" s="485"/>
      <c r="I46" s="488" t="s">
        <v>874</v>
      </c>
      <c r="J46" s="516">
        <f>((H39*J42)*1.2)/12</f>
        <v>1.2</v>
      </c>
      <c r="K46" s="488" t="s">
        <v>589</v>
      </c>
      <c r="L46" s="517" t="s">
        <v>880</v>
      </c>
      <c r="M46" s="487">
        <f>J46*O42</f>
        <v>8.8736400000000017</v>
      </c>
      <c r="N46" s="485" t="s">
        <v>192</v>
      </c>
      <c r="P46" s="485"/>
      <c r="W46" s="495"/>
    </row>
    <row r="47" spans="4:23" s="488" customFormat="1" ht="17" customHeight="1" x14ac:dyDescent="0.2">
      <c r="E47" s="501"/>
      <c r="F47" s="518" t="s">
        <v>893</v>
      </c>
      <c r="G47" s="510"/>
      <c r="H47" s="519"/>
      <c r="I47" s="489" t="s">
        <v>874</v>
      </c>
      <c r="J47" s="516">
        <f>((H39*J43)*1.2)/12</f>
        <v>0</v>
      </c>
      <c r="K47" s="489" t="s">
        <v>589</v>
      </c>
      <c r="L47" s="520" t="s">
        <v>880</v>
      </c>
      <c r="M47" s="509">
        <f>J47*O43</f>
        <v>0</v>
      </c>
      <c r="N47" s="489" t="s">
        <v>192</v>
      </c>
      <c r="P47" s="485"/>
    </row>
    <row r="48" spans="4:23" s="488" customFormat="1" ht="17" customHeight="1" x14ac:dyDescent="0.2">
      <c r="E48" s="501"/>
      <c r="F48" s="521" t="s">
        <v>894</v>
      </c>
      <c r="G48" s="504"/>
      <c r="H48" s="522"/>
      <c r="I48" s="505" t="s">
        <v>874</v>
      </c>
      <c r="J48" s="505">
        <f>(2*(F38+H38))*(H39/H40)/12</f>
        <v>0.875</v>
      </c>
      <c r="K48" s="505" t="s">
        <v>589</v>
      </c>
      <c r="L48" s="523" t="s">
        <v>880</v>
      </c>
      <c r="M48" s="507">
        <f>J48*O44</f>
        <v>2.3293304999999997</v>
      </c>
      <c r="N48" s="522" t="s">
        <v>192</v>
      </c>
      <c r="P48" s="485"/>
    </row>
    <row r="49" spans="4:23" s="488" customFormat="1" ht="17" customHeight="1" x14ac:dyDescent="0.2">
      <c r="E49" s="501"/>
      <c r="F49" s="501"/>
      <c r="G49" s="501"/>
      <c r="L49" s="508" t="s">
        <v>883</v>
      </c>
      <c r="M49" s="524">
        <f>SUM(M46:M48)</f>
        <v>11.202970500000001</v>
      </c>
      <c r="N49" s="485" t="s">
        <v>192</v>
      </c>
      <c r="P49" s="485"/>
    </row>
    <row r="50" spans="4:23" x14ac:dyDescent="0.2">
      <c r="E50" s="526" t="s">
        <v>306</v>
      </c>
    </row>
    <row r="51" spans="4:23" s="488" customFormat="1" ht="17" customHeight="1" x14ac:dyDescent="0.2">
      <c r="E51" s="500" t="s">
        <v>241</v>
      </c>
      <c r="F51" s="486" t="s">
        <v>884</v>
      </c>
      <c r="I51" s="488" t="s">
        <v>874</v>
      </c>
      <c r="J51" s="487">
        <f>(F38*H38)*H39</f>
        <v>0.09</v>
      </c>
      <c r="K51" s="488" t="s">
        <v>189</v>
      </c>
      <c r="L51" s="485"/>
      <c r="N51" s="485"/>
      <c r="O51" s="485"/>
      <c r="P51" s="485"/>
    </row>
    <row r="52" spans="4:23" s="488" customFormat="1" ht="17" customHeight="1" x14ac:dyDescent="0.2">
      <c r="E52" s="490" t="s">
        <v>241</v>
      </c>
      <c r="F52" s="486" t="s">
        <v>882</v>
      </c>
      <c r="G52" s="486"/>
      <c r="I52" s="488" t="s">
        <v>874</v>
      </c>
      <c r="J52" s="487">
        <f>M49</f>
        <v>11.202970500000001</v>
      </c>
      <c r="K52" s="488" t="s">
        <v>192</v>
      </c>
      <c r="L52" s="485"/>
      <c r="N52" s="485"/>
      <c r="O52" s="485"/>
      <c r="P52" s="485"/>
    </row>
    <row r="53" spans="4:23" s="488" customFormat="1" ht="17" customHeight="1" x14ac:dyDescent="0.2">
      <c r="E53" s="490" t="s">
        <v>241</v>
      </c>
      <c r="F53" s="486" t="s">
        <v>147</v>
      </c>
      <c r="G53" s="486"/>
      <c r="I53" s="488" t="s">
        <v>874</v>
      </c>
      <c r="J53" s="487">
        <f>((H38+H38)*1.2)*H39</f>
        <v>1.44</v>
      </c>
      <c r="K53" s="488" t="s">
        <v>184</v>
      </c>
      <c r="L53" s="485"/>
      <c r="N53" s="485"/>
      <c r="O53" s="485"/>
      <c r="P53" s="485"/>
    </row>
    <row r="55" spans="4:23" s="488" customFormat="1" ht="17" customHeight="1" x14ac:dyDescent="0.2">
      <c r="D55" s="488" t="s">
        <v>30</v>
      </c>
      <c r="E55" s="486" t="s">
        <v>908</v>
      </c>
      <c r="F55" s="491">
        <v>0.13</v>
      </c>
      <c r="G55" s="491" t="s">
        <v>873</v>
      </c>
      <c r="H55" s="491">
        <v>0.2</v>
      </c>
      <c r="I55" s="491" t="s">
        <v>185</v>
      </c>
      <c r="L55" s="485"/>
      <c r="N55" s="485"/>
      <c r="O55" s="485"/>
      <c r="P55" s="485"/>
    </row>
    <row r="56" spans="4:23" s="488" customFormat="1" ht="17" customHeight="1" x14ac:dyDescent="0.2">
      <c r="E56" s="490" t="s">
        <v>241</v>
      </c>
      <c r="F56" s="486" t="s">
        <v>887</v>
      </c>
      <c r="G56" s="488" t="s">
        <v>874</v>
      </c>
      <c r="H56" s="491">
        <f>3+2.5+1.5+1.5+2.5</f>
        <v>11</v>
      </c>
      <c r="I56" s="488" t="s">
        <v>185</v>
      </c>
      <c r="L56" s="485"/>
      <c r="N56" s="485"/>
      <c r="O56" s="485"/>
      <c r="Q56" s="485"/>
    </row>
    <row r="57" spans="4:23" s="488" customFormat="1" ht="17" customHeight="1" x14ac:dyDescent="0.2">
      <c r="E57" s="490" t="s">
        <v>241</v>
      </c>
      <c r="F57" s="501" t="s">
        <v>888</v>
      </c>
      <c r="G57" s="514" t="s">
        <v>874</v>
      </c>
      <c r="H57" s="491">
        <v>0.2</v>
      </c>
      <c r="I57" s="488" t="s">
        <v>185</v>
      </c>
      <c r="L57" s="485"/>
      <c r="N57" s="485"/>
      <c r="O57" s="485"/>
      <c r="P57" s="485"/>
    </row>
    <row r="58" spans="4:23" s="488" customFormat="1" ht="17" customHeight="1" x14ac:dyDescent="0.2">
      <c r="E58" s="486"/>
      <c r="F58" s="501"/>
      <c r="L58" s="485"/>
      <c r="N58" s="485"/>
      <c r="O58" s="485"/>
      <c r="P58" s="485"/>
    </row>
    <row r="59" spans="4:23" s="495" customFormat="1" ht="17" customHeight="1" x14ac:dyDescent="0.2">
      <c r="E59" s="490" t="s">
        <v>241</v>
      </c>
      <c r="F59" s="493" t="s">
        <v>889</v>
      </c>
      <c r="G59" s="494"/>
      <c r="I59" s="495" t="s">
        <v>874</v>
      </c>
      <c r="J59" s="542">
        <v>4</v>
      </c>
      <c r="K59" s="495" t="s">
        <v>266</v>
      </c>
      <c r="L59" s="496">
        <v>10</v>
      </c>
      <c r="M59" s="485" t="s">
        <v>879</v>
      </c>
      <c r="N59" s="497" t="s">
        <v>880</v>
      </c>
      <c r="O59" s="1181">
        <f>((3.14*(L59/1000)^2)/4)*12*7850</f>
        <v>7.3947000000000012</v>
      </c>
      <c r="P59" s="1181"/>
      <c r="Q59" s="488" t="s">
        <v>192</v>
      </c>
    </row>
    <row r="60" spans="4:23" s="495" customFormat="1" ht="17" customHeight="1" x14ac:dyDescent="0.2">
      <c r="E60" s="490" t="s">
        <v>241</v>
      </c>
      <c r="F60" s="493" t="s">
        <v>890</v>
      </c>
      <c r="G60" s="494"/>
      <c r="I60" s="495" t="s">
        <v>874</v>
      </c>
      <c r="J60" s="542"/>
      <c r="K60" s="495" t="s">
        <v>266</v>
      </c>
      <c r="L60" s="496"/>
      <c r="M60" s="485" t="s">
        <v>879</v>
      </c>
      <c r="N60" s="497" t="s">
        <v>880</v>
      </c>
      <c r="O60" s="1181">
        <f t="shared" ref="O60:O61" si="3">((3.14*(L60/1000)^2)/4)*12*7850</f>
        <v>0</v>
      </c>
      <c r="P60" s="1181"/>
      <c r="Q60" s="488" t="s">
        <v>192</v>
      </c>
      <c r="R60" s="485"/>
    </row>
    <row r="61" spans="4:23" s="495" customFormat="1" ht="17" customHeight="1" x14ac:dyDescent="0.2">
      <c r="E61" s="490" t="s">
        <v>241</v>
      </c>
      <c r="F61" s="493" t="s">
        <v>891</v>
      </c>
      <c r="G61" s="494"/>
      <c r="I61" s="495" t="s">
        <v>874</v>
      </c>
      <c r="J61" s="542">
        <v>1</v>
      </c>
      <c r="K61" s="495" t="s">
        <v>266</v>
      </c>
      <c r="L61" s="496">
        <v>6</v>
      </c>
      <c r="M61" s="485" t="s">
        <v>879</v>
      </c>
      <c r="N61" s="497" t="s">
        <v>880</v>
      </c>
      <c r="O61" s="1181">
        <f t="shared" si="3"/>
        <v>2.6620919999999999</v>
      </c>
      <c r="P61" s="1181"/>
      <c r="Q61" s="488" t="s">
        <v>192</v>
      </c>
      <c r="R61" s="497"/>
    </row>
    <row r="62" spans="4:23" s="488" customFormat="1" ht="17" customHeight="1" x14ac:dyDescent="0.2">
      <c r="E62" s="500" t="s">
        <v>241</v>
      </c>
      <c r="F62" s="486" t="s">
        <v>882</v>
      </c>
      <c r="G62" s="486"/>
      <c r="L62" s="485"/>
      <c r="N62" s="485"/>
      <c r="O62" s="485"/>
      <c r="P62" s="485"/>
      <c r="W62" s="495"/>
    </row>
    <row r="63" spans="4:23" s="488" customFormat="1" ht="17" customHeight="1" x14ac:dyDescent="0.2">
      <c r="E63" s="501"/>
      <c r="F63" s="515" t="s">
        <v>892</v>
      </c>
      <c r="G63" s="501"/>
      <c r="H63" s="485"/>
      <c r="I63" s="488" t="s">
        <v>874</v>
      </c>
      <c r="J63" s="516">
        <f>((H56*J59)*1.2)/12</f>
        <v>4.3999999999999995</v>
      </c>
      <c r="K63" s="488" t="s">
        <v>589</v>
      </c>
      <c r="L63" s="517" t="s">
        <v>880</v>
      </c>
      <c r="M63" s="487">
        <f>J63*O59</f>
        <v>32.536680000000004</v>
      </c>
      <c r="N63" s="485" t="s">
        <v>192</v>
      </c>
      <c r="P63" s="485"/>
      <c r="W63" s="495"/>
    </row>
    <row r="64" spans="4:23" s="488" customFormat="1" ht="17" customHeight="1" x14ac:dyDescent="0.2">
      <c r="E64" s="501"/>
      <c r="F64" s="518" t="s">
        <v>893</v>
      </c>
      <c r="G64" s="510"/>
      <c r="H64" s="519"/>
      <c r="I64" s="489" t="s">
        <v>874</v>
      </c>
      <c r="J64" s="516">
        <f>((H56*J60)*1.2)/12</f>
        <v>0</v>
      </c>
      <c r="K64" s="489" t="s">
        <v>589</v>
      </c>
      <c r="L64" s="520" t="s">
        <v>880</v>
      </c>
      <c r="M64" s="509">
        <f>J64*O60</f>
        <v>0</v>
      </c>
      <c r="N64" s="489" t="s">
        <v>192</v>
      </c>
      <c r="P64" s="485"/>
    </row>
    <row r="65" spans="4:23" s="488" customFormat="1" ht="17" customHeight="1" x14ac:dyDescent="0.2">
      <c r="E65" s="501"/>
      <c r="F65" s="521" t="s">
        <v>894</v>
      </c>
      <c r="G65" s="504"/>
      <c r="H65" s="522"/>
      <c r="I65" s="505" t="s">
        <v>874</v>
      </c>
      <c r="J65" s="505">
        <f>(2*(F55+H55))*(H56/H57)/12</f>
        <v>3.0250000000000004</v>
      </c>
      <c r="K65" s="505" t="s">
        <v>589</v>
      </c>
      <c r="L65" s="523" t="s">
        <v>880</v>
      </c>
      <c r="M65" s="507">
        <f>J65*O61</f>
        <v>8.0528282999999998</v>
      </c>
      <c r="N65" s="522" t="s">
        <v>192</v>
      </c>
      <c r="P65" s="485"/>
    </row>
    <row r="66" spans="4:23" s="488" customFormat="1" ht="17" customHeight="1" x14ac:dyDescent="0.2">
      <c r="E66" s="501"/>
      <c r="F66" s="501"/>
      <c r="G66" s="501"/>
      <c r="L66" s="508" t="s">
        <v>883</v>
      </c>
      <c r="M66" s="524">
        <f>SUM(M63:M65)</f>
        <v>40.589508300000006</v>
      </c>
      <c r="N66" s="485" t="s">
        <v>192</v>
      </c>
      <c r="P66" s="485"/>
    </row>
    <row r="67" spans="4:23" x14ac:dyDescent="0.2">
      <c r="E67" s="526" t="s">
        <v>306</v>
      </c>
    </row>
    <row r="68" spans="4:23" s="488" customFormat="1" ht="17" customHeight="1" x14ac:dyDescent="0.2">
      <c r="E68" s="500" t="s">
        <v>241</v>
      </c>
      <c r="F68" s="486" t="s">
        <v>884</v>
      </c>
      <c r="I68" s="488" t="s">
        <v>874</v>
      </c>
      <c r="J68" s="487">
        <f>(F55*H55)*H56</f>
        <v>0.28600000000000003</v>
      </c>
      <c r="K68" s="488" t="s">
        <v>189</v>
      </c>
      <c r="L68" s="485"/>
      <c r="N68" s="485"/>
      <c r="O68" s="485"/>
      <c r="P68" s="485"/>
    </row>
    <row r="69" spans="4:23" s="488" customFormat="1" ht="17" customHeight="1" x14ac:dyDescent="0.2">
      <c r="E69" s="490" t="s">
        <v>241</v>
      </c>
      <c r="F69" s="486" t="s">
        <v>882</v>
      </c>
      <c r="G69" s="486"/>
      <c r="I69" s="488" t="s">
        <v>874</v>
      </c>
      <c r="J69" s="487">
        <f>M66</f>
        <v>40.589508300000006</v>
      </c>
      <c r="K69" s="488" t="s">
        <v>192</v>
      </c>
      <c r="L69" s="485"/>
      <c r="N69" s="485"/>
      <c r="O69" s="485"/>
      <c r="P69" s="485"/>
    </row>
    <row r="70" spans="4:23" s="488" customFormat="1" ht="17" customHeight="1" x14ac:dyDescent="0.2">
      <c r="E70" s="490" t="s">
        <v>241</v>
      </c>
      <c r="F70" s="486" t="s">
        <v>147</v>
      </c>
      <c r="G70" s="486"/>
      <c r="I70" s="488" t="s">
        <v>874</v>
      </c>
      <c r="J70" s="487">
        <f>((H55+H55)*1.2)*H56</f>
        <v>5.2799999999999994</v>
      </c>
      <c r="K70" s="488" t="s">
        <v>184</v>
      </c>
      <c r="L70" s="485"/>
      <c r="N70" s="485"/>
      <c r="O70" s="485"/>
      <c r="P70" s="485"/>
    </row>
    <row r="72" spans="4:23" s="488" customFormat="1" ht="17" customHeight="1" x14ac:dyDescent="0.2">
      <c r="D72" s="488" t="s">
        <v>30</v>
      </c>
      <c r="E72" s="486" t="s">
        <v>909</v>
      </c>
      <c r="F72" s="491">
        <v>0.15</v>
      </c>
      <c r="G72" s="491" t="s">
        <v>873</v>
      </c>
      <c r="H72" s="491">
        <v>0.15</v>
      </c>
      <c r="I72" s="491" t="s">
        <v>185</v>
      </c>
      <c r="L72" s="485"/>
      <c r="N72" s="485"/>
      <c r="O72" s="485" t="s">
        <v>910</v>
      </c>
      <c r="P72" s="485"/>
    </row>
    <row r="73" spans="4:23" s="488" customFormat="1" ht="17" customHeight="1" x14ac:dyDescent="0.2">
      <c r="E73" s="490" t="s">
        <v>241</v>
      </c>
      <c r="F73" s="486" t="s">
        <v>887</v>
      </c>
      <c r="G73" s="488" t="s">
        <v>874</v>
      </c>
      <c r="H73" s="491">
        <f>14.325+11+3.7+1+5.05</f>
        <v>35.074999999999996</v>
      </c>
      <c r="I73" s="488" t="s">
        <v>185</v>
      </c>
      <c r="L73" s="485"/>
      <c r="N73" s="485"/>
      <c r="O73" s="485"/>
      <c r="Q73" s="485"/>
    </row>
    <row r="74" spans="4:23" s="488" customFormat="1" ht="17" customHeight="1" x14ac:dyDescent="0.2">
      <c r="E74" s="490" t="s">
        <v>241</v>
      </c>
      <c r="F74" s="501" t="s">
        <v>888</v>
      </c>
      <c r="G74" s="514" t="s">
        <v>874</v>
      </c>
      <c r="H74" s="491">
        <v>0.15</v>
      </c>
      <c r="I74" s="488" t="s">
        <v>185</v>
      </c>
      <c r="L74" s="485"/>
      <c r="N74" s="485"/>
      <c r="O74" s="485"/>
      <c r="P74" s="485"/>
    </row>
    <row r="75" spans="4:23" s="488" customFormat="1" ht="17" customHeight="1" x14ac:dyDescent="0.2">
      <c r="E75" s="486"/>
      <c r="F75" s="501"/>
      <c r="L75" s="485"/>
      <c r="N75" s="485"/>
      <c r="O75" s="485"/>
      <c r="P75" s="485"/>
    </row>
    <row r="76" spans="4:23" s="495" customFormat="1" ht="17" customHeight="1" x14ac:dyDescent="0.2">
      <c r="E76" s="490" t="s">
        <v>241</v>
      </c>
      <c r="F76" s="493" t="s">
        <v>889</v>
      </c>
      <c r="G76" s="494"/>
      <c r="I76" s="495" t="s">
        <v>874</v>
      </c>
      <c r="J76" s="542">
        <v>4</v>
      </c>
      <c r="K76" s="495" t="s">
        <v>266</v>
      </c>
      <c r="L76" s="496">
        <v>8</v>
      </c>
      <c r="M76" s="485" t="s">
        <v>879</v>
      </c>
      <c r="N76" s="497" t="s">
        <v>880</v>
      </c>
      <c r="O76" s="1181">
        <f>((3.14*(L76/1000)^2)/4)*12*7850</f>
        <v>4.7326079999999999</v>
      </c>
      <c r="P76" s="1181"/>
      <c r="Q76" s="488" t="s">
        <v>192</v>
      </c>
    </row>
    <row r="77" spans="4:23" s="495" customFormat="1" ht="17" customHeight="1" x14ac:dyDescent="0.2">
      <c r="E77" s="490" t="s">
        <v>241</v>
      </c>
      <c r="F77" s="493" t="s">
        <v>890</v>
      </c>
      <c r="G77" s="494"/>
      <c r="I77" s="495" t="s">
        <v>874</v>
      </c>
      <c r="J77" s="542"/>
      <c r="K77" s="495" t="s">
        <v>266</v>
      </c>
      <c r="L77" s="496"/>
      <c r="M77" s="485" t="s">
        <v>879</v>
      </c>
      <c r="N77" s="497" t="s">
        <v>880</v>
      </c>
      <c r="O77" s="1181">
        <f t="shared" ref="O77:O78" si="4">((3.14*(L77/1000)^2)/4)*12*7850</f>
        <v>0</v>
      </c>
      <c r="P77" s="1181"/>
      <c r="Q77" s="488" t="s">
        <v>192</v>
      </c>
      <c r="R77" s="485"/>
    </row>
    <row r="78" spans="4:23" s="495" customFormat="1" ht="17" customHeight="1" x14ac:dyDescent="0.2">
      <c r="E78" s="490" t="s">
        <v>241</v>
      </c>
      <c r="F78" s="493" t="s">
        <v>891</v>
      </c>
      <c r="G78" s="494"/>
      <c r="I78" s="495" t="s">
        <v>874</v>
      </c>
      <c r="J78" s="542">
        <v>1</v>
      </c>
      <c r="K78" s="495" t="s">
        <v>266</v>
      </c>
      <c r="L78" s="496">
        <v>6</v>
      </c>
      <c r="M78" s="485" t="s">
        <v>879</v>
      </c>
      <c r="N78" s="497" t="s">
        <v>880</v>
      </c>
      <c r="O78" s="1181">
        <f t="shared" si="4"/>
        <v>2.6620919999999999</v>
      </c>
      <c r="P78" s="1181"/>
      <c r="Q78" s="488" t="s">
        <v>192</v>
      </c>
      <c r="R78" s="497"/>
    </row>
    <row r="79" spans="4:23" s="488" customFormat="1" ht="17" customHeight="1" x14ac:dyDescent="0.2">
      <c r="E79" s="500" t="s">
        <v>241</v>
      </c>
      <c r="F79" s="486" t="s">
        <v>882</v>
      </c>
      <c r="G79" s="486"/>
      <c r="L79" s="485"/>
      <c r="N79" s="485"/>
      <c r="O79" s="485"/>
      <c r="P79" s="485"/>
      <c r="W79" s="495"/>
    </row>
    <row r="80" spans="4:23" s="488" customFormat="1" ht="17" customHeight="1" x14ac:dyDescent="0.2">
      <c r="E80" s="501"/>
      <c r="F80" s="515" t="s">
        <v>892</v>
      </c>
      <c r="G80" s="501"/>
      <c r="H80" s="485"/>
      <c r="I80" s="488" t="s">
        <v>874</v>
      </c>
      <c r="J80" s="516">
        <f>((H73*J76)*1.2)/12</f>
        <v>14.03</v>
      </c>
      <c r="K80" s="488" t="s">
        <v>589</v>
      </c>
      <c r="L80" s="517" t="s">
        <v>880</v>
      </c>
      <c r="M80" s="487">
        <f>J80*O76</f>
        <v>66.398490240000001</v>
      </c>
      <c r="N80" s="485" t="s">
        <v>192</v>
      </c>
      <c r="P80" s="485"/>
      <c r="W80" s="495"/>
    </row>
    <row r="81" spans="4:23" s="488" customFormat="1" ht="17" customHeight="1" x14ac:dyDescent="0.2">
      <c r="E81" s="501"/>
      <c r="F81" s="518" t="s">
        <v>893</v>
      </c>
      <c r="G81" s="510"/>
      <c r="H81" s="519"/>
      <c r="I81" s="489" t="s">
        <v>874</v>
      </c>
      <c r="J81" s="516">
        <f>((H73*J77)*1.2)/12</f>
        <v>0</v>
      </c>
      <c r="K81" s="489" t="s">
        <v>589</v>
      </c>
      <c r="L81" s="520" t="s">
        <v>880</v>
      </c>
      <c r="M81" s="509">
        <f>J81*O77</f>
        <v>0</v>
      </c>
      <c r="N81" s="489" t="s">
        <v>192</v>
      </c>
      <c r="P81" s="485"/>
    </row>
    <row r="82" spans="4:23" s="488" customFormat="1" ht="17" customHeight="1" x14ac:dyDescent="0.2">
      <c r="E82" s="501"/>
      <c r="F82" s="521" t="s">
        <v>894</v>
      </c>
      <c r="G82" s="504"/>
      <c r="H82" s="522"/>
      <c r="I82" s="505" t="s">
        <v>874</v>
      </c>
      <c r="J82" s="505">
        <f>(2*(F72+H72))*(H73/H74)/12</f>
        <v>11.691666666666665</v>
      </c>
      <c r="K82" s="505" t="s">
        <v>589</v>
      </c>
      <c r="L82" s="523" t="s">
        <v>880</v>
      </c>
      <c r="M82" s="507">
        <f>J82*O78</f>
        <v>31.124292299999993</v>
      </c>
      <c r="N82" s="522" t="s">
        <v>192</v>
      </c>
      <c r="P82" s="485"/>
    </row>
    <row r="83" spans="4:23" s="488" customFormat="1" ht="17" customHeight="1" x14ac:dyDescent="0.2">
      <c r="E83" s="501"/>
      <c r="F83" s="501"/>
      <c r="G83" s="501"/>
      <c r="L83" s="508" t="s">
        <v>883</v>
      </c>
      <c r="M83" s="524">
        <f>SUM(M80:M82)</f>
        <v>97.522782539999994</v>
      </c>
      <c r="N83" s="485" t="s">
        <v>192</v>
      </c>
      <c r="P83" s="485"/>
    </row>
    <row r="84" spans="4:23" x14ac:dyDescent="0.2">
      <c r="E84" s="526" t="s">
        <v>306</v>
      </c>
    </row>
    <row r="85" spans="4:23" s="488" customFormat="1" ht="17" customHeight="1" x14ac:dyDescent="0.2">
      <c r="E85" s="500" t="s">
        <v>241</v>
      </c>
      <c r="F85" s="486" t="s">
        <v>884</v>
      </c>
      <c r="I85" s="488" t="s">
        <v>874</v>
      </c>
      <c r="J85" s="487">
        <f>(F72*H72)*H73</f>
        <v>0.78918749999999982</v>
      </c>
      <c r="K85" s="488" t="s">
        <v>189</v>
      </c>
      <c r="L85" s="485"/>
      <c r="N85" s="485"/>
      <c r="O85" s="485"/>
      <c r="P85" s="485"/>
    </row>
    <row r="86" spans="4:23" s="488" customFormat="1" ht="17" customHeight="1" x14ac:dyDescent="0.2">
      <c r="E86" s="490" t="s">
        <v>241</v>
      </c>
      <c r="F86" s="486" t="s">
        <v>882</v>
      </c>
      <c r="G86" s="486"/>
      <c r="I86" s="488" t="s">
        <v>874</v>
      </c>
      <c r="J86" s="487">
        <f>M83</f>
        <v>97.522782539999994</v>
      </c>
      <c r="K86" s="488" t="s">
        <v>192</v>
      </c>
      <c r="L86" s="485"/>
      <c r="N86" s="485"/>
      <c r="O86" s="485"/>
      <c r="P86" s="485"/>
    </row>
    <row r="87" spans="4:23" s="488" customFormat="1" ht="17" customHeight="1" x14ac:dyDescent="0.2">
      <c r="E87" s="490" t="s">
        <v>241</v>
      </c>
      <c r="F87" s="486" t="s">
        <v>147</v>
      </c>
      <c r="G87" s="486"/>
      <c r="I87" s="488" t="s">
        <v>874</v>
      </c>
      <c r="J87" s="487">
        <f>((H72+H72)*1.2)*H73</f>
        <v>12.626999999999997</v>
      </c>
      <c r="K87" s="488" t="s">
        <v>184</v>
      </c>
      <c r="L87" s="485"/>
      <c r="N87" s="485"/>
      <c r="O87" s="485"/>
      <c r="P87" s="485"/>
    </row>
    <row r="88" spans="4:23" s="488" customFormat="1" ht="17" customHeight="1" x14ac:dyDescent="0.2">
      <c r="E88" s="490"/>
      <c r="F88" s="486"/>
      <c r="G88" s="486"/>
      <c r="J88" s="487"/>
      <c r="L88" s="485"/>
      <c r="N88" s="485"/>
      <c r="O88" s="485"/>
      <c r="P88" s="485"/>
    </row>
    <row r="89" spans="4:23" s="488" customFormat="1" ht="17" customHeight="1" x14ac:dyDescent="0.2">
      <c r="D89" s="488" t="s">
        <v>30</v>
      </c>
      <c r="E89" s="486" t="s">
        <v>911</v>
      </c>
      <c r="F89" s="491">
        <v>0.15</v>
      </c>
      <c r="G89" s="491" t="s">
        <v>873</v>
      </c>
      <c r="H89" s="491">
        <v>0.3</v>
      </c>
      <c r="I89" s="491" t="s">
        <v>185</v>
      </c>
      <c r="L89" s="485"/>
      <c r="N89" s="485"/>
      <c r="O89" s="485"/>
      <c r="P89" s="485"/>
    </row>
    <row r="90" spans="4:23" s="488" customFormat="1" ht="17" customHeight="1" x14ac:dyDescent="0.2">
      <c r="E90" s="490" t="s">
        <v>241</v>
      </c>
      <c r="F90" s="486" t="s">
        <v>887</v>
      </c>
      <c r="G90" s="488" t="s">
        <v>874</v>
      </c>
      <c r="H90" s="491">
        <f>1.35+1.35+2.1</f>
        <v>4.8000000000000007</v>
      </c>
      <c r="I90" s="488" t="s">
        <v>185</v>
      </c>
      <c r="L90" s="485"/>
      <c r="N90" s="485"/>
      <c r="O90" s="485"/>
      <c r="Q90" s="485"/>
    </row>
    <row r="91" spans="4:23" s="488" customFormat="1" ht="17" customHeight="1" x14ac:dyDescent="0.2">
      <c r="E91" s="490" t="s">
        <v>241</v>
      </c>
      <c r="F91" s="501" t="s">
        <v>888</v>
      </c>
      <c r="G91" s="514" t="s">
        <v>874</v>
      </c>
      <c r="H91" s="491">
        <v>0.15</v>
      </c>
      <c r="I91" s="488" t="s">
        <v>185</v>
      </c>
      <c r="L91" s="485"/>
      <c r="N91" s="485"/>
      <c r="O91" s="485"/>
      <c r="P91" s="485"/>
    </row>
    <row r="92" spans="4:23" s="488" customFormat="1" ht="17" customHeight="1" x14ac:dyDescent="0.2">
      <c r="E92" s="486"/>
      <c r="F92" s="501"/>
      <c r="L92" s="485"/>
      <c r="N92" s="485"/>
      <c r="O92" s="485"/>
      <c r="P92" s="485"/>
    </row>
    <row r="93" spans="4:23" s="495" customFormat="1" ht="17" customHeight="1" x14ac:dyDescent="0.2">
      <c r="E93" s="490" t="s">
        <v>241</v>
      </c>
      <c r="F93" s="493" t="s">
        <v>889</v>
      </c>
      <c r="G93" s="494"/>
      <c r="I93" s="495" t="s">
        <v>874</v>
      </c>
      <c r="J93" s="542">
        <v>4</v>
      </c>
      <c r="K93" s="495" t="s">
        <v>266</v>
      </c>
      <c r="L93" s="496">
        <v>12</v>
      </c>
      <c r="M93" s="485" t="s">
        <v>879</v>
      </c>
      <c r="N93" s="497" t="s">
        <v>880</v>
      </c>
      <c r="O93" s="1181">
        <f>((3.14*(L93/1000)^2)/4)*12*7850</f>
        <v>10.648368</v>
      </c>
      <c r="P93" s="1181"/>
      <c r="Q93" s="488" t="s">
        <v>192</v>
      </c>
    </row>
    <row r="94" spans="4:23" s="495" customFormat="1" ht="17" customHeight="1" x14ac:dyDescent="0.2">
      <c r="E94" s="490" t="s">
        <v>241</v>
      </c>
      <c r="F94" s="493" t="s">
        <v>890</v>
      </c>
      <c r="G94" s="494"/>
      <c r="I94" s="495" t="s">
        <v>874</v>
      </c>
      <c r="J94" s="542">
        <v>2</v>
      </c>
      <c r="K94" s="495" t="s">
        <v>266</v>
      </c>
      <c r="L94" s="496">
        <v>12</v>
      </c>
      <c r="M94" s="485" t="s">
        <v>879</v>
      </c>
      <c r="N94" s="497" t="s">
        <v>880</v>
      </c>
      <c r="O94" s="1181">
        <f t="shared" ref="O94:O95" si="5">((3.14*(L94/1000)^2)/4)*12*7850</f>
        <v>10.648368</v>
      </c>
      <c r="P94" s="1181"/>
      <c r="Q94" s="488" t="s">
        <v>192</v>
      </c>
      <c r="R94" s="485"/>
    </row>
    <row r="95" spans="4:23" s="495" customFormat="1" ht="17" customHeight="1" x14ac:dyDescent="0.2">
      <c r="E95" s="490" t="s">
        <v>241</v>
      </c>
      <c r="F95" s="493" t="s">
        <v>891</v>
      </c>
      <c r="G95" s="494"/>
      <c r="I95" s="495" t="s">
        <v>874</v>
      </c>
      <c r="J95" s="542">
        <v>1</v>
      </c>
      <c r="K95" s="495" t="s">
        <v>266</v>
      </c>
      <c r="L95" s="496">
        <v>8</v>
      </c>
      <c r="M95" s="485" t="s">
        <v>879</v>
      </c>
      <c r="N95" s="497" t="s">
        <v>880</v>
      </c>
      <c r="O95" s="1181">
        <f t="shared" si="5"/>
        <v>4.7326079999999999</v>
      </c>
      <c r="P95" s="1181"/>
      <c r="Q95" s="488" t="s">
        <v>192</v>
      </c>
      <c r="R95" s="497"/>
    </row>
    <row r="96" spans="4:23" s="488" customFormat="1" ht="17" customHeight="1" x14ac:dyDescent="0.2">
      <c r="E96" s="500" t="s">
        <v>241</v>
      </c>
      <c r="F96" s="486" t="s">
        <v>882</v>
      </c>
      <c r="G96" s="486"/>
      <c r="L96" s="485"/>
      <c r="N96" s="485"/>
      <c r="O96" s="485"/>
      <c r="P96" s="485"/>
      <c r="W96" s="495"/>
    </row>
    <row r="97" spans="4:23" s="488" customFormat="1" ht="17" customHeight="1" x14ac:dyDescent="0.2">
      <c r="E97" s="501"/>
      <c r="F97" s="515" t="s">
        <v>892</v>
      </c>
      <c r="G97" s="501"/>
      <c r="H97" s="485"/>
      <c r="I97" s="488" t="s">
        <v>874</v>
      </c>
      <c r="J97" s="516">
        <f>((H90*J93)*1.2)/12</f>
        <v>1.9200000000000002</v>
      </c>
      <c r="K97" s="488" t="s">
        <v>589</v>
      </c>
      <c r="L97" s="517" t="s">
        <v>880</v>
      </c>
      <c r="M97" s="487">
        <f>J97*O93</f>
        <v>20.444866560000001</v>
      </c>
      <c r="N97" s="485" t="s">
        <v>192</v>
      </c>
      <c r="P97" s="485"/>
      <c r="W97" s="495"/>
    </row>
    <row r="98" spans="4:23" s="488" customFormat="1" ht="17" customHeight="1" x14ac:dyDescent="0.2">
      <c r="E98" s="501"/>
      <c r="F98" s="518" t="s">
        <v>893</v>
      </c>
      <c r="G98" s="510"/>
      <c r="H98" s="519"/>
      <c r="I98" s="489" t="s">
        <v>874</v>
      </c>
      <c r="J98" s="516">
        <f>((H90*J94)*1.2)/12</f>
        <v>0.96000000000000008</v>
      </c>
      <c r="K98" s="489" t="s">
        <v>589</v>
      </c>
      <c r="L98" s="520" t="s">
        <v>880</v>
      </c>
      <c r="M98" s="509">
        <f>J98*O94</f>
        <v>10.222433280000001</v>
      </c>
      <c r="N98" s="489" t="s">
        <v>192</v>
      </c>
      <c r="P98" s="485"/>
    </row>
    <row r="99" spans="4:23" s="488" customFormat="1" ht="17" customHeight="1" x14ac:dyDescent="0.2">
      <c r="E99" s="501"/>
      <c r="F99" s="521" t="s">
        <v>894</v>
      </c>
      <c r="G99" s="504"/>
      <c r="H99" s="522"/>
      <c r="I99" s="505" t="s">
        <v>874</v>
      </c>
      <c r="J99" s="505">
        <f>(2*(F89+H89))*(H90/H91)/12</f>
        <v>2.4000000000000004</v>
      </c>
      <c r="K99" s="505" t="s">
        <v>589</v>
      </c>
      <c r="L99" s="523" t="s">
        <v>880</v>
      </c>
      <c r="M99" s="507">
        <f>J99*O95</f>
        <v>11.358259200000001</v>
      </c>
      <c r="N99" s="522" t="s">
        <v>192</v>
      </c>
      <c r="P99" s="485"/>
    </row>
    <row r="100" spans="4:23" s="488" customFormat="1" ht="17" customHeight="1" x14ac:dyDescent="0.2">
      <c r="E100" s="501"/>
      <c r="F100" s="501"/>
      <c r="G100" s="501"/>
      <c r="L100" s="508" t="s">
        <v>883</v>
      </c>
      <c r="M100" s="524">
        <f>SUM(M97:M99)</f>
        <v>42.025559040000005</v>
      </c>
      <c r="N100" s="485" t="s">
        <v>192</v>
      </c>
      <c r="P100" s="485"/>
    </row>
    <row r="101" spans="4:23" x14ac:dyDescent="0.2">
      <c r="E101" s="526" t="s">
        <v>306</v>
      </c>
    </row>
    <row r="102" spans="4:23" s="488" customFormat="1" ht="17" customHeight="1" x14ac:dyDescent="0.2">
      <c r="E102" s="500" t="s">
        <v>241</v>
      </c>
      <c r="F102" s="486" t="s">
        <v>884</v>
      </c>
      <c r="I102" s="488" t="s">
        <v>874</v>
      </c>
      <c r="J102" s="487">
        <f>(F89*H89)*H90</f>
        <v>0.21600000000000003</v>
      </c>
      <c r="K102" s="488" t="s">
        <v>189</v>
      </c>
      <c r="L102" s="485"/>
      <c r="N102" s="485"/>
      <c r="O102" s="485"/>
      <c r="P102" s="485"/>
    </row>
    <row r="103" spans="4:23" s="488" customFormat="1" ht="17" customHeight="1" x14ac:dyDescent="0.2">
      <c r="E103" s="490" t="s">
        <v>241</v>
      </c>
      <c r="F103" s="486" t="s">
        <v>882</v>
      </c>
      <c r="G103" s="486"/>
      <c r="I103" s="488" t="s">
        <v>874</v>
      </c>
      <c r="J103" s="487">
        <f>M100</f>
        <v>42.025559040000005</v>
      </c>
      <c r="K103" s="488" t="s">
        <v>192</v>
      </c>
      <c r="L103" s="485"/>
      <c r="N103" s="485"/>
      <c r="O103" s="485"/>
      <c r="P103" s="485"/>
    </row>
    <row r="104" spans="4:23" s="488" customFormat="1" ht="17" customHeight="1" x14ac:dyDescent="0.2">
      <c r="E104" s="490" t="s">
        <v>241</v>
      </c>
      <c r="F104" s="486" t="s">
        <v>147</v>
      </c>
      <c r="G104" s="486"/>
      <c r="I104" s="488" t="s">
        <v>874</v>
      </c>
      <c r="J104" s="487">
        <f>((H89+H89)*1.2)*H90</f>
        <v>3.4560000000000004</v>
      </c>
      <c r="K104" s="488" t="s">
        <v>184</v>
      </c>
      <c r="L104" s="485"/>
      <c r="N104" s="485"/>
      <c r="O104" s="485"/>
      <c r="P104" s="485"/>
    </row>
    <row r="106" spans="4:23" x14ac:dyDescent="0.2">
      <c r="D106" s="525" t="s">
        <v>912</v>
      </c>
    </row>
    <row r="107" spans="4:23" s="488" customFormat="1" ht="17" customHeight="1" x14ac:dyDescent="0.2">
      <c r="D107" s="488" t="s">
        <v>27</v>
      </c>
      <c r="E107" s="486" t="s">
        <v>1107</v>
      </c>
      <c r="F107" s="491">
        <v>0.15</v>
      </c>
      <c r="G107" s="491" t="s">
        <v>873</v>
      </c>
      <c r="H107" s="491">
        <v>0.3</v>
      </c>
      <c r="I107" s="491" t="s">
        <v>185</v>
      </c>
      <c r="L107" s="485"/>
      <c r="N107" s="485"/>
      <c r="O107" s="485"/>
      <c r="P107" s="485"/>
    </row>
    <row r="108" spans="4:23" s="488" customFormat="1" ht="17" customHeight="1" x14ac:dyDescent="0.2">
      <c r="E108" s="490" t="s">
        <v>241</v>
      </c>
      <c r="F108" s="486" t="s">
        <v>887</v>
      </c>
      <c r="G108" s="488" t="s">
        <v>874</v>
      </c>
      <c r="H108" s="491">
        <f>10+6+10+5+6+6+3+1.5+7.5+2.5</f>
        <v>57.5</v>
      </c>
      <c r="I108" s="488" t="s">
        <v>185</v>
      </c>
      <c r="L108" s="485"/>
      <c r="N108" s="485"/>
      <c r="O108" s="485"/>
      <c r="P108" s="485"/>
    </row>
    <row r="109" spans="4:23" s="488" customFormat="1" ht="17" customHeight="1" x14ac:dyDescent="0.2">
      <c r="E109" s="490" t="s">
        <v>241</v>
      </c>
      <c r="F109" s="501" t="s">
        <v>888</v>
      </c>
      <c r="G109" s="514" t="s">
        <v>874</v>
      </c>
      <c r="H109" s="491">
        <v>0.15</v>
      </c>
      <c r="I109" s="488" t="s">
        <v>185</v>
      </c>
      <c r="L109" s="485"/>
      <c r="N109" s="485"/>
      <c r="O109" s="485"/>
      <c r="P109" s="485"/>
    </row>
    <row r="110" spans="4:23" s="488" customFormat="1" ht="17" customHeight="1" x14ac:dyDescent="0.2">
      <c r="E110" s="486"/>
      <c r="F110" s="501"/>
      <c r="L110" s="485"/>
      <c r="N110" s="485"/>
      <c r="O110" s="485"/>
      <c r="P110" s="485"/>
    </row>
    <row r="111" spans="4:23" s="495" customFormat="1" ht="17" customHeight="1" x14ac:dyDescent="0.2">
      <c r="E111" s="490" t="s">
        <v>241</v>
      </c>
      <c r="F111" s="493" t="s">
        <v>889</v>
      </c>
      <c r="G111" s="494"/>
      <c r="I111" s="495" t="s">
        <v>874</v>
      </c>
      <c r="J111" s="495">
        <v>5</v>
      </c>
      <c r="K111" s="495" t="s">
        <v>266</v>
      </c>
      <c r="L111" s="496">
        <v>12</v>
      </c>
      <c r="M111" s="485" t="s">
        <v>879</v>
      </c>
      <c r="N111" s="497" t="s">
        <v>880</v>
      </c>
      <c r="O111" s="1181">
        <f>((3.14*(L111/1000)^2)/4)*12*7850</f>
        <v>10.648368</v>
      </c>
      <c r="P111" s="1181"/>
      <c r="Q111" s="488" t="s">
        <v>192</v>
      </c>
    </row>
    <row r="112" spans="4:23" s="495" customFormat="1" ht="17" customHeight="1" x14ac:dyDescent="0.2">
      <c r="E112" s="490" t="s">
        <v>241</v>
      </c>
      <c r="F112" s="493" t="s">
        <v>890</v>
      </c>
      <c r="G112" s="494"/>
      <c r="I112" s="495" t="s">
        <v>874</v>
      </c>
      <c r="J112" s="495">
        <v>2</v>
      </c>
      <c r="K112" s="495" t="s">
        <v>266</v>
      </c>
      <c r="L112" s="496">
        <v>10</v>
      </c>
      <c r="M112" s="485" t="s">
        <v>879</v>
      </c>
      <c r="N112" s="497" t="s">
        <v>880</v>
      </c>
      <c r="O112" s="1181">
        <f t="shared" ref="O112:O113" si="6">((3.14*(L112/1000)^2)/4)*12*7850</f>
        <v>7.3947000000000012</v>
      </c>
      <c r="P112" s="1181"/>
      <c r="Q112" s="488" t="s">
        <v>192</v>
      </c>
      <c r="R112" s="485"/>
    </row>
    <row r="113" spans="4:23" s="495" customFormat="1" ht="17" customHeight="1" x14ac:dyDescent="0.2">
      <c r="E113" s="490" t="s">
        <v>241</v>
      </c>
      <c r="F113" s="493" t="s">
        <v>891</v>
      </c>
      <c r="G113" s="494"/>
      <c r="I113" s="495" t="s">
        <v>874</v>
      </c>
      <c r="J113" s="495">
        <f>H108/H109</f>
        <v>383.33333333333337</v>
      </c>
      <c r="K113" s="495" t="s">
        <v>266</v>
      </c>
      <c r="L113" s="496">
        <v>8</v>
      </c>
      <c r="M113" s="485" t="s">
        <v>879</v>
      </c>
      <c r="N113" s="497" t="s">
        <v>880</v>
      </c>
      <c r="O113" s="1181">
        <f t="shared" si="6"/>
        <v>4.7326079999999999</v>
      </c>
      <c r="P113" s="1181"/>
      <c r="Q113" s="488" t="s">
        <v>192</v>
      </c>
      <c r="R113" s="497"/>
    </row>
    <row r="114" spans="4:23" s="488" customFormat="1" ht="17" customHeight="1" x14ac:dyDescent="0.2">
      <c r="E114" s="500" t="s">
        <v>241</v>
      </c>
      <c r="F114" s="486" t="s">
        <v>882</v>
      </c>
      <c r="G114" s="486"/>
      <c r="L114" s="485"/>
      <c r="N114" s="485"/>
      <c r="O114" s="485"/>
      <c r="P114" s="485"/>
      <c r="W114" s="495"/>
    </row>
    <row r="115" spans="4:23" s="488" customFormat="1" ht="17" customHeight="1" x14ac:dyDescent="0.2">
      <c r="E115" s="501"/>
      <c r="F115" s="515" t="s">
        <v>892</v>
      </c>
      <c r="G115" s="501"/>
      <c r="H115" s="485"/>
      <c r="I115" s="488" t="s">
        <v>874</v>
      </c>
      <c r="J115" s="516">
        <f>((H108*J111)*1.2)/12</f>
        <v>28.75</v>
      </c>
      <c r="K115" s="488" t="s">
        <v>589</v>
      </c>
      <c r="L115" s="517" t="s">
        <v>880</v>
      </c>
      <c r="M115" s="487">
        <f>J115*O111</f>
        <v>306.14058</v>
      </c>
      <c r="N115" s="485" t="s">
        <v>192</v>
      </c>
      <c r="P115" s="485"/>
      <c r="W115" s="495"/>
    </row>
    <row r="116" spans="4:23" s="488" customFormat="1" ht="17" customHeight="1" x14ac:dyDescent="0.2">
      <c r="E116" s="501"/>
      <c r="F116" s="518" t="s">
        <v>893</v>
      </c>
      <c r="G116" s="510"/>
      <c r="H116" s="519"/>
      <c r="I116" s="489" t="s">
        <v>874</v>
      </c>
      <c r="J116" s="516">
        <f>((H108*J112)*1.2)/12</f>
        <v>11.5</v>
      </c>
      <c r="K116" s="489" t="s">
        <v>589</v>
      </c>
      <c r="L116" s="520" t="s">
        <v>880</v>
      </c>
      <c r="M116" s="509">
        <f>J116*O112</f>
        <v>85.039050000000017</v>
      </c>
      <c r="N116" s="489" t="s">
        <v>192</v>
      </c>
      <c r="P116" s="485"/>
    </row>
    <row r="117" spans="4:23" s="488" customFormat="1" ht="17" customHeight="1" x14ac:dyDescent="0.2">
      <c r="E117" s="501"/>
      <c r="F117" s="521" t="s">
        <v>894</v>
      </c>
      <c r="G117" s="504"/>
      <c r="H117" s="522"/>
      <c r="I117" s="505" t="s">
        <v>874</v>
      </c>
      <c r="J117" s="505">
        <f>(2*(F107+H107))*(H108/H109)/12</f>
        <v>28.75</v>
      </c>
      <c r="K117" s="505" t="s">
        <v>589</v>
      </c>
      <c r="L117" s="523" t="s">
        <v>880</v>
      </c>
      <c r="M117" s="507">
        <f>J117*O113</f>
        <v>136.06247999999999</v>
      </c>
      <c r="N117" s="522" t="s">
        <v>192</v>
      </c>
      <c r="P117" s="485"/>
    </row>
    <row r="118" spans="4:23" s="488" customFormat="1" ht="17" customHeight="1" x14ac:dyDescent="0.2">
      <c r="E118" s="501"/>
      <c r="F118" s="501"/>
      <c r="G118" s="501"/>
      <c r="L118" s="508" t="s">
        <v>883</v>
      </c>
      <c r="M118" s="524">
        <f>SUM(M115:M117)</f>
        <v>527.24211000000003</v>
      </c>
      <c r="N118" s="485" t="s">
        <v>192</v>
      </c>
      <c r="P118" s="485"/>
    </row>
    <row r="119" spans="4:23" x14ac:dyDescent="0.2">
      <c r="E119" s="526" t="s">
        <v>306</v>
      </c>
    </row>
    <row r="120" spans="4:23" s="488" customFormat="1" ht="17" customHeight="1" x14ac:dyDescent="0.2">
      <c r="E120" s="500" t="s">
        <v>241</v>
      </c>
      <c r="F120" s="486" t="s">
        <v>884</v>
      </c>
      <c r="I120" s="488" t="s">
        <v>874</v>
      </c>
      <c r="J120" s="487">
        <f>(F107*H107)*H108</f>
        <v>2.5874999999999999</v>
      </c>
      <c r="K120" s="488" t="s">
        <v>189</v>
      </c>
      <c r="L120" s="485"/>
      <c r="N120" s="485"/>
      <c r="O120" s="485"/>
      <c r="P120" s="485"/>
    </row>
    <row r="121" spans="4:23" s="488" customFormat="1" ht="17" customHeight="1" x14ac:dyDescent="0.2">
      <c r="E121" s="490" t="s">
        <v>241</v>
      </c>
      <c r="F121" s="486" t="s">
        <v>882</v>
      </c>
      <c r="G121" s="486"/>
      <c r="I121" s="488" t="s">
        <v>874</v>
      </c>
      <c r="J121" s="487">
        <f>M118</f>
        <v>527.24211000000003</v>
      </c>
      <c r="K121" s="488" t="s">
        <v>192</v>
      </c>
      <c r="L121" s="485"/>
      <c r="N121" s="485"/>
      <c r="O121" s="485"/>
      <c r="P121" s="485"/>
    </row>
    <row r="122" spans="4:23" s="488" customFormat="1" ht="17" customHeight="1" x14ac:dyDescent="0.2">
      <c r="E122" s="490" t="s">
        <v>241</v>
      </c>
      <c r="F122" s="486" t="s">
        <v>147</v>
      </c>
      <c r="G122" s="486"/>
      <c r="I122" s="488" t="s">
        <v>874</v>
      </c>
      <c r="J122" s="487">
        <f>((H107+H107)*1.2)*H108</f>
        <v>41.4</v>
      </c>
      <c r="K122" s="488" t="s">
        <v>184</v>
      </c>
      <c r="L122" s="485"/>
      <c r="N122" s="485"/>
      <c r="O122" s="485"/>
      <c r="P122" s="485"/>
    </row>
    <row r="123" spans="4:23" s="488" customFormat="1" ht="17" customHeight="1" x14ac:dyDescent="0.2">
      <c r="E123" s="490"/>
      <c r="F123" s="486"/>
      <c r="G123" s="486"/>
      <c r="J123" s="487"/>
      <c r="L123" s="485"/>
      <c r="N123" s="485"/>
      <c r="O123" s="485"/>
      <c r="P123" s="485"/>
    </row>
    <row r="124" spans="4:23" s="488" customFormat="1" ht="17" customHeight="1" x14ac:dyDescent="0.2">
      <c r="D124" s="488" t="s">
        <v>27</v>
      </c>
      <c r="E124" s="486" t="s">
        <v>1109</v>
      </c>
      <c r="F124" s="491">
        <v>0.15</v>
      </c>
      <c r="G124" s="491" t="s">
        <v>873</v>
      </c>
      <c r="H124" s="491">
        <v>0.2</v>
      </c>
      <c r="I124" s="491" t="s">
        <v>185</v>
      </c>
      <c r="L124" s="485"/>
      <c r="N124" s="485"/>
      <c r="O124" s="485"/>
      <c r="P124" s="485"/>
    </row>
    <row r="125" spans="4:23" s="488" customFormat="1" ht="17" customHeight="1" x14ac:dyDescent="0.2">
      <c r="E125" s="490" t="s">
        <v>241</v>
      </c>
      <c r="F125" s="486" t="s">
        <v>887</v>
      </c>
      <c r="G125" s="488" t="s">
        <v>874</v>
      </c>
      <c r="H125" s="491">
        <v>3</v>
      </c>
      <c r="I125" s="488" t="s">
        <v>185</v>
      </c>
      <c r="L125" s="485"/>
      <c r="N125" s="485"/>
      <c r="O125" s="485"/>
      <c r="P125" s="485"/>
    </row>
    <row r="126" spans="4:23" s="488" customFormat="1" ht="17" customHeight="1" x14ac:dyDescent="0.2">
      <c r="E126" s="490" t="s">
        <v>241</v>
      </c>
      <c r="F126" s="501" t="s">
        <v>888</v>
      </c>
      <c r="G126" s="514" t="s">
        <v>874</v>
      </c>
      <c r="H126" s="491">
        <v>0.2</v>
      </c>
      <c r="I126" s="488" t="s">
        <v>185</v>
      </c>
      <c r="L126" s="485"/>
      <c r="N126" s="485"/>
      <c r="O126" s="485"/>
      <c r="P126" s="485"/>
    </row>
    <row r="127" spans="4:23" s="488" customFormat="1" ht="17" customHeight="1" x14ac:dyDescent="0.2">
      <c r="E127" s="486"/>
      <c r="F127" s="501"/>
      <c r="L127" s="485"/>
      <c r="N127" s="485"/>
      <c r="O127" s="485"/>
      <c r="P127" s="485"/>
    </row>
    <row r="128" spans="4:23" s="495" customFormat="1" ht="17" customHeight="1" x14ac:dyDescent="0.2">
      <c r="E128" s="490" t="s">
        <v>241</v>
      </c>
      <c r="F128" s="493" t="s">
        <v>889</v>
      </c>
      <c r="G128" s="494"/>
      <c r="I128" s="495" t="s">
        <v>874</v>
      </c>
      <c r="J128" s="542">
        <v>4</v>
      </c>
      <c r="K128" s="495" t="s">
        <v>266</v>
      </c>
      <c r="L128" s="496">
        <v>10</v>
      </c>
      <c r="M128" s="485" t="s">
        <v>879</v>
      </c>
      <c r="N128" s="497" t="s">
        <v>880</v>
      </c>
      <c r="O128" s="1181">
        <f>((3.14*(L128/1000)^2)/4)*12*7850</f>
        <v>7.3947000000000012</v>
      </c>
      <c r="P128" s="1181"/>
      <c r="Q128" s="488" t="s">
        <v>192</v>
      </c>
    </row>
    <row r="129" spans="4:23" s="495" customFormat="1" ht="17" customHeight="1" x14ac:dyDescent="0.2">
      <c r="E129" s="490" t="s">
        <v>241</v>
      </c>
      <c r="F129" s="493" t="s">
        <v>890</v>
      </c>
      <c r="G129" s="494"/>
      <c r="I129" s="495" t="s">
        <v>874</v>
      </c>
      <c r="J129" s="542">
        <v>0</v>
      </c>
      <c r="K129" s="495" t="s">
        <v>266</v>
      </c>
      <c r="L129" s="496">
        <v>0</v>
      </c>
      <c r="M129" s="485" t="s">
        <v>879</v>
      </c>
      <c r="N129" s="497" t="s">
        <v>880</v>
      </c>
      <c r="O129" s="1181">
        <f t="shared" ref="O129:O130" si="7">((3.14*(L129/1000)^2)/4)*12*7850</f>
        <v>0</v>
      </c>
      <c r="P129" s="1181"/>
      <c r="Q129" s="488" t="s">
        <v>192</v>
      </c>
      <c r="R129" s="485"/>
    </row>
    <row r="130" spans="4:23" s="495" customFormat="1" ht="17" customHeight="1" x14ac:dyDescent="0.2">
      <c r="E130" s="490" t="s">
        <v>241</v>
      </c>
      <c r="F130" s="493" t="s">
        <v>891</v>
      </c>
      <c r="G130" s="494"/>
      <c r="I130" s="495" t="s">
        <v>874</v>
      </c>
      <c r="J130" s="542">
        <f>H125/H126</f>
        <v>15</v>
      </c>
      <c r="K130" s="495" t="s">
        <v>266</v>
      </c>
      <c r="L130" s="496">
        <v>6</v>
      </c>
      <c r="M130" s="485" t="s">
        <v>879</v>
      </c>
      <c r="N130" s="497" t="s">
        <v>880</v>
      </c>
      <c r="O130" s="1181">
        <f t="shared" si="7"/>
        <v>2.6620919999999999</v>
      </c>
      <c r="P130" s="1181"/>
      <c r="Q130" s="488" t="s">
        <v>192</v>
      </c>
      <c r="R130" s="497"/>
    </row>
    <row r="131" spans="4:23" s="488" customFormat="1" ht="17" customHeight="1" x14ac:dyDescent="0.2">
      <c r="E131" s="500" t="s">
        <v>241</v>
      </c>
      <c r="F131" s="486" t="s">
        <v>882</v>
      </c>
      <c r="G131" s="486"/>
      <c r="L131" s="485"/>
      <c r="N131" s="485"/>
      <c r="O131" s="485"/>
      <c r="P131" s="485"/>
      <c r="W131" s="495"/>
    </row>
    <row r="132" spans="4:23" s="488" customFormat="1" ht="17" customHeight="1" x14ac:dyDescent="0.2">
      <c r="E132" s="501"/>
      <c r="F132" s="515" t="s">
        <v>892</v>
      </c>
      <c r="G132" s="501"/>
      <c r="H132" s="485"/>
      <c r="I132" s="488" t="s">
        <v>874</v>
      </c>
      <c r="J132" s="516">
        <f>((H125*J128)*1.2)/12</f>
        <v>1.2</v>
      </c>
      <c r="K132" s="488" t="s">
        <v>589</v>
      </c>
      <c r="L132" s="517" t="s">
        <v>880</v>
      </c>
      <c r="M132" s="487">
        <f>J132*O128</f>
        <v>8.8736400000000017</v>
      </c>
      <c r="N132" s="485" t="s">
        <v>192</v>
      </c>
      <c r="P132" s="485"/>
      <c r="W132" s="495"/>
    </row>
    <row r="133" spans="4:23" s="488" customFormat="1" ht="17" customHeight="1" x14ac:dyDescent="0.2">
      <c r="E133" s="501"/>
      <c r="F133" s="518" t="s">
        <v>893</v>
      </c>
      <c r="G133" s="510"/>
      <c r="H133" s="519"/>
      <c r="I133" s="489" t="s">
        <v>874</v>
      </c>
      <c r="J133" s="516">
        <f>((H125*J129)*1.2)/12</f>
        <v>0</v>
      </c>
      <c r="K133" s="489" t="s">
        <v>589</v>
      </c>
      <c r="L133" s="520" t="s">
        <v>880</v>
      </c>
      <c r="M133" s="509">
        <f>J133*O129</f>
        <v>0</v>
      </c>
      <c r="N133" s="489" t="s">
        <v>192</v>
      </c>
      <c r="P133" s="485"/>
    </row>
    <row r="134" spans="4:23" s="488" customFormat="1" ht="17" customHeight="1" x14ac:dyDescent="0.2">
      <c r="E134" s="501"/>
      <c r="F134" s="521" t="s">
        <v>894</v>
      </c>
      <c r="G134" s="504"/>
      <c r="H134" s="522"/>
      <c r="I134" s="505" t="s">
        <v>874</v>
      </c>
      <c r="J134" s="505">
        <f>(2*(F124+H124))*(H125/H126)/12</f>
        <v>0.875</v>
      </c>
      <c r="K134" s="505" t="s">
        <v>589</v>
      </c>
      <c r="L134" s="523" t="s">
        <v>880</v>
      </c>
      <c r="M134" s="507">
        <f>J134*O130</f>
        <v>2.3293304999999997</v>
      </c>
      <c r="N134" s="522" t="s">
        <v>192</v>
      </c>
      <c r="P134" s="485"/>
    </row>
    <row r="135" spans="4:23" s="488" customFormat="1" ht="17" customHeight="1" x14ac:dyDescent="0.2">
      <c r="E135" s="501"/>
      <c r="F135" s="501"/>
      <c r="G135" s="501"/>
      <c r="L135" s="508" t="s">
        <v>883</v>
      </c>
      <c r="M135" s="524">
        <f>SUM(M132:M134)</f>
        <v>11.202970500000001</v>
      </c>
      <c r="N135" s="485" t="s">
        <v>192</v>
      </c>
      <c r="P135" s="485"/>
    </row>
    <row r="136" spans="4:23" x14ac:dyDescent="0.2">
      <c r="E136" s="526" t="s">
        <v>306</v>
      </c>
    </row>
    <row r="137" spans="4:23" s="488" customFormat="1" ht="17" customHeight="1" x14ac:dyDescent="0.2">
      <c r="E137" s="500" t="s">
        <v>241</v>
      </c>
      <c r="F137" s="486" t="s">
        <v>884</v>
      </c>
      <c r="I137" s="488" t="s">
        <v>874</v>
      </c>
      <c r="J137" s="487">
        <f>(F124*H124)*H125</f>
        <v>0.09</v>
      </c>
      <c r="K137" s="488" t="s">
        <v>189</v>
      </c>
      <c r="L137" s="485"/>
      <c r="N137" s="485"/>
      <c r="O137" s="485"/>
      <c r="P137" s="485"/>
    </row>
    <row r="138" spans="4:23" s="488" customFormat="1" ht="17" customHeight="1" x14ac:dyDescent="0.2">
      <c r="E138" s="490" t="s">
        <v>241</v>
      </c>
      <c r="F138" s="486" t="s">
        <v>882</v>
      </c>
      <c r="G138" s="486"/>
      <c r="I138" s="488" t="s">
        <v>874</v>
      </c>
      <c r="J138" s="487">
        <f>M135</f>
        <v>11.202970500000001</v>
      </c>
      <c r="K138" s="488" t="s">
        <v>192</v>
      </c>
      <c r="L138" s="485"/>
      <c r="N138" s="485"/>
      <c r="O138" s="485"/>
      <c r="P138" s="485"/>
    </row>
    <row r="139" spans="4:23" s="488" customFormat="1" ht="17" customHeight="1" x14ac:dyDescent="0.2">
      <c r="E139" s="490" t="s">
        <v>241</v>
      </c>
      <c r="F139" s="486" t="s">
        <v>147</v>
      </c>
      <c r="G139" s="486"/>
      <c r="I139" s="488" t="s">
        <v>874</v>
      </c>
      <c r="J139" s="487">
        <f>((H124+H124)*1.2)*H125</f>
        <v>1.44</v>
      </c>
      <c r="K139" s="488" t="s">
        <v>184</v>
      </c>
      <c r="L139" s="485"/>
      <c r="N139" s="485"/>
      <c r="O139" s="485"/>
      <c r="P139" s="485"/>
    </row>
    <row r="141" spans="4:23" s="488" customFormat="1" ht="17" customHeight="1" x14ac:dyDescent="0.2">
      <c r="D141" s="488" t="s">
        <v>28</v>
      </c>
      <c r="E141" s="486" t="s">
        <v>908</v>
      </c>
      <c r="F141" s="491">
        <v>0.13</v>
      </c>
      <c r="G141" s="491" t="s">
        <v>873</v>
      </c>
      <c r="H141" s="491">
        <v>0.2</v>
      </c>
      <c r="I141" s="491" t="s">
        <v>185</v>
      </c>
      <c r="L141" s="485"/>
      <c r="N141" s="485"/>
      <c r="O141" s="485"/>
      <c r="P141" s="485"/>
    </row>
    <row r="142" spans="4:23" s="488" customFormat="1" ht="17" customHeight="1" x14ac:dyDescent="0.2">
      <c r="E142" s="490" t="s">
        <v>241</v>
      </c>
      <c r="F142" s="486" t="s">
        <v>887</v>
      </c>
      <c r="G142" s="488" t="s">
        <v>874</v>
      </c>
      <c r="H142" s="491">
        <f>2.5+1.5+3.5+3+4+2.5</f>
        <v>17</v>
      </c>
      <c r="I142" s="488" t="s">
        <v>185</v>
      </c>
      <c r="L142" s="485"/>
      <c r="N142" s="485"/>
      <c r="O142" s="485"/>
      <c r="P142" s="485"/>
    </row>
    <row r="143" spans="4:23" s="488" customFormat="1" ht="17" customHeight="1" x14ac:dyDescent="0.2">
      <c r="E143" s="490" t="s">
        <v>241</v>
      </c>
      <c r="F143" s="501" t="s">
        <v>888</v>
      </c>
      <c r="G143" s="514" t="s">
        <v>874</v>
      </c>
      <c r="H143" s="491">
        <v>0.15</v>
      </c>
      <c r="I143" s="488" t="s">
        <v>185</v>
      </c>
      <c r="L143" s="485"/>
      <c r="N143" s="485"/>
      <c r="O143" s="485"/>
      <c r="P143" s="485"/>
    </row>
    <row r="144" spans="4:23" s="488" customFormat="1" ht="17" customHeight="1" x14ac:dyDescent="0.2">
      <c r="E144" s="486"/>
      <c r="F144" s="501"/>
      <c r="L144" s="485"/>
      <c r="N144" s="485"/>
      <c r="O144" s="485"/>
      <c r="P144" s="485"/>
    </row>
    <row r="145" spans="4:23" s="495" customFormat="1" ht="17" customHeight="1" x14ac:dyDescent="0.2">
      <c r="E145" s="490" t="s">
        <v>241</v>
      </c>
      <c r="F145" s="493" t="s">
        <v>889</v>
      </c>
      <c r="G145" s="494"/>
      <c r="I145" s="495" t="s">
        <v>874</v>
      </c>
      <c r="J145" s="542">
        <v>4</v>
      </c>
      <c r="K145" s="495" t="s">
        <v>266</v>
      </c>
      <c r="L145" s="496">
        <v>10</v>
      </c>
      <c r="M145" s="485" t="s">
        <v>879</v>
      </c>
      <c r="N145" s="497" t="s">
        <v>880</v>
      </c>
      <c r="O145" s="1181">
        <f>((3.14*(L145/1000)^2)/4)*12*7850</f>
        <v>7.3947000000000012</v>
      </c>
      <c r="P145" s="1181"/>
      <c r="Q145" s="488" t="s">
        <v>192</v>
      </c>
    </row>
    <row r="146" spans="4:23" s="495" customFormat="1" ht="17" customHeight="1" x14ac:dyDescent="0.2">
      <c r="E146" s="490" t="s">
        <v>241</v>
      </c>
      <c r="F146" s="493" t="s">
        <v>890</v>
      </c>
      <c r="G146" s="494"/>
      <c r="I146" s="495" t="s">
        <v>874</v>
      </c>
      <c r="J146" s="542"/>
      <c r="K146" s="495" t="s">
        <v>266</v>
      </c>
      <c r="L146" s="496"/>
      <c r="M146" s="485" t="s">
        <v>879</v>
      </c>
      <c r="N146" s="497" t="s">
        <v>880</v>
      </c>
      <c r="O146" s="1181">
        <f t="shared" ref="O146:O147" si="8">((3.14*(L146/1000)^2)/4)*12*7850</f>
        <v>0</v>
      </c>
      <c r="P146" s="1181"/>
      <c r="Q146" s="488" t="s">
        <v>192</v>
      </c>
      <c r="R146" s="485"/>
    </row>
    <row r="147" spans="4:23" s="495" customFormat="1" ht="17" customHeight="1" x14ac:dyDescent="0.2">
      <c r="E147" s="490" t="s">
        <v>241</v>
      </c>
      <c r="F147" s="493" t="s">
        <v>891</v>
      </c>
      <c r="G147" s="494"/>
      <c r="I147" s="495" t="s">
        <v>874</v>
      </c>
      <c r="J147" s="542">
        <v>1</v>
      </c>
      <c r="K147" s="495" t="s">
        <v>266</v>
      </c>
      <c r="L147" s="496">
        <v>8</v>
      </c>
      <c r="M147" s="485" t="s">
        <v>879</v>
      </c>
      <c r="N147" s="497" t="s">
        <v>880</v>
      </c>
      <c r="O147" s="1181">
        <f t="shared" si="8"/>
        <v>4.7326079999999999</v>
      </c>
      <c r="P147" s="1181"/>
      <c r="Q147" s="488" t="s">
        <v>192</v>
      </c>
      <c r="R147" s="497"/>
    </row>
    <row r="148" spans="4:23" s="488" customFormat="1" ht="17" customHeight="1" x14ac:dyDescent="0.2">
      <c r="E148" s="500" t="s">
        <v>241</v>
      </c>
      <c r="F148" s="486" t="s">
        <v>882</v>
      </c>
      <c r="G148" s="486"/>
      <c r="L148" s="485"/>
      <c r="N148" s="485"/>
      <c r="O148" s="485"/>
      <c r="P148" s="485"/>
      <c r="W148" s="495"/>
    </row>
    <row r="149" spans="4:23" s="488" customFormat="1" ht="17" customHeight="1" x14ac:dyDescent="0.2">
      <c r="E149" s="501"/>
      <c r="F149" s="515" t="s">
        <v>892</v>
      </c>
      <c r="G149" s="501"/>
      <c r="H149" s="485"/>
      <c r="I149" s="488" t="s">
        <v>874</v>
      </c>
      <c r="J149" s="516">
        <f>((H142*J145)*1.2)/12</f>
        <v>6.8</v>
      </c>
      <c r="K149" s="488" t="s">
        <v>589</v>
      </c>
      <c r="L149" s="517" t="s">
        <v>880</v>
      </c>
      <c r="M149" s="487">
        <f>J149*O145</f>
        <v>50.283960000000008</v>
      </c>
      <c r="N149" s="485" t="s">
        <v>192</v>
      </c>
      <c r="P149" s="485"/>
      <c r="W149" s="495"/>
    </row>
    <row r="150" spans="4:23" s="488" customFormat="1" ht="17" customHeight="1" x14ac:dyDescent="0.2">
      <c r="E150" s="501"/>
      <c r="F150" s="518" t="s">
        <v>893</v>
      </c>
      <c r="G150" s="510"/>
      <c r="H150" s="519"/>
      <c r="I150" s="489" t="s">
        <v>874</v>
      </c>
      <c r="J150" s="516">
        <f>((H142*J146)*1.2)/12</f>
        <v>0</v>
      </c>
      <c r="K150" s="489" t="s">
        <v>589</v>
      </c>
      <c r="L150" s="520" t="s">
        <v>880</v>
      </c>
      <c r="M150" s="509">
        <f>J150*O146</f>
        <v>0</v>
      </c>
      <c r="N150" s="489" t="s">
        <v>192</v>
      </c>
      <c r="P150" s="485"/>
    </row>
    <row r="151" spans="4:23" s="488" customFormat="1" ht="17" customHeight="1" x14ac:dyDescent="0.2">
      <c r="E151" s="501"/>
      <c r="F151" s="521" t="s">
        <v>894</v>
      </c>
      <c r="G151" s="504"/>
      <c r="H151" s="522"/>
      <c r="I151" s="505" t="s">
        <v>874</v>
      </c>
      <c r="J151" s="505">
        <f>(2*(F141+H141))*(H142/H143)/12</f>
        <v>6.2333333333333343</v>
      </c>
      <c r="K151" s="505" t="s">
        <v>589</v>
      </c>
      <c r="L151" s="523" t="s">
        <v>880</v>
      </c>
      <c r="M151" s="507">
        <f>J151*O147</f>
        <v>29.499923200000005</v>
      </c>
      <c r="N151" s="522" t="s">
        <v>192</v>
      </c>
      <c r="P151" s="485"/>
    </row>
    <row r="152" spans="4:23" s="488" customFormat="1" ht="17" customHeight="1" x14ac:dyDescent="0.2">
      <c r="E152" s="501"/>
      <c r="F152" s="501"/>
      <c r="G152" s="501"/>
      <c r="L152" s="508" t="s">
        <v>883</v>
      </c>
      <c r="M152" s="524">
        <f>SUM(M149:M151)</f>
        <v>79.78388320000002</v>
      </c>
      <c r="N152" s="485" t="s">
        <v>192</v>
      </c>
      <c r="P152" s="485"/>
    </row>
    <row r="153" spans="4:23" x14ac:dyDescent="0.2">
      <c r="E153" s="526" t="s">
        <v>306</v>
      </c>
    </row>
    <row r="154" spans="4:23" s="488" customFormat="1" ht="17" customHeight="1" x14ac:dyDescent="0.2">
      <c r="E154" s="500" t="s">
        <v>241</v>
      </c>
      <c r="F154" s="486" t="s">
        <v>884</v>
      </c>
      <c r="I154" s="488" t="s">
        <v>874</v>
      </c>
      <c r="J154" s="487">
        <f>(F141*H141)*H142</f>
        <v>0.44200000000000006</v>
      </c>
      <c r="K154" s="488" t="s">
        <v>189</v>
      </c>
      <c r="L154" s="485"/>
      <c r="N154" s="485"/>
      <c r="O154" s="485"/>
      <c r="P154" s="485"/>
    </row>
    <row r="155" spans="4:23" s="488" customFormat="1" ht="17" customHeight="1" x14ac:dyDescent="0.2">
      <c r="E155" s="490" t="s">
        <v>241</v>
      </c>
      <c r="F155" s="486" t="s">
        <v>882</v>
      </c>
      <c r="G155" s="486"/>
      <c r="I155" s="488" t="s">
        <v>874</v>
      </c>
      <c r="J155" s="487">
        <f>M152</f>
        <v>79.78388320000002</v>
      </c>
      <c r="K155" s="488" t="s">
        <v>192</v>
      </c>
      <c r="L155" s="485"/>
      <c r="N155" s="485"/>
      <c r="O155" s="485"/>
      <c r="P155" s="485"/>
    </row>
    <row r="156" spans="4:23" s="488" customFormat="1" ht="17" customHeight="1" x14ac:dyDescent="0.2">
      <c r="E156" s="490" t="s">
        <v>241</v>
      </c>
      <c r="F156" s="486" t="s">
        <v>147</v>
      </c>
      <c r="G156" s="486"/>
      <c r="I156" s="488" t="s">
        <v>874</v>
      </c>
      <c r="J156" s="487">
        <f>((H141+H141)*1.2)*H142</f>
        <v>8.16</v>
      </c>
      <c r="K156" s="488" t="s">
        <v>184</v>
      </c>
      <c r="L156" s="485"/>
      <c r="N156" s="485"/>
      <c r="O156" s="485"/>
      <c r="P156" s="485"/>
    </row>
    <row r="158" spans="4:23" s="488" customFormat="1" ht="17" customHeight="1" x14ac:dyDescent="0.2">
      <c r="D158" s="488" t="s">
        <v>29</v>
      </c>
      <c r="E158" s="486" t="s">
        <v>913</v>
      </c>
      <c r="F158" s="491">
        <v>0.15</v>
      </c>
      <c r="G158" s="491" t="s">
        <v>873</v>
      </c>
      <c r="H158" s="491">
        <v>0.15</v>
      </c>
      <c r="I158" s="491" t="s">
        <v>185</v>
      </c>
      <c r="L158" s="485"/>
      <c r="N158" s="485"/>
      <c r="O158" s="485"/>
      <c r="P158" s="485"/>
    </row>
    <row r="159" spans="4:23" s="488" customFormat="1" ht="17" customHeight="1" x14ac:dyDescent="0.2">
      <c r="E159" s="490" t="s">
        <v>241</v>
      </c>
      <c r="F159" s="486" t="s">
        <v>887</v>
      </c>
      <c r="G159" s="488" t="s">
        <v>874</v>
      </c>
      <c r="H159" s="491">
        <v>6.1239999999999997</v>
      </c>
      <c r="I159" s="488" t="s">
        <v>185</v>
      </c>
      <c r="L159" s="485"/>
      <c r="N159" s="485"/>
      <c r="O159" s="485"/>
      <c r="P159" s="485"/>
    </row>
    <row r="160" spans="4:23" s="488" customFormat="1" ht="17" customHeight="1" x14ac:dyDescent="0.2">
      <c r="E160" s="490" t="s">
        <v>241</v>
      </c>
      <c r="F160" s="501" t="s">
        <v>888</v>
      </c>
      <c r="G160" s="514" t="s">
        <v>874</v>
      </c>
      <c r="H160" s="491">
        <v>0.2</v>
      </c>
      <c r="I160" s="488" t="s">
        <v>185</v>
      </c>
      <c r="L160" s="485"/>
      <c r="N160" s="485"/>
      <c r="O160" s="485"/>
      <c r="P160" s="485"/>
    </row>
    <row r="161" spans="4:23" s="488" customFormat="1" ht="17" customHeight="1" x14ac:dyDescent="0.2">
      <c r="E161" s="486"/>
      <c r="F161" s="501"/>
      <c r="L161" s="485"/>
      <c r="N161" s="485"/>
      <c r="O161" s="485"/>
      <c r="P161" s="485"/>
    </row>
    <row r="162" spans="4:23" s="495" customFormat="1" ht="17" customHeight="1" x14ac:dyDescent="0.2">
      <c r="E162" s="490" t="s">
        <v>241</v>
      </c>
      <c r="F162" s="493" t="s">
        <v>889</v>
      </c>
      <c r="G162" s="494"/>
      <c r="I162" s="495" t="s">
        <v>874</v>
      </c>
      <c r="J162" s="542">
        <v>4</v>
      </c>
      <c r="K162" s="495" t="s">
        <v>266</v>
      </c>
      <c r="L162" s="496">
        <v>8</v>
      </c>
      <c r="M162" s="485" t="s">
        <v>879</v>
      </c>
      <c r="N162" s="497" t="s">
        <v>880</v>
      </c>
      <c r="O162" s="1181">
        <f>((3.14*(L162/1000)^2)/4)*12*7850</f>
        <v>4.7326079999999999</v>
      </c>
      <c r="P162" s="1181"/>
      <c r="Q162" s="488" t="s">
        <v>192</v>
      </c>
    </row>
    <row r="163" spans="4:23" s="495" customFormat="1" ht="17" customHeight="1" x14ac:dyDescent="0.2">
      <c r="E163" s="490" t="s">
        <v>241</v>
      </c>
      <c r="F163" s="493" t="s">
        <v>890</v>
      </c>
      <c r="G163" s="494"/>
      <c r="I163" s="495" t="s">
        <v>874</v>
      </c>
      <c r="J163" s="542">
        <v>0</v>
      </c>
      <c r="K163" s="495" t="s">
        <v>266</v>
      </c>
      <c r="L163" s="496">
        <v>0</v>
      </c>
      <c r="M163" s="485" t="s">
        <v>879</v>
      </c>
      <c r="N163" s="497" t="s">
        <v>880</v>
      </c>
      <c r="O163" s="1181">
        <f t="shared" ref="O163:O164" si="9">((3.14*(L163/1000)^2)/4)*12*7850</f>
        <v>0</v>
      </c>
      <c r="P163" s="1181"/>
      <c r="Q163" s="488" t="s">
        <v>192</v>
      </c>
      <c r="R163" s="485"/>
    </row>
    <row r="164" spans="4:23" s="495" customFormat="1" ht="17" customHeight="1" x14ac:dyDescent="0.2">
      <c r="E164" s="490" t="s">
        <v>241</v>
      </c>
      <c r="F164" s="493" t="s">
        <v>891</v>
      </c>
      <c r="G164" s="494"/>
      <c r="I164" s="495" t="s">
        <v>874</v>
      </c>
      <c r="J164" s="542">
        <v>1</v>
      </c>
      <c r="K164" s="495" t="s">
        <v>266</v>
      </c>
      <c r="L164" s="496">
        <v>6</v>
      </c>
      <c r="M164" s="485" t="s">
        <v>879</v>
      </c>
      <c r="N164" s="497" t="s">
        <v>880</v>
      </c>
      <c r="O164" s="1181">
        <f t="shared" si="9"/>
        <v>2.6620919999999999</v>
      </c>
      <c r="P164" s="1181"/>
      <c r="Q164" s="488" t="s">
        <v>192</v>
      </c>
      <c r="R164" s="497"/>
    </row>
    <row r="165" spans="4:23" s="488" customFormat="1" ht="17" customHeight="1" x14ac:dyDescent="0.2">
      <c r="E165" s="500" t="s">
        <v>241</v>
      </c>
      <c r="F165" s="486" t="s">
        <v>882</v>
      </c>
      <c r="G165" s="486"/>
      <c r="L165" s="485"/>
      <c r="N165" s="485"/>
      <c r="O165" s="485"/>
      <c r="P165" s="485"/>
      <c r="W165" s="495"/>
    </row>
    <row r="166" spans="4:23" s="488" customFormat="1" ht="17" customHeight="1" x14ac:dyDescent="0.2">
      <c r="E166" s="501"/>
      <c r="F166" s="515" t="s">
        <v>892</v>
      </c>
      <c r="G166" s="501"/>
      <c r="H166" s="485"/>
      <c r="I166" s="488" t="s">
        <v>874</v>
      </c>
      <c r="J166" s="516">
        <f>((H159*J162)*1.2)/12</f>
        <v>2.4495999999999998</v>
      </c>
      <c r="K166" s="488" t="s">
        <v>589</v>
      </c>
      <c r="L166" s="517" t="s">
        <v>880</v>
      </c>
      <c r="M166" s="487">
        <f>J166*O162</f>
        <v>11.592996556799999</v>
      </c>
      <c r="N166" s="485" t="s">
        <v>192</v>
      </c>
      <c r="P166" s="485"/>
      <c r="W166" s="495"/>
    </row>
    <row r="167" spans="4:23" s="488" customFormat="1" ht="17" customHeight="1" x14ac:dyDescent="0.2">
      <c r="E167" s="501"/>
      <c r="F167" s="518" t="s">
        <v>893</v>
      </c>
      <c r="G167" s="510"/>
      <c r="H167" s="519"/>
      <c r="I167" s="489" t="s">
        <v>874</v>
      </c>
      <c r="J167" s="516">
        <f>((H159*J163)*1.2)/12</f>
        <v>0</v>
      </c>
      <c r="K167" s="489" t="s">
        <v>589</v>
      </c>
      <c r="L167" s="520" t="s">
        <v>880</v>
      </c>
      <c r="M167" s="509">
        <f>J167*O163</f>
        <v>0</v>
      </c>
      <c r="N167" s="489" t="s">
        <v>192</v>
      </c>
      <c r="P167" s="485"/>
    </row>
    <row r="168" spans="4:23" s="488" customFormat="1" ht="17" customHeight="1" x14ac:dyDescent="0.2">
      <c r="E168" s="501"/>
      <c r="F168" s="521" t="s">
        <v>894</v>
      </c>
      <c r="G168" s="504"/>
      <c r="H168" s="522"/>
      <c r="I168" s="505" t="s">
        <v>874</v>
      </c>
      <c r="J168" s="505">
        <f>(2*(F158+H158))*(H159/H160)/12</f>
        <v>1.5309999999999997</v>
      </c>
      <c r="K168" s="505" t="s">
        <v>589</v>
      </c>
      <c r="L168" s="523" t="s">
        <v>880</v>
      </c>
      <c r="M168" s="507">
        <f>J168*O164</f>
        <v>4.0756628519999989</v>
      </c>
      <c r="N168" s="522" t="s">
        <v>192</v>
      </c>
      <c r="P168" s="485"/>
    </row>
    <row r="169" spans="4:23" s="488" customFormat="1" ht="17" customHeight="1" x14ac:dyDescent="0.2">
      <c r="E169" s="501"/>
      <c r="F169" s="501"/>
      <c r="G169" s="501"/>
      <c r="L169" s="508" t="s">
        <v>883</v>
      </c>
      <c r="M169" s="524">
        <f>SUM(M166:M168)</f>
        <v>15.668659408799998</v>
      </c>
      <c r="N169" s="485" t="s">
        <v>192</v>
      </c>
      <c r="P169" s="485"/>
    </row>
    <row r="170" spans="4:23" x14ac:dyDescent="0.2">
      <c r="E170" s="526" t="s">
        <v>306</v>
      </c>
    </row>
    <row r="171" spans="4:23" s="488" customFormat="1" ht="17" customHeight="1" x14ac:dyDescent="0.2">
      <c r="E171" s="500" t="s">
        <v>241</v>
      </c>
      <c r="F171" s="486" t="s">
        <v>884</v>
      </c>
      <c r="I171" s="488" t="s">
        <v>874</v>
      </c>
      <c r="J171" s="487">
        <f>(F158*H158)*H159</f>
        <v>0.13779</v>
      </c>
      <c r="K171" s="488" t="s">
        <v>189</v>
      </c>
      <c r="L171" s="485"/>
      <c r="N171" s="485"/>
      <c r="O171" s="485"/>
      <c r="P171" s="485"/>
    </row>
    <row r="172" spans="4:23" s="488" customFormat="1" ht="17" customHeight="1" x14ac:dyDescent="0.2">
      <c r="E172" s="490" t="s">
        <v>241</v>
      </c>
      <c r="F172" s="486" t="s">
        <v>882</v>
      </c>
      <c r="G172" s="486"/>
      <c r="I172" s="488" t="s">
        <v>874</v>
      </c>
      <c r="J172" s="487">
        <f>M169</f>
        <v>15.668659408799998</v>
      </c>
      <c r="K172" s="488" t="s">
        <v>192</v>
      </c>
      <c r="L172" s="485"/>
      <c r="N172" s="485"/>
      <c r="O172" s="485"/>
      <c r="P172" s="485"/>
    </row>
    <row r="173" spans="4:23" s="488" customFormat="1" ht="17" customHeight="1" x14ac:dyDescent="0.2">
      <c r="E173" s="490" t="s">
        <v>241</v>
      </c>
      <c r="F173" s="486" t="s">
        <v>147</v>
      </c>
      <c r="G173" s="486"/>
      <c r="I173" s="488" t="s">
        <v>874</v>
      </c>
      <c r="J173" s="487">
        <f>((H158+H158)*1.2)*H159</f>
        <v>2.2046399999999999</v>
      </c>
      <c r="K173" s="488" t="s">
        <v>184</v>
      </c>
      <c r="L173" s="485"/>
      <c r="N173" s="485"/>
      <c r="O173" s="485"/>
      <c r="P173" s="485"/>
    </row>
    <row r="175" spans="4:23" s="488" customFormat="1" ht="17" customHeight="1" x14ac:dyDescent="0.2">
      <c r="D175" s="488" t="s">
        <v>30</v>
      </c>
      <c r="E175" s="486" t="s">
        <v>914</v>
      </c>
      <c r="F175" s="491">
        <v>0.1</v>
      </c>
      <c r="G175" s="491" t="s">
        <v>873</v>
      </c>
      <c r="H175" s="491">
        <v>0.15</v>
      </c>
      <c r="I175" s="491" t="s">
        <v>185</v>
      </c>
      <c r="L175" s="485"/>
      <c r="N175" s="485"/>
      <c r="O175" s="485"/>
      <c r="P175" s="485"/>
    </row>
    <row r="176" spans="4:23" s="488" customFormat="1" ht="17" customHeight="1" x14ac:dyDescent="0.2">
      <c r="E176" s="490" t="s">
        <v>241</v>
      </c>
      <c r="F176" s="486" t="s">
        <v>887</v>
      </c>
      <c r="G176" s="488" t="s">
        <v>874</v>
      </c>
      <c r="H176" s="491">
        <f>2.25+2.2</f>
        <v>4.45</v>
      </c>
      <c r="I176" s="488" t="s">
        <v>185</v>
      </c>
      <c r="L176" s="485"/>
      <c r="N176" s="485"/>
      <c r="O176" s="485"/>
      <c r="P176" s="485"/>
    </row>
    <row r="177" spans="4:23" s="488" customFormat="1" ht="17" customHeight="1" x14ac:dyDescent="0.2">
      <c r="E177" s="490" t="s">
        <v>241</v>
      </c>
      <c r="F177" s="501" t="s">
        <v>888</v>
      </c>
      <c r="G177" s="514" t="s">
        <v>874</v>
      </c>
      <c r="H177" s="491">
        <v>0.2</v>
      </c>
      <c r="I177" s="488" t="s">
        <v>185</v>
      </c>
      <c r="L177" s="485"/>
      <c r="N177" s="485"/>
      <c r="O177" s="485"/>
      <c r="P177" s="485"/>
    </row>
    <row r="178" spans="4:23" s="488" customFormat="1" ht="17" customHeight="1" x14ac:dyDescent="0.2">
      <c r="E178" s="486"/>
      <c r="F178" s="501"/>
      <c r="L178" s="485"/>
      <c r="N178" s="485"/>
      <c r="O178" s="485"/>
      <c r="P178" s="485"/>
    </row>
    <row r="179" spans="4:23" s="495" customFormat="1" ht="17" customHeight="1" x14ac:dyDescent="0.2">
      <c r="E179" s="490" t="s">
        <v>241</v>
      </c>
      <c r="F179" s="493" t="s">
        <v>889</v>
      </c>
      <c r="G179" s="494"/>
      <c r="I179" s="495" t="s">
        <v>874</v>
      </c>
      <c r="J179" s="542">
        <v>4</v>
      </c>
      <c r="K179" s="495" t="s">
        <v>266</v>
      </c>
      <c r="L179" s="496">
        <v>8</v>
      </c>
      <c r="M179" s="485" t="s">
        <v>879</v>
      </c>
      <c r="N179" s="497" t="s">
        <v>880</v>
      </c>
      <c r="O179" s="1181">
        <f>((3.14*(L179/1000)^2)/4)*12*7850</f>
        <v>4.7326079999999999</v>
      </c>
      <c r="P179" s="1181"/>
      <c r="Q179" s="488" t="s">
        <v>192</v>
      </c>
    </row>
    <row r="180" spans="4:23" s="495" customFormat="1" ht="17" customHeight="1" x14ac:dyDescent="0.2">
      <c r="E180" s="490" t="s">
        <v>241</v>
      </c>
      <c r="F180" s="493" t="s">
        <v>890</v>
      </c>
      <c r="G180" s="494"/>
      <c r="I180" s="495" t="s">
        <v>874</v>
      </c>
      <c r="J180" s="542">
        <v>0</v>
      </c>
      <c r="K180" s="495" t="s">
        <v>266</v>
      </c>
      <c r="L180" s="496">
        <v>0</v>
      </c>
      <c r="M180" s="485" t="s">
        <v>879</v>
      </c>
      <c r="N180" s="497" t="s">
        <v>880</v>
      </c>
      <c r="O180" s="1181">
        <f t="shared" ref="O180:O181" si="10">((3.14*(L180/1000)^2)/4)*12*7850</f>
        <v>0</v>
      </c>
      <c r="P180" s="1181"/>
      <c r="Q180" s="488" t="s">
        <v>192</v>
      </c>
      <c r="R180" s="485"/>
    </row>
    <row r="181" spans="4:23" s="495" customFormat="1" ht="17" customHeight="1" x14ac:dyDescent="0.2">
      <c r="E181" s="490" t="s">
        <v>241</v>
      </c>
      <c r="F181" s="493" t="s">
        <v>891</v>
      </c>
      <c r="G181" s="494"/>
      <c r="I181" s="495" t="s">
        <v>874</v>
      </c>
      <c r="J181" s="542">
        <v>1</v>
      </c>
      <c r="K181" s="495" t="s">
        <v>266</v>
      </c>
      <c r="L181" s="496">
        <v>6</v>
      </c>
      <c r="M181" s="485" t="s">
        <v>879</v>
      </c>
      <c r="N181" s="497" t="s">
        <v>880</v>
      </c>
      <c r="O181" s="1181">
        <f t="shared" si="10"/>
        <v>2.6620919999999999</v>
      </c>
      <c r="P181" s="1181"/>
      <c r="Q181" s="488" t="s">
        <v>192</v>
      </c>
      <c r="R181" s="497"/>
    </row>
    <row r="182" spans="4:23" s="488" customFormat="1" ht="17" customHeight="1" x14ac:dyDescent="0.2">
      <c r="E182" s="500" t="s">
        <v>241</v>
      </c>
      <c r="F182" s="486" t="s">
        <v>882</v>
      </c>
      <c r="G182" s="486"/>
      <c r="L182" s="485"/>
      <c r="N182" s="485"/>
      <c r="O182" s="485"/>
      <c r="P182" s="485"/>
      <c r="W182" s="495"/>
    </row>
    <row r="183" spans="4:23" s="488" customFormat="1" ht="17" customHeight="1" x14ac:dyDescent="0.2">
      <c r="E183" s="501"/>
      <c r="F183" s="515" t="s">
        <v>892</v>
      </c>
      <c r="G183" s="501"/>
      <c r="H183" s="485"/>
      <c r="I183" s="488" t="s">
        <v>874</v>
      </c>
      <c r="J183" s="516">
        <f>((H176*J179)*1.2)/12</f>
        <v>1.78</v>
      </c>
      <c r="K183" s="488" t="s">
        <v>589</v>
      </c>
      <c r="L183" s="517" t="s">
        <v>880</v>
      </c>
      <c r="M183" s="487">
        <f>J183*O179</f>
        <v>8.4240422400000003</v>
      </c>
      <c r="N183" s="485" t="s">
        <v>192</v>
      </c>
      <c r="P183" s="485"/>
      <c r="W183" s="495"/>
    </row>
    <row r="184" spans="4:23" s="488" customFormat="1" ht="17" customHeight="1" x14ac:dyDescent="0.2">
      <c r="E184" s="501"/>
      <c r="F184" s="518" t="s">
        <v>893</v>
      </c>
      <c r="G184" s="510"/>
      <c r="H184" s="519"/>
      <c r="I184" s="489" t="s">
        <v>874</v>
      </c>
      <c r="J184" s="516">
        <f>((H176*J180)*1.2)/12</f>
        <v>0</v>
      </c>
      <c r="K184" s="489" t="s">
        <v>589</v>
      </c>
      <c r="L184" s="520" t="s">
        <v>880</v>
      </c>
      <c r="M184" s="509">
        <f>J184*O180</f>
        <v>0</v>
      </c>
      <c r="N184" s="489" t="s">
        <v>192</v>
      </c>
      <c r="P184" s="485"/>
    </row>
    <row r="185" spans="4:23" s="488" customFormat="1" ht="17" customHeight="1" x14ac:dyDescent="0.2">
      <c r="E185" s="501"/>
      <c r="F185" s="521" t="s">
        <v>894</v>
      </c>
      <c r="G185" s="504"/>
      <c r="H185" s="522"/>
      <c r="I185" s="505" t="s">
        <v>874</v>
      </c>
      <c r="J185" s="505">
        <f>(2*(F175+H175))*(H176/H177)/12</f>
        <v>0.92708333333333337</v>
      </c>
      <c r="K185" s="505" t="s">
        <v>589</v>
      </c>
      <c r="L185" s="523" t="s">
        <v>880</v>
      </c>
      <c r="M185" s="507">
        <f>J185*O181</f>
        <v>2.4679811250000001</v>
      </c>
      <c r="N185" s="522" t="s">
        <v>192</v>
      </c>
      <c r="P185" s="485"/>
    </row>
    <row r="186" spans="4:23" s="488" customFormat="1" ht="17" customHeight="1" x14ac:dyDescent="0.2">
      <c r="E186" s="501"/>
      <c r="F186" s="501"/>
      <c r="G186" s="501"/>
      <c r="L186" s="508" t="s">
        <v>883</v>
      </c>
      <c r="M186" s="524">
        <f>SUM(M183:M185)</f>
        <v>10.892023365</v>
      </c>
      <c r="N186" s="485" t="s">
        <v>192</v>
      </c>
      <c r="P186" s="485"/>
    </row>
    <row r="187" spans="4:23" x14ac:dyDescent="0.2">
      <c r="E187" s="526" t="s">
        <v>306</v>
      </c>
    </row>
    <row r="188" spans="4:23" s="488" customFormat="1" ht="17" customHeight="1" x14ac:dyDescent="0.2">
      <c r="E188" s="500" t="s">
        <v>241</v>
      </c>
      <c r="F188" s="486" t="s">
        <v>884</v>
      </c>
      <c r="I188" s="488" t="s">
        <v>874</v>
      </c>
      <c r="J188" s="487">
        <f>(F175*H175)*H176</f>
        <v>6.6750000000000004E-2</v>
      </c>
      <c r="K188" s="488" t="s">
        <v>189</v>
      </c>
      <c r="L188" s="485"/>
      <c r="N188" s="485"/>
      <c r="O188" s="485"/>
      <c r="P188" s="485"/>
    </row>
    <row r="189" spans="4:23" s="488" customFormat="1" ht="17" customHeight="1" x14ac:dyDescent="0.2">
      <c r="E189" s="490" t="s">
        <v>241</v>
      </c>
      <c r="F189" s="486" t="s">
        <v>882</v>
      </c>
      <c r="G189" s="486"/>
      <c r="I189" s="488" t="s">
        <v>874</v>
      </c>
      <c r="J189" s="487">
        <f>M186</f>
        <v>10.892023365</v>
      </c>
      <c r="K189" s="488" t="s">
        <v>192</v>
      </c>
      <c r="L189" s="485"/>
      <c r="N189" s="485"/>
      <c r="O189" s="485"/>
      <c r="P189" s="485"/>
    </row>
    <row r="190" spans="4:23" s="488" customFormat="1" ht="17" customHeight="1" x14ac:dyDescent="0.2">
      <c r="E190" s="490" t="s">
        <v>241</v>
      </c>
      <c r="F190" s="486" t="s">
        <v>147</v>
      </c>
      <c r="G190" s="486"/>
      <c r="I190" s="488" t="s">
        <v>874</v>
      </c>
      <c r="J190" s="487">
        <f>((H175+H175)*1.2)*H176</f>
        <v>1.6020000000000001</v>
      </c>
      <c r="K190" s="488" t="s">
        <v>184</v>
      </c>
      <c r="L190" s="485"/>
      <c r="N190" s="485"/>
      <c r="O190" s="485"/>
      <c r="P190" s="485"/>
    </row>
    <row r="192" spans="4:23" x14ac:dyDescent="0.2">
      <c r="D192" s="525" t="s">
        <v>915</v>
      </c>
    </row>
    <row r="193" spans="4:23" s="488" customFormat="1" ht="17" customHeight="1" x14ac:dyDescent="0.2">
      <c r="D193" s="488" t="s">
        <v>22</v>
      </c>
      <c r="E193" s="486" t="s">
        <v>913</v>
      </c>
      <c r="F193" s="491">
        <v>0.15</v>
      </c>
      <c r="G193" s="491" t="s">
        <v>873</v>
      </c>
      <c r="H193" s="491">
        <v>0.2</v>
      </c>
      <c r="I193" s="491" t="s">
        <v>185</v>
      </c>
      <c r="L193" s="485"/>
      <c r="N193" s="485"/>
      <c r="O193" s="485"/>
      <c r="P193" s="485"/>
    </row>
    <row r="194" spans="4:23" s="488" customFormat="1" ht="17" customHeight="1" x14ac:dyDescent="0.2">
      <c r="E194" s="490" t="s">
        <v>241</v>
      </c>
      <c r="F194" s="486" t="s">
        <v>887</v>
      </c>
      <c r="G194" s="488" t="s">
        <v>874</v>
      </c>
      <c r="H194" s="491">
        <f>5.85+12.3+2.929</f>
        <v>21.078999999999997</v>
      </c>
      <c r="I194" s="488" t="s">
        <v>185</v>
      </c>
      <c r="L194" s="485"/>
      <c r="N194" s="485"/>
      <c r="O194" s="485"/>
      <c r="P194" s="485"/>
    </row>
    <row r="195" spans="4:23" s="488" customFormat="1" ht="17" customHeight="1" x14ac:dyDescent="0.2">
      <c r="E195" s="490" t="s">
        <v>241</v>
      </c>
      <c r="F195" s="501" t="s">
        <v>888</v>
      </c>
      <c r="G195" s="514" t="s">
        <v>874</v>
      </c>
      <c r="H195" s="491">
        <v>0.15</v>
      </c>
      <c r="I195" s="488" t="s">
        <v>185</v>
      </c>
      <c r="L195" s="485"/>
      <c r="N195" s="485"/>
      <c r="O195" s="485"/>
      <c r="P195" s="485"/>
    </row>
    <row r="196" spans="4:23" s="488" customFormat="1" ht="17" customHeight="1" x14ac:dyDescent="0.2">
      <c r="E196" s="486"/>
      <c r="F196" s="501"/>
      <c r="L196" s="485"/>
      <c r="N196" s="485"/>
      <c r="O196" s="485"/>
      <c r="P196" s="485"/>
    </row>
    <row r="197" spans="4:23" s="495" customFormat="1" ht="17" customHeight="1" x14ac:dyDescent="0.2">
      <c r="E197" s="490" t="s">
        <v>241</v>
      </c>
      <c r="F197" s="493" t="s">
        <v>889</v>
      </c>
      <c r="G197" s="494"/>
      <c r="I197" s="495" t="s">
        <v>874</v>
      </c>
      <c r="J197" s="542">
        <v>4</v>
      </c>
      <c r="K197" s="495" t="s">
        <v>266</v>
      </c>
      <c r="L197" s="496">
        <v>12</v>
      </c>
      <c r="M197" s="485" t="s">
        <v>879</v>
      </c>
      <c r="N197" s="497" t="s">
        <v>880</v>
      </c>
      <c r="O197" s="1181">
        <f>((3.14*(L197/1000)^2)/4)*12*7850</f>
        <v>10.648368</v>
      </c>
      <c r="P197" s="1181"/>
      <c r="Q197" s="488" t="s">
        <v>192</v>
      </c>
    </row>
    <row r="198" spans="4:23" s="495" customFormat="1" ht="17" customHeight="1" x14ac:dyDescent="0.2">
      <c r="E198" s="490" t="s">
        <v>241</v>
      </c>
      <c r="F198" s="493" t="s">
        <v>890</v>
      </c>
      <c r="G198" s="494"/>
      <c r="I198" s="495" t="s">
        <v>874</v>
      </c>
      <c r="J198" s="542"/>
      <c r="K198" s="495" t="s">
        <v>266</v>
      </c>
      <c r="L198" s="496"/>
      <c r="M198" s="485" t="s">
        <v>879</v>
      </c>
      <c r="N198" s="497" t="s">
        <v>880</v>
      </c>
      <c r="O198" s="1181">
        <f t="shared" ref="O198:O199" si="11">((3.14*(L198/1000)^2)/4)*12*7850</f>
        <v>0</v>
      </c>
      <c r="P198" s="1181"/>
      <c r="Q198" s="488" t="s">
        <v>192</v>
      </c>
      <c r="R198" s="485"/>
    </row>
    <row r="199" spans="4:23" s="495" customFormat="1" ht="17" customHeight="1" x14ac:dyDescent="0.2">
      <c r="E199" s="490" t="s">
        <v>241</v>
      </c>
      <c r="F199" s="493" t="s">
        <v>891</v>
      </c>
      <c r="G199" s="494"/>
      <c r="I199" s="495" t="s">
        <v>874</v>
      </c>
      <c r="J199" s="542">
        <v>1</v>
      </c>
      <c r="K199" s="495" t="s">
        <v>266</v>
      </c>
      <c r="L199" s="496">
        <v>8</v>
      </c>
      <c r="M199" s="485" t="s">
        <v>879</v>
      </c>
      <c r="N199" s="497" t="s">
        <v>880</v>
      </c>
      <c r="O199" s="1181">
        <f t="shared" si="11"/>
        <v>4.7326079999999999</v>
      </c>
      <c r="P199" s="1181"/>
      <c r="Q199" s="488" t="s">
        <v>192</v>
      </c>
      <c r="R199" s="497"/>
    </row>
    <row r="200" spans="4:23" s="488" customFormat="1" ht="17" customHeight="1" x14ac:dyDescent="0.2">
      <c r="E200" s="500" t="s">
        <v>241</v>
      </c>
      <c r="F200" s="486" t="s">
        <v>882</v>
      </c>
      <c r="G200" s="486"/>
      <c r="L200" s="485"/>
      <c r="N200" s="485"/>
      <c r="O200" s="485"/>
      <c r="P200" s="485"/>
      <c r="W200" s="495"/>
    </row>
    <row r="201" spans="4:23" s="488" customFormat="1" ht="17" customHeight="1" x14ac:dyDescent="0.2">
      <c r="E201" s="501"/>
      <c r="F201" s="515" t="s">
        <v>892</v>
      </c>
      <c r="G201" s="501"/>
      <c r="H201" s="485"/>
      <c r="I201" s="488" t="s">
        <v>874</v>
      </c>
      <c r="J201" s="516">
        <f>((H194*J197)*1.2)/12</f>
        <v>8.4315999999999978</v>
      </c>
      <c r="K201" s="488" t="s">
        <v>589</v>
      </c>
      <c r="L201" s="517" t="s">
        <v>880</v>
      </c>
      <c r="M201" s="487">
        <f>J201*O197</f>
        <v>89.782779628799972</v>
      </c>
      <c r="N201" s="485" t="s">
        <v>192</v>
      </c>
      <c r="P201" s="485"/>
      <c r="W201" s="495"/>
    </row>
    <row r="202" spans="4:23" s="488" customFormat="1" ht="17" customHeight="1" x14ac:dyDescent="0.2">
      <c r="E202" s="501"/>
      <c r="F202" s="518" t="s">
        <v>893</v>
      </c>
      <c r="G202" s="510"/>
      <c r="H202" s="519"/>
      <c r="I202" s="489" t="s">
        <v>874</v>
      </c>
      <c r="J202" s="516">
        <f>((H194*J198)*1.2)/12</f>
        <v>0</v>
      </c>
      <c r="K202" s="489" t="s">
        <v>589</v>
      </c>
      <c r="L202" s="520" t="s">
        <v>880</v>
      </c>
      <c r="M202" s="509">
        <f>J202*O198</f>
        <v>0</v>
      </c>
      <c r="N202" s="489" t="s">
        <v>192</v>
      </c>
      <c r="P202" s="485"/>
    </row>
    <row r="203" spans="4:23" s="488" customFormat="1" ht="17" customHeight="1" x14ac:dyDescent="0.2">
      <c r="E203" s="501"/>
      <c r="F203" s="521" t="s">
        <v>894</v>
      </c>
      <c r="G203" s="504"/>
      <c r="H203" s="522"/>
      <c r="I203" s="505" t="s">
        <v>874</v>
      </c>
      <c r="J203" s="505">
        <f>(2*(F193+H193))*(H194/H195)/12</f>
        <v>8.1973888888888862</v>
      </c>
      <c r="K203" s="505" t="s">
        <v>589</v>
      </c>
      <c r="L203" s="523" t="s">
        <v>880</v>
      </c>
      <c r="M203" s="507">
        <f>J203*O199</f>
        <v>38.795028234666653</v>
      </c>
      <c r="N203" s="522" t="s">
        <v>192</v>
      </c>
      <c r="P203" s="485"/>
    </row>
    <row r="204" spans="4:23" s="488" customFormat="1" ht="17" customHeight="1" x14ac:dyDescent="0.2">
      <c r="E204" s="501"/>
      <c r="F204" s="501"/>
      <c r="G204" s="501"/>
      <c r="L204" s="508" t="s">
        <v>883</v>
      </c>
      <c r="M204" s="524">
        <f>SUM(M201:M203)</f>
        <v>128.57780786346663</v>
      </c>
      <c r="N204" s="485" t="s">
        <v>192</v>
      </c>
      <c r="P204" s="485"/>
    </row>
    <row r="205" spans="4:23" x14ac:dyDescent="0.2">
      <c r="E205" s="526" t="s">
        <v>306</v>
      </c>
    </row>
    <row r="206" spans="4:23" s="488" customFormat="1" ht="17" customHeight="1" x14ac:dyDescent="0.2">
      <c r="E206" s="500" t="s">
        <v>241</v>
      </c>
      <c r="F206" s="486" t="s">
        <v>884</v>
      </c>
      <c r="I206" s="488" t="s">
        <v>874</v>
      </c>
      <c r="J206" s="487">
        <f>(F193*H193)*H194</f>
        <v>0.63236999999999988</v>
      </c>
      <c r="K206" s="488" t="s">
        <v>189</v>
      </c>
      <c r="L206" s="485"/>
      <c r="N206" s="485"/>
      <c r="O206" s="485"/>
      <c r="P206" s="485"/>
    </row>
    <row r="207" spans="4:23" s="488" customFormat="1" ht="17" customHeight="1" x14ac:dyDescent="0.2">
      <c r="E207" s="490" t="s">
        <v>241</v>
      </c>
      <c r="F207" s="486" t="s">
        <v>882</v>
      </c>
      <c r="G207" s="486"/>
      <c r="I207" s="488" t="s">
        <v>874</v>
      </c>
      <c r="J207" s="487">
        <f>M204</f>
        <v>128.57780786346663</v>
      </c>
      <c r="K207" s="488" t="s">
        <v>192</v>
      </c>
      <c r="L207" s="485"/>
      <c r="N207" s="485"/>
      <c r="O207" s="485"/>
      <c r="P207" s="485"/>
    </row>
    <row r="208" spans="4:23" s="488" customFormat="1" ht="17" customHeight="1" x14ac:dyDescent="0.2">
      <c r="E208" s="490" t="s">
        <v>241</v>
      </c>
      <c r="F208" s="486" t="s">
        <v>147</v>
      </c>
      <c r="G208" s="486"/>
      <c r="I208" s="488" t="s">
        <v>874</v>
      </c>
      <c r="J208" s="487">
        <f>((H193+H193)*1.2)*H194</f>
        <v>10.117919999999998</v>
      </c>
      <c r="K208" s="488" t="s">
        <v>184</v>
      </c>
      <c r="L208" s="485"/>
      <c r="N208" s="485"/>
      <c r="O208" s="485"/>
      <c r="P208" s="485"/>
    </row>
    <row r="210" spans="4:23" s="488" customFormat="1" ht="17" customHeight="1" x14ac:dyDescent="0.2">
      <c r="D210" s="488" t="s">
        <v>27</v>
      </c>
      <c r="E210" s="486" t="s">
        <v>913</v>
      </c>
      <c r="F210" s="491">
        <v>0.15</v>
      </c>
      <c r="G210" s="491" t="s">
        <v>873</v>
      </c>
      <c r="H210" s="491">
        <v>0.15</v>
      </c>
      <c r="I210" s="491" t="s">
        <v>185</v>
      </c>
      <c r="L210" s="485"/>
      <c r="N210" s="485"/>
      <c r="O210" s="485"/>
      <c r="P210" s="485"/>
    </row>
    <row r="211" spans="4:23" s="488" customFormat="1" ht="17" customHeight="1" x14ac:dyDescent="0.2">
      <c r="E211" s="490" t="s">
        <v>241</v>
      </c>
      <c r="F211" s="486" t="s">
        <v>887</v>
      </c>
      <c r="G211" s="488" t="s">
        <v>874</v>
      </c>
      <c r="H211" s="491">
        <f>17.545+23.9+4.426</f>
        <v>45.871000000000002</v>
      </c>
      <c r="I211" s="488" t="s">
        <v>185</v>
      </c>
      <c r="L211" s="485"/>
      <c r="N211" s="485"/>
      <c r="O211" s="485"/>
      <c r="P211" s="485"/>
    </row>
    <row r="212" spans="4:23" s="488" customFormat="1" ht="17" customHeight="1" x14ac:dyDescent="0.2">
      <c r="E212" s="490" t="s">
        <v>241</v>
      </c>
      <c r="F212" s="501" t="s">
        <v>888</v>
      </c>
      <c r="G212" s="514" t="s">
        <v>874</v>
      </c>
      <c r="H212" s="491">
        <v>0.2</v>
      </c>
      <c r="I212" s="488" t="s">
        <v>185</v>
      </c>
      <c r="L212" s="485"/>
      <c r="N212" s="485"/>
      <c r="O212" s="485"/>
      <c r="P212" s="485"/>
    </row>
    <row r="213" spans="4:23" s="488" customFormat="1" ht="17" customHeight="1" x14ac:dyDescent="0.2">
      <c r="E213" s="486"/>
      <c r="F213" s="501"/>
      <c r="L213" s="485"/>
      <c r="N213" s="485"/>
      <c r="O213" s="485"/>
      <c r="P213" s="485"/>
    </row>
    <row r="214" spans="4:23" s="495" customFormat="1" ht="17" customHeight="1" x14ac:dyDescent="0.2">
      <c r="E214" s="490" t="s">
        <v>241</v>
      </c>
      <c r="F214" s="493" t="s">
        <v>889</v>
      </c>
      <c r="G214" s="494"/>
      <c r="I214" s="495" t="s">
        <v>874</v>
      </c>
      <c r="J214" s="542">
        <v>4</v>
      </c>
      <c r="K214" s="495" t="s">
        <v>266</v>
      </c>
      <c r="L214" s="496">
        <v>8</v>
      </c>
      <c r="M214" s="485" t="s">
        <v>879</v>
      </c>
      <c r="N214" s="497" t="s">
        <v>880</v>
      </c>
      <c r="O214" s="1181">
        <f>((3.14*(L214/1000)^2)/4)*12*7850</f>
        <v>4.7326079999999999</v>
      </c>
      <c r="P214" s="1181"/>
      <c r="Q214" s="488" t="s">
        <v>192</v>
      </c>
    </row>
    <row r="215" spans="4:23" s="495" customFormat="1" ht="17" customHeight="1" x14ac:dyDescent="0.2">
      <c r="E215" s="490" t="s">
        <v>241</v>
      </c>
      <c r="F215" s="493" t="s">
        <v>890</v>
      </c>
      <c r="G215" s="494"/>
      <c r="I215" s="495" t="s">
        <v>874</v>
      </c>
      <c r="J215" s="542">
        <v>0</v>
      </c>
      <c r="K215" s="495" t="s">
        <v>266</v>
      </c>
      <c r="L215" s="496">
        <v>0</v>
      </c>
      <c r="M215" s="485" t="s">
        <v>879</v>
      </c>
      <c r="N215" s="497" t="s">
        <v>880</v>
      </c>
      <c r="O215" s="1181">
        <f t="shared" ref="O215:O216" si="12">((3.14*(L215/1000)^2)/4)*12*7850</f>
        <v>0</v>
      </c>
      <c r="P215" s="1181"/>
      <c r="Q215" s="488" t="s">
        <v>192</v>
      </c>
      <c r="R215" s="485"/>
    </row>
    <row r="216" spans="4:23" s="495" customFormat="1" ht="17" customHeight="1" x14ac:dyDescent="0.2">
      <c r="E216" s="490" t="s">
        <v>241</v>
      </c>
      <c r="F216" s="493" t="s">
        <v>891</v>
      </c>
      <c r="G216" s="494"/>
      <c r="I216" s="495" t="s">
        <v>874</v>
      </c>
      <c r="J216" s="542">
        <v>1</v>
      </c>
      <c r="K216" s="495" t="s">
        <v>266</v>
      </c>
      <c r="L216" s="496">
        <v>6</v>
      </c>
      <c r="M216" s="485" t="s">
        <v>879</v>
      </c>
      <c r="N216" s="497" t="s">
        <v>880</v>
      </c>
      <c r="O216" s="1181">
        <f t="shared" si="12"/>
        <v>2.6620919999999999</v>
      </c>
      <c r="P216" s="1181"/>
      <c r="Q216" s="488" t="s">
        <v>192</v>
      </c>
      <c r="R216" s="497"/>
    </row>
    <row r="217" spans="4:23" s="488" customFormat="1" ht="17" customHeight="1" x14ac:dyDescent="0.2">
      <c r="E217" s="500" t="s">
        <v>241</v>
      </c>
      <c r="F217" s="486" t="s">
        <v>882</v>
      </c>
      <c r="G217" s="486"/>
      <c r="L217" s="485"/>
      <c r="N217" s="485"/>
      <c r="O217" s="485"/>
      <c r="P217" s="485"/>
      <c r="W217" s="495"/>
    </row>
    <row r="218" spans="4:23" s="488" customFormat="1" ht="17" customHeight="1" x14ac:dyDescent="0.2">
      <c r="E218" s="501"/>
      <c r="F218" s="515" t="s">
        <v>892</v>
      </c>
      <c r="G218" s="501"/>
      <c r="H218" s="485"/>
      <c r="I218" s="488" t="s">
        <v>874</v>
      </c>
      <c r="J218" s="516">
        <f>((H211*J214)*1.2)/12</f>
        <v>18.348400000000002</v>
      </c>
      <c r="K218" s="488" t="s">
        <v>589</v>
      </c>
      <c r="L218" s="517" t="s">
        <v>880</v>
      </c>
      <c r="M218" s="487">
        <f>J218*O214</f>
        <v>86.835784627200013</v>
      </c>
      <c r="N218" s="485" t="s">
        <v>192</v>
      </c>
      <c r="P218" s="485"/>
      <c r="W218" s="495"/>
    </row>
    <row r="219" spans="4:23" s="488" customFormat="1" ht="17" customHeight="1" x14ac:dyDescent="0.2">
      <c r="E219" s="501"/>
      <c r="F219" s="518" t="s">
        <v>893</v>
      </c>
      <c r="G219" s="510"/>
      <c r="H219" s="519"/>
      <c r="I219" s="489" t="s">
        <v>874</v>
      </c>
      <c r="J219" s="516">
        <f>((H211*J215)*1.2)/12</f>
        <v>0</v>
      </c>
      <c r="K219" s="489" t="s">
        <v>589</v>
      </c>
      <c r="L219" s="520" t="s">
        <v>880</v>
      </c>
      <c r="M219" s="509">
        <f>J219*O215</f>
        <v>0</v>
      </c>
      <c r="N219" s="489" t="s">
        <v>192</v>
      </c>
      <c r="P219" s="485"/>
    </row>
    <row r="220" spans="4:23" s="488" customFormat="1" ht="17" customHeight="1" x14ac:dyDescent="0.2">
      <c r="E220" s="501"/>
      <c r="F220" s="521" t="s">
        <v>894</v>
      </c>
      <c r="G220" s="504"/>
      <c r="H220" s="522"/>
      <c r="I220" s="505" t="s">
        <v>874</v>
      </c>
      <c r="J220" s="505">
        <f>(2*(F210+H210))*(H211/H212)/12</f>
        <v>11.467750000000001</v>
      </c>
      <c r="K220" s="505" t="s">
        <v>589</v>
      </c>
      <c r="L220" s="523" t="s">
        <v>880</v>
      </c>
      <c r="M220" s="507">
        <f>J220*O216</f>
        <v>30.528205533000001</v>
      </c>
      <c r="N220" s="522" t="s">
        <v>192</v>
      </c>
      <c r="P220" s="485"/>
    </row>
    <row r="221" spans="4:23" s="488" customFormat="1" ht="17" customHeight="1" x14ac:dyDescent="0.2">
      <c r="E221" s="501"/>
      <c r="F221" s="501"/>
      <c r="G221" s="501"/>
      <c r="L221" s="508" t="s">
        <v>883</v>
      </c>
      <c r="M221" s="524">
        <f>SUM(M218:M220)</f>
        <v>117.36399016020002</v>
      </c>
      <c r="N221" s="485" t="s">
        <v>192</v>
      </c>
      <c r="P221" s="485"/>
    </row>
    <row r="222" spans="4:23" x14ac:dyDescent="0.2">
      <c r="E222" s="526" t="s">
        <v>306</v>
      </c>
    </row>
    <row r="223" spans="4:23" s="488" customFormat="1" ht="17" customHeight="1" x14ac:dyDescent="0.2">
      <c r="E223" s="500" t="s">
        <v>241</v>
      </c>
      <c r="F223" s="486" t="s">
        <v>884</v>
      </c>
      <c r="I223" s="488" t="s">
        <v>874</v>
      </c>
      <c r="J223" s="487">
        <f>(F210*H210)*H211</f>
        <v>1.0320975000000001</v>
      </c>
      <c r="K223" s="488" t="s">
        <v>189</v>
      </c>
      <c r="L223" s="485"/>
      <c r="N223" s="485"/>
      <c r="O223" s="485"/>
      <c r="P223" s="485"/>
    </row>
    <row r="224" spans="4:23" s="488" customFormat="1" ht="17" customHeight="1" x14ac:dyDescent="0.2">
      <c r="E224" s="490" t="s">
        <v>241</v>
      </c>
      <c r="F224" s="486" t="s">
        <v>882</v>
      </c>
      <c r="G224" s="486"/>
      <c r="I224" s="488" t="s">
        <v>874</v>
      </c>
      <c r="J224" s="487">
        <f>M221</f>
        <v>117.36399016020002</v>
      </c>
      <c r="K224" s="488" t="s">
        <v>192</v>
      </c>
      <c r="L224" s="485"/>
      <c r="N224" s="485"/>
      <c r="O224" s="485"/>
      <c r="P224" s="485"/>
    </row>
    <row r="225" spans="4:23" s="488" customFormat="1" ht="17" customHeight="1" x14ac:dyDescent="0.2">
      <c r="E225" s="490" t="s">
        <v>241</v>
      </c>
      <c r="F225" s="486" t="s">
        <v>147</v>
      </c>
      <c r="G225" s="486"/>
      <c r="I225" s="488" t="s">
        <v>874</v>
      </c>
      <c r="J225" s="487">
        <f>((H210+H210)*1.2)*H211</f>
        <v>16.513560000000002</v>
      </c>
      <c r="K225" s="488" t="s">
        <v>184</v>
      </c>
      <c r="L225" s="485"/>
      <c r="N225" s="485"/>
      <c r="O225" s="485"/>
      <c r="P225" s="485"/>
    </row>
    <row r="227" spans="4:23" s="488" customFormat="1" ht="17" customHeight="1" x14ac:dyDescent="0.2">
      <c r="D227" s="488" t="s">
        <v>28</v>
      </c>
      <c r="E227" s="486" t="s">
        <v>913</v>
      </c>
      <c r="F227" s="491">
        <v>0.1</v>
      </c>
      <c r="G227" s="491" t="s">
        <v>873</v>
      </c>
      <c r="H227" s="491">
        <v>0.15</v>
      </c>
      <c r="I227" s="491" t="s">
        <v>185</v>
      </c>
      <c r="L227" s="485"/>
      <c r="N227" s="485"/>
      <c r="O227" s="485"/>
      <c r="P227" s="485"/>
    </row>
    <row r="228" spans="4:23" s="488" customFormat="1" ht="17" customHeight="1" x14ac:dyDescent="0.2">
      <c r="E228" s="490" t="s">
        <v>241</v>
      </c>
      <c r="F228" s="486" t="s">
        <v>887</v>
      </c>
      <c r="G228" s="488" t="s">
        <v>874</v>
      </c>
      <c r="H228" s="491">
        <v>3.9</v>
      </c>
      <c r="I228" s="488" t="s">
        <v>185</v>
      </c>
      <c r="L228" s="485"/>
      <c r="N228" s="485"/>
      <c r="O228" s="485"/>
      <c r="P228" s="485"/>
    </row>
    <row r="229" spans="4:23" s="488" customFormat="1" ht="17" customHeight="1" x14ac:dyDescent="0.2">
      <c r="E229" s="490" t="s">
        <v>241</v>
      </c>
      <c r="F229" s="501" t="s">
        <v>888</v>
      </c>
      <c r="G229" s="514" t="s">
        <v>874</v>
      </c>
      <c r="H229" s="491">
        <v>0.2</v>
      </c>
      <c r="I229" s="488" t="s">
        <v>185</v>
      </c>
      <c r="L229" s="485"/>
      <c r="N229" s="485"/>
      <c r="O229" s="485"/>
      <c r="P229" s="485"/>
    </row>
    <row r="230" spans="4:23" s="488" customFormat="1" ht="17" customHeight="1" x14ac:dyDescent="0.2">
      <c r="E230" s="486"/>
      <c r="F230" s="501"/>
      <c r="L230" s="485"/>
      <c r="N230" s="485"/>
      <c r="O230" s="485"/>
      <c r="P230" s="485"/>
    </row>
    <row r="231" spans="4:23" s="495" customFormat="1" ht="17" customHeight="1" x14ac:dyDescent="0.2">
      <c r="E231" s="490" t="s">
        <v>241</v>
      </c>
      <c r="F231" s="493" t="s">
        <v>889</v>
      </c>
      <c r="G231" s="494"/>
      <c r="I231" s="495" t="s">
        <v>874</v>
      </c>
      <c r="J231" s="542">
        <v>4</v>
      </c>
      <c r="K231" s="495" t="s">
        <v>266</v>
      </c>
      <c r="L231" s="496">
        <v>8</v>
      </c>
      <c r="M231" s="485" t="s">
        <v>879</v>
      </c>
      <c r="N231" s="497" t="s">
        <v>880</v>
      </c>
      <c r="O231" s="1181">
        <f>((3.14*(L231/1000)^2)/4)*12*7850</f>
        <v>4.7326079999999999</v>
      </c>
      <c r="P231" s="1181"/>
      <c r="Q231" s="488" t="s">
        <v>192</v>
      </c>
    </row>
    <row r="232" spans="4:23" s="495" customFormat="1" ht="17" customHeight="1" x14ac:dyDescent="0.2">
      <c r="E232" s="490" t="s">
        <v>241</v>
      </c>
      <c r="F232" s="493" t="s">
        <v>890</v>
      </c>
      <c r="G232" s="494"/>
      <c r="I232" s="495" t="s">
        <v>874</v>
      </c>
      <c r="J232" s="542">
        <v>0</v>
      </c>
      <c r="K232" s="495" t="s">
        <v>266</v>
      </c>
      <c r="L232" s="496">
        <v>0</v>
      </c>
      <c r="M232" s="485" t="s">
        <v>879</v>
      </c>
      <c r="N232" s="497" t="s">
        <v>880</v>
      </c>
      <c r="O232" s="1181">
        <f t="shared" ref="O232:O233" si="13">((3.14*(L232/1000)^2)/4)*12*7850</f>
        <v>0</v>
      </c>
      <c r="P232" s="1181"/>
      <c r="Q232" s="488" t="s">
        <v>192</v>
      </c>
      <c r="R232" s="485"/>
    </row>
    <row r="233" spans="4:23" s="495" customFormat="1" ht="17" customHeight="1" x14ac:dyDescent="0.2">
      <c r="E233" s="490" t="s">
        <v>241</v>
      </c>
      <c r="F233" s="493" t="s">
        <v>891</v>
      </c>
      <c r="G233" s="494"/>
      <c r="I233" s="495" t="s">
        <v>874</v>
      </c>
      <c r="J233" s="542">
        <v>1</v>
      </c>
      <c r="K233" s="495" t="s">
        <v>266</v>
      </c>
      <c r="L233" s="496">
        <v>6</v>
      </c>
      <c r="M233" s="485" t="s">
        <v>879</v>
      </c>
      <c r="N233" s="497" t="s">
        <v>880</v>
      </c>
      <c r="O233" s="1181">
        <f t="shared" si="13"/>
        <v>2.6620919999999999</v>
      </c>
      <c r="P233" s="1181"/>
      <c r="Q233" s="488" t="s">
        <v>192</v>
      </c>
      <c r="R233" s="497"/>
    </row>
    <row r="234" spans="4:23" s="488" customFormat="1" ht="17" customHeight="1" x14ac:dyDescent="0.2">
      <c r="E234" s="500" t="s">
        <v>241</v>
      </c>
      <c r="F234" s="486" t="s">
        <v>882</v>
      </c>
      <c r="G234" s="486"/>
      <c r="L234" s="485"/>
      <c r="N234" s="485"/>
      <c r="O234" s="485"/>
      <c r="P234" s="485"/>
      <c r="W234" s="495"/>
    </row>
    <row r="235" spans="4:23" s="488" customFormat="1" ht="17" customHeight="1" x14ac:dyDescent="0.2">
      <c r="E235" s="501"/>
      <c r="F235" s="515" t="s">
        <v>892</v>
      </c>
      <c r="G235" s="501"/>
      <c r="H235" s="485"/>
      <c r="I235" s="488" t="s">
        <v>874</v>
      </c>
      <c r="J235" s="516">
        <f>((H228*J231)*1.2)/12</f>
        <v>1.5599999999999998</v>
      </c>
      <c r="K235" s="488" t="s">
        <v>589</v>
      </c>
      <c r="L235" s="517" t="s">
        <v>880</v>
      </c>
      <c r="M235" s="487">
        <f>J235*O231</f>
        <v>7.3828684799999991</v>
      </c>
      <c r="N235" s="485" t="s">
        <v>192</v>
      </c>
      <c r="P235" s="485"/>
      <c r="W235" s="495"/>
    </row>
    <row r="236" spans="4:23" s="488" customFormat="1" ht="17" customHeight="1" x14ac:dyDescent="0.2">
      <c r="E236" s="501"/>
      <c r="F236" s="518" t="s">
        <v>893</v>
      </c>
      <c r="G236" s="510"/>
      <c r="H236" s="519"/>
      <c r="I236" s="489" t="s">
        <v>874</v>
      </c>
      <c r="J236" s="516">
        <f>((H228*J232)*1.2)/12</f>
        <v>0</v>
      </c>
      <c r="K236" s="489" t="s">
        <v>589</v>
      </c>
      <c r="L236" s="520" t="s">
        <v>880</v>
      </c>
      <c r="M236" s="509">
        <f>J236*O232</f>
        <v>0</v>
      </c>
      <c r="N236" s="489" t="s">
        <v>192</v>
      </c>
      <c r="P236" s="485"/>
    </row>
    <row r="237" spans="4:23" s="488" customFormat="1" ht="17" customHeight="1" x14ac:dyDescent="0.2">
      <c r="E237" s="501"/>
      <c r="F237" s="521" t="s">
        <v>894</v>
      </c>
      <c r="G237" s="504"/>
      <c r="H237" s="522"/>
      <c r="I237" s="505" t="s">
        <v>874</v>
      </c>
      <c r="J237" s="505">
        <f>(2*(F227+H227))*(H228/H229)/12</f>
        <v>0.8125</v>
      </c>
      <c r="K237" s="505" t="s">
        <v>589</v>
      </c>
      <c r="L237" s="523" t="s">
        <v>880</v>
      </c>
      <c r="M237" s="507">
        <f>J237*O233</f>
        <v>2.1629497500000001</v>
      </c>
      <c r="N237" s="522" t="s">
        <v>192</v>
      </c>
      <c r="P237" s="485"/>
    </row>
    <row r="238" spans="4:23" s="488" customFormat="1" ht="17" customHeight="1" x14ac:dyDescent="0.2">
      <c r="E238" s="501"/>
      <c r="F238" s="501"/>
      <c r="G238" s="501"/>
      <c r="L238" s="508" t="s">
        <v>883</v>
      </c>
      <c r="M238" s="524">
        <f>SUM(M235:M237)</f>
        <v>9.5458182299999983</v>
      </c>
      <c r="N238" s="485" t="s">
        <v>192</v>
      </c>
      <c r="P238" s="485"/>
    </row>
    <row r="239" spans="4:23" x14ac:dyDescent="0.2">
      <c r="E239" s="526" t="s">
        <v>306</v>
      </c>
    </row>
    <row r="240" spans="4:23" s="488" customFormat="1" ht="17" customHeight="1" x14ac:dyDescent="0.2">
      <c r="E240" s="500" t="s">
        <v>241</v>
      </c>
      <c r="F240" s="486" t="s">
        <v>884</v>
      </c>
      <c r="I240" s="488" t="s">
        <v>874</v>
      </c>
      <c r="J240" s="487">
        <f>(F227*H227)*H228</f>
        <v>5.8499999999999996E-2</v>
      </c>
      <c r="K240" s="488" t="s">
        <v>189</v>
      </c>
      <c r="L240" s="485"/>
      <c r="N240" s="485"/>
      <c r="O240" s="485"/>
      <c r="P240" s="485"/>
    </row>
    <row r="241" spans="4:23" s="488" customFormat="1" ht="17" customHeight="1" x14ac:dyDescent="0.2">
      <c r="E241" s="490" t="s">
        <v>241</v>
      </c>
      <c r="F241" s="486" t="s">
        <v>882</v>
      </c>
      <c r="G241" s="486"/>
      <c r="I241" s="488" t="s">
        <v>874</v>
      </c>
      <c r="J241" s="487">
        <f>M238</f>
        <v>9.5458182299999983</v>
      </c>
      <c r="K241" s="488" t="s">
        <v>192</v>
      </c>
      <c r="L241" s="485"/>
      <c r="N241" s="485"/>
      <c r="O241" s="485"/>
      <c r="P241" s="485"/>
    </row>
    <row r="242" spans="4:23" s="488" customFormat="1" ht="17" customHeight="1" x14ac:dyDescent="0.2">
      <c r="E242" s="490" t="s">
        <v>241</v>
      </c>
      <c r="F242" s="486" t="s">
        <v>147</v>
      </c>
      <c r="G242" s="486"/>
      <c r="I242" s="488" t="s">
        <v>874</v>
      </c>
      <c r="J242" s="487">
        <f>((H227+H227)*1.2)*H228</f>
        <v>1.4039999999999999</v>
      </c>
      <c r="K242" s="488" t="s">
        <v>184</v>
      </c>
      <c r="L242" s="485"/>
      <c r="N242" s="485"/>
      <c r="O242" s="485"/>
      <c r="P242" s="485"/>
    </row>
    <row r="244" spans="4:23" x14ac:dyDescent="0.2">
      <c r="D244" s="525" t="s">
        <v>916</v>
      </c>
    </row>
    <row r="245" spans="4:23" s="488" customFormat="1" ht="17" customHeight="1" x14ac:dyDescent="0.2">
      <c r="D245" s="488" t="s">
        <v>22</v>
      </c>
      <c r="E245" s="486" t="s">
        <v>913</v>
      </c>
      <c r="F245" s="491">
        <v>0.15</v>
      </c>
      <c r="G245" s="491" t="s">
        <v>873</v>
      </c>
      <c r="H245" s="491">
        <v>0.15</v>
      </c>
      <c r="I245" s="491" t="s">
        <v>185</v>
      </c>
      <c r="L245" s="485"/>
      <c r="N245" s="485"/>
      <c r="O245" s="485"/>
      <c r="P245" s="485"/>
    </row>
    <row r="246" spans="4:23" s="488" customFormat="1" ht="17" customHeight="1" x14ac:dyDescent="0.2">
      <c r="E246" s="490" t="s">
        <v>241</v>
      </c>
      <c r="F246" s="486" t="s">
        <v>887</v>
      </c>
      <c r="G246" s="488" t="s">
        <v>874</v>
      </c>
      <c r="H246" s="491">
        <f>2.925+12.187+2.918</f>
        <v>18.029999999999998</v>
      </c>
      <c r="I246" s="488" t="s">
        <v>185</v>
      </c>
      <c r="L246" s="485"/>
      <c r="N246" s="485"/>
      <c r="O246" s="485"/>
      <c r="P246" s="485"/>
    </row>
    <row r="247" spans="4:23" s="488" customFormat="1" ht="17" customHeight="1" x14ac:dyDescent="0.2">
      <c r="E247" s="490" t="s">
        <v>241</v>
      </c>
      <c r="F247" s="501" t="s">
        <v>888</v>
      </c>
      <c r="G247" s="514" t="s">
        <v>874</v>
      </c>
      <c r="H247" s="491">
        <v>0.2</v>
      </c>
      <c r="I247" s="488" t="s">
        <v>185</v>
      </c>
      <c r="L247" s="485"/>
      <c r="N247" s="485"/>
      <c r="O247" s="485"/>
      <c r="P247" s="485"/>
    </row>
    <row r="248" spans="4:23" s="488" customFormat="1" ht="17" customHeight="1" x14ac:dyDescent="0.2">
      <c r="E248" s="486"/>
      <c r="F248" s="501"/>
      <c r="L248" s="485"/>
      <c r="N248" s="485"/>
      <c r="O248" s="485"/>
      <c r="P248" s="485"/>
    </row>
    <row r="249" spans="4:23" s="495" customFormat="1" ht="17" customHeight="1" x14ac:dyDescent="0.2">
      <c r="E249" s="490" t="s">
        <v>241</v>
      </c>
      <c r="F249" s="493" t="s">
        <v>889</v>
      </c>
      <c r="G249" s="494"/>
      <c r="I249" s="495" t="s">
        <v>874</v>
      </c>
      <c r="J249" s="542">
        <v>4</v>
      </c>
      <c r="K249" s="495" t="s">
        <v>266</v>
      </c>
      <c r="L249" s="496">
        <v>8</v>
      </c>
      <c r="M249" s="485" t="s">
        <v>879</v>
      </c>
      <c r="N249" s="497" t="s">
        <v>880</v>
      </c>
      <c r="O249" s="1181">
        <f>((3.14*(L249/1000)^2)/4)*12*7850</f>
        <v>4.7326079999999999</v>
      </c>
      <c r="P249" s="1181"/>
      <c r="Q249" s="488" t="s">
        <v>192</v>
      </c>
    </row>
    <row r="250" spans="4:23" s="495" customFormat="1" ht="17" customHeight="1" x14ac:dyDescent="0.2">
      <c r="E250" s="490" t="s">
        <v>241</v>
      </c>
      <c r="F250" s="493" t="s">
        <v>890</v>
      </c>
      <c r="G250" s="494"/>
      <c r="I250" s="495" t="s">
        <v>874</v>
      </c>
      <c r="J250" s="542">
        <v>0</v>
      </c>
      <c r="K250" s="495" t="s">
        <v>266</v>
      </c>
      <c r="L250" s="496">
        <v>0</v>
      </c>
      <c r="M250" s="485" t="s">
        <v>879</v>
      </c>
      <c r="N250" s="497" t="s">
        <v>880</v>
      </c>
      <c r="O250" s="1181">
        <f t="shared" ref="O250:O251" si="14">((3.14*(L250/1000)^2)/4)*12*7850</f>
        <v>0</v>
      </c>
      <c r="P250" s="1181"/>
      <c r="Q250" s="488" t="s">
        <v>192</v>
      </c>
      <c r="R250" s="485"/>
    </row>
    <row r="251" spans="4:23" s="495" customFormat="1" ht="17" customHeight="1" x14ac:dyDescent="0.2">
      <c r="E251" s="490" t="s">
        <v>241</v>
      </c>
      <c r="F251" s="493" t="s">
        <v>891</v>
      </c>
      <c r="G251" s="494"/>
      <c r="I251" s="495" t="s">
        <v>874</v>
      </c>
      <c r="J251" s="542">
        <v>1</v>
      </c>
      <c r="K251" s="495" t="s">
        <v>266</v>
      </c>
      <c r="L251" s="496">
        <v>6</v>
      </c>
      <c r="M251" s="485" t="s">
        <v>879</v>
      </c>
      <c r="N251" s="497" t="s">
        <v>880</v>
      </c>
      <c r="O251" s="1181">
        <f t="shared" si="14"/>
        <v>2.6620919999999999</v>
      </c>
      <c r="P251" s="1181"/>
      <c r="Q251" s="488" t="s">
        <v>192</v>
      </c>
      <c r="R251" s="497"/>
    </row>
    <row r="252" spans="4:23" s="488" customFormat="1" ht="17" customHeight="1" x14ac:dyDescent="0.2">
      <c r="E252" s="500" t="s">
        <v>241</v>
      </c>
      <c r="F252" s="486" t="s">
        <v>882</v>
      </c>
      <c r="G252" s="486"/>
      <c r="L252" s="485"/>
      <c r="N252" s="485"/>
      <c r="O252" s="485"/>
      <c r="P252" s="485"/>
      <c r="W252" s="495"/>
    </row>
    <row r="253" spans="4:23" s="488" customFormat="1" ht="17" customHeight="1" x14ac:dyDescent="0.2">
      <c r="E253" s="501"/>
      <c r="F253" s="515" t="s">
        <v>892</v>
      </c>
      <c r="G253" s="501"/>
      <c r="H253" s="485"/>
      <c r="I253" s="488" t="s">
        <v>874</v>
      </c>
      <c r="J253" s="516">
        <f>((H246*J249)*1.2)/12</f>
        <v>7.2119999999999989</v>
      </c>
      <c r="K253" s="488" t="s">
        <v>589</v>
      </c>
      <c r="L253" s="517" t="s">
        <v>880</v>
      </c>
      <c r="M253" s="487">
        <f>J253*O249</f>
        <v>34.131568895999997</v>
      </c>
      <c r="N253" s="485" t="s">
        <v>192</v>
      </c>
      <c r="P253" s="485"/>
      <c r="W253" s="495"/>
    </row>
    <row r="254" spans="4:23" s="488" customFormat="1" ht="17" customHeight="1" x14ac:dyDescent="0.2">
      <c r="E254" s="501"/>
      <c r="F254" s="518" t="s">
        <v>893</v>
      </c>
      <c r="G254" s="510"/>
      <c r="H254" s="519"/>
      <c r="I254" s="489" t="s">
        <v>874</v>
      </c>
      <c r="J254" s="516">
        <f>((H246*J250)*1.2)/12</f>
        <v>0</v>
      </c>
      <c r="K254" s="489" t="s">
        <v>589</v>
      </c>
      <c r="L254" s="520" t="s">
        <v>880</v>
      </c>
      <c r="M254" s="509">
        <f>J254*O250</f>
        <v>0</v>
      </c>
      <c r="N254" s="489" t="s">
        <v>192</v>
      </c>
      <c r="P254" s="485"/>
    </row>
    <row r="255" spans="4:23" s="488" customFormat="1" ht="17" customHeight="1" x14ac:dyDescent="0.2">
      <c r="E255" s="501"/>
      <c r="F255" s="521" t="s">
        <v>894</v>
      </c>
      <c r="G255" s="504"/>
      <c r="H255" s="522"/>
      <c r="I255" s="505" t="s">
        <v>874</v>
      </c>
      <c r="J255" s="505">
        <f>(2*(F245+H245))*(H246/H247)/12</f>
        <v>4.5074999999999985</v>
      </c>
      <c r="K255" s="505" t="s">
        <v>589</v>
      </c>
      <c r="L255" s="523" t="s">
        <v>880</v>
      </c>
      <c r="M255" s="507">
        <f>J255*O251</f>
        <v>11.999379689999996</v>
      </c>
      <c r="N255" s="522" t="s">
        <v>192</v>
      </c>
      <c r="P255" s="485"/>
    </row>
    <row r="256" spans="4:23" s="488" customFormat="1" ht="17" customHeight="1" x14ac:dyDescent="0.2">
      <c r="E256" s="501"/>
      <c r="F256" s="501"/>
      <c r="G256" s="501"/>
      <c r="L256" s="508" t="s">
        <v>883</v>
      </c>
      <c r="M256" s="524">
        <f>SUM(M253:M255)</f>
        <v>46.130948585999995</v>
      </c>
      <c r="N256" s="485" t="s">
        <v>192</v>
      </c>
      <c r="P256" s="485"/>
    </row>
    <row r="257" spans="5:16" x14ac:dyDescent="0.2">
      <c r="E257" s="526" t="s">
        <v>306</v>
      </c>
    </row>
    <row r="258" spans="5:16" s="488" customFormat="1" ht="17" customHeight="1" x14ac:dyDescent="0.2">
      <c r="E258" s="500" t="s">
        <v>241</v>
      </c>
      <c r="F258" s="486" t="s">
        <v>884</v>
      </c>
      <c r="I258" s="488" t="s">
        <v>874</v>
      </c>
      <c r="J258" s="487">
        <f>(F245*H245)*H246</f>
        <v>0.40567499999999995</v>
      </c>
      <c r="K258" s="488" t="s">
        <v>189</v>
      </c>
      <c r="L258" s="485"/>
      <c r="N258" s="485"/>
      <c r="O258" s="485"/>
      <c r="P258" s="485"/>
    </row>
    <row r="259" spans="5:16" s="488" customFormat="1" ht="17" customHeight="1" x14ac:dyDescent="0.2">
      <c r="E259" s="490" t="s">
        <v>241</v>
      </c>
      <c r="F259" s="486" t="s">
        <v>882</v>
      </c>
      <c r="G259" s="486"/>
      <c r="I259" s="488" t="s">
        <v>874</v>
      </c>
      <c r="J259" s="487">
        <f>M256</f>
        <v>46.130948585999995</v>
      </c>
      <c r="K259" s="488" t="s">
        <v>192</v>
      </c>
      <c r="L259" s="485"/>
      <c r="N259" s="485"/>
      <c r="O259" s="485"/>
      <c r="P259" s="485"/>
    </row>
    <row r="260" spans="5:16" s="488" customFormat="1" ht="17" customHeight="1" x14ac:dyDescent="0.2">
      <c r="E260" s="490" t="s">
        <v>241</v>
      </c>
      <c r="F260" s="486" t="s">
        <v>147</v>
      </c>
      <c r="G260" s="486"/>
      <c r="I260" s="488" t="s">
        <v>874</v>
      </c>
      <c r="J260" s="487">
        <f>((H245+H245)*1.2)*H246</f>
        <v>6.4907999999999992</v>
      </c>
      <c r="K260" s="488" t="s">
        <v>184</v>
      </c>
      <c r="L260" s="485"/>
      <c r="N260" s="485"/>
      <c r="O260" s="485"/>
      <c r="P260" s="485"/>
    </row>
  </sheetData>
  <mergeCells count="45">
    <mergeCell ref="O249:P249"/>
    <mergeCell ref="O250:P250"/>
    <mergeCell ref="O251:P251"/>
    <mergeCell ref="O214:P214"/>
    <mergeCell ref="O215:P215"/>
    <mergeCell ref="O216:P216"/>
    <mergeCell ref="O231:P231"/>
    <mergeCell ref="O232:P232"/>
    <mergeCell ref="O233:P233"/>
    <mergeCell ref="O199:P199"/>
    <mergeCell ref="O145:P145"/>
    <mergeCell ref="O146:P146"/>
    <mergeCell ref="O147:P147"/>
    <mergeCell ref="O162:P162"/>
    <mergeCell ref="O163:P163"/>
    <mergeCell ref="O164:P164"/>
    <mergeCell ref="O179:P179"/>
    <mergeCell ref="O180:P180"/>
    <mergeCell ref="O181:P181"/>
    <mergeCell ref="O197:P197"/>
    <mergeCell ref="O198:P198"/>
    <mergeCell ref="O130:P130"/>
    <mergeCell ref="O76:P76"/>
    <mergeCell ref="O77:P77"/>
    <mergeCell ref="O78:P78"/>
    <mergeCell ref="O93:P93"/>
    <mergeCell ref="O94:P94"/>
    <mergeCell ref="O95:P95"/>
    <mergeCell ref="O128:P128"/>
    <mergeCell ref="O129:P129"/>
    <mergeCell ref="O111:P111"/>
    <mergeCell ref="O112:P112"/>
    <mergeCell ref="O113:P113"/>
    <mergeCell ref="O61:P61"/>
    <mergeCell ref="O7:P7"/>
    <mergeCell ref="O8:P8"/>
    <mergeCell ref="O9:P9"/>
    <mergeCell ref="O25:P25"/>
    <mergeCell ref="O26:P26"/>
    <mergeCell ref="O27:P27"/>
    <mergeCell ref="O42:P42"/>
    <mergeCell ref="O43:P43"/>
    <mergeCell ref="O44:P44"/>
    <mergeCell ref="O59:P59"/>
    <mergeCell ref="O60:P60"/>
  </mergeCells>
  <pageMargins left="0.7" right="0.7" top="0.75" bottom="0.75" header="0.3" footer="0.3"/>
  <pageSetup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4E64-E383-E244-A4BA-DD0699581996}">
  <sheetPr>
    <tabColor rgb="FF00B050"/>
  </sheetPr>
  <dimension ref="D6:AA293"/>
  <sheetViews>
    <sheetView showGridLines="0" view="pageBreakPreview" topLeftCell="A4" zoomScaleNormal="100" zoomScaleSheetLayoutView="100" workbookViewId="0">
      <selection activeCell="K8" sqref="K8"/>
    </sheetView>
  </sheetViews>
  <sheetFormatPr baseColWidth="10" defaultColWidth="7.7109375" defaultRowHeight="17" customHeight="1" x14ac:dyDescent="0.2"/>
  <cols>
    <col min="1" max="3" width="7.7109375" style="553"/>
    <col min="4" max="4" width="3.42578125" style="553" bestFit="1" customWidth="1"/>
    <col min="5" max="5" width="3.140625" style="554" bestFit="1" customWidth="1"/>
    <col min="6" max="6" width="3.5703125" style="557" customWidth="1"/>
    <col min="7" max="7" width="13.42578125" style="557" bestFit="1" customWidth="1"/>
    <col min="8" max="8" width="8.85546875" style="557" customWidth="1"/>
    <col min="9" max="9" width="5.140625" style="553" customWidth="1"/>
    <col min="10" max="10" width="2.7109375" style="553" customWidth="1"/>
    <col min="11" max="11" width="7.85546875" style="553" bestFit="1" customWidth="1"/>
    <col min="12" max="12" width="3.140625" style="553" bestFit="1" customWidth="1"/>
    <col min="13" max="13" width="5" style="553" customWidth="1"/>
    <col min="14" max="14" width="9.7109375" style="553" customWidth="1"/>
    <col min="15" max="15" width="4.140625" style="554" customWidth="1"/>
    <col min="16" max="16" width="5.85546875" style="553" bestFit="1" customWidth="1"/>
    <col min="17" max="17" width="13" style="553" hidden="1" customWidth="1"/>
    <col min="18" max="18" width="5.42578125" style="553" bestFit="1" customWidth="1"/>
    <col min="19" max="19" width="5.85546875" style="553" bestFit="1" customWidth="1"/>
    <col min="20" max="20" width="6" style="553" bestFit="1" customWidth="1"/>
    <col min="21" max="21" width="9.85546875" style="553" bestFit="1" customWidth="1"/>
    <col min="22" max="22" width="4" style="553" bestFit="1" customWidth="1"/>
    <col min="23" max="23" width="9" style="553" bestFit="1" customWidth="1"/>
    <col min="24" max="16384" width="7.7109375" style="553"/>
  </cols>
  <sheetData>
    <row r="6" spans="4:27" s="546" customFormat="1" ht="17" customHeight="1" x14ac:dyDescent="0.2">
      <c r="D6" s="543" t="s">
        <v>917</v>
      </c>
      <c r="E6" s="544"/>
      <c r="F6" s="545"/>
      <c r="G6" s="545"/>
      <c r="H6" s="545"/>
      <c r="O6" s="544"/>
    </row>
    <row r="7" spans="4:27" s="546" customFormat="1" ht="17" customHeight="1" x14ac:dyDescent="0.2">
      <c r="E7" s="544" t="s">
        <v>46</v>
      </c>
      <c r="F7" s="547" t="s">
        <v>40</v>
      </c>
      <c r="G7" s="545"/>
      <c r="I7" s="548"/>
      <c r="J7" s="546" t="s">
        <v>918</v>
      </c>
      <c r="O7" s="544"/>
    </row>
    <row r="8" spans="4:27" s="497" customFormat="1" ht="18.75" customHeight="1" x14ac:dyDescent="0.2">
      <c r="D8" s="517"/>
      <c r="E8" s="549"/>
      <c r="F8" s="549" t="s">
        <v>919</v>
      </c>
      <c r="G8" s="517"/>
      <c r="H8" s="517"/>
      <c r="I8" s="517"/>
      <c r="J8" s="497" t="s">
        <v>874</v>
      </c>
      <c r="K8" s="550">
        <f>0.72+3.52+0.8+1.28</f>
        <v>6.32</v>
      </c>
      <c r="L8" s="497" t="s">
        <v>185</v>
      </c>
      <c r="M8" s="551"/>
      <c r="Y8" s="552"/>
      <c r="Z8" s="552"/>
      <c r="AA8" s="552"/>
    </row>
    <row r="9" spans="4:27" s="497" customFormat="1" ht="18" customHeight="1" x14ac:dyDescent="0.2">
      <c r="D9" s="517"/>
      <c r="E9" s="549"/>
      <c r="F9" s="549" t="s">
        <v>920</v>
      </c>
      <c r="G9" s="517"/>
      <c r="H9" s="517"/>
      <c r="I9" s="517"/>
      <c r="J9" s="497" t="s">
        <v>874</v>
      </c>
      <c r="K9" s="550">
        <v>1.2</v>
      </c>
      <c r="L9" s="497" t="s">
        <v>185</v>
      </c>
      <c r="M9" s="551"/>
      <c r="Y9" s="552"/>
      <c r="Z9" s="552"/>
      <c r="AA9" s="552"/>
    </row>
    <row r="10" spans="4:27" s="497" customFormat="1" ht="18" customHeight="1" x14ac:dyDescent="0.2">
      <c r="D10" s="517"/>
      <c r="E10" s="549"/>
      <c r="F10" s="549" t="s">
        <v>921</v>
      </c>
      <c r="G10" s="517"/>
      <c r="H10" s="517"/>
      <c r="I10" s="517"/>
      <c r="J10" s="497" t="s">
        <v>874</v>
      </c>
      <c r="K10" s="550">
        <v>0.12</v>
      </c>
      <c r="L10" s="497" t="s">
        <v>185</v>
      </c>
      <c r="M10" s="551"/>
      <c r="Y10" s="552"/>
      <c r="Z10" s="552"/>
      <c r="AA10" s="552"/>
    </row>
    <row r="11" spans="4:27" ht="17" customHeight="1" x14ac:dyDescent="0.2">
      <c r="F11" s="555" t="s">
        <v>241</v>
      </c>
      <c r="G11" s="556" t="s">
        <v>878</v>
      </c>
      <c r="J11" s="553" t="s">
        <v>874</v>
      </c>
      <c r="K11" s="553">
        <f>(K8/T11)</f>
        <v>31.6</v>
      </c>
      <c r="L11" s="553" t="s">
        <v>589</v>
      </c>
      <c r="M11" s="558">
        <v>12</v>
      </c>
      <c r="N11" s="554" t="s">
        <v>879</v>
      </c>
      <c r="O11" s="497" t="s">
        <v>880</v>
      </c>
      <c r="P11" s="559">
        <f>((3.14*(M11/1000)^2)/4)*12*7850</f>
        <v>10.648368</v>
      </c>
      <c r="Q11" s="559"/>
      <c r="R11" s="553" t="s">
        <v>192</v>
      </c>
      <c r="S11" s="497" t="s">
        <v>880</v>
      </c>
      <c r="T11" s="560">
        <v>0.2</v>
      </c>
      <c r="U11" s="553" t="s">
        <v>185</v>
      </c>
    </row>
    <row r="12" spans="4:27" ht="17" customHeight="1" x14ac:dyDescent="0.2">
      <c r="F12" s="555" t="s">
        <v>241</v>
      </c>
      <c r="G12" s="556" t="s">
        <v>881</v>
      </c>
      <c r="J12" s="553" t="s">
        <v>874</v>
      </c>
      <c r="K12" s="553">
        <f>(K9/T12)</f>
        <v>5.9999999999999991</v>
      </c>
      <c r="L12" s="553" t="s">
        <v>589</v>
      </c>
      <c r="M12" s="558">
        <v>10</v>
      </c>
      <c r="N12" s="554" t="s">
        <v>879</v>
      </c>
      <c r="O12" s="497" t="s">
        <v>880</v>
      </c>
      <c r="P12" s="559">
        <f t="shared" ref="P12" si="0">((3.14*(M12/1000)^2)/4)*12*7850</f>
        <v>7.3947000000000012</v>
      </c>
      <c r="Q12" s="559"/>
      <c r="R12" s="553" t="s">
        <v>192</v>
      </c>
      <c r="S12" s="497" t="s">
        <v>880</v>
      </c>
      <c r="T12" s="560">
        <f>T11</f>
        <v>0.2</v>
      </c>
      <c r="U12" s="553" t="s">
        <v>185</v>
      </c>
    </row>
    <row r="13" spans="4:27" ht="17" customHeight="1" x14ac:dyDescent="0.2">
      <c r="F13" s="555" t="s">
        <v>241</v>
      </c>
      <c r="G13" s="556" t="s">
        <v>882</v>
      </c>
      <c r="H13" s="556"/>
    </row>
    <row r="14" spans="4:27" ht="17" customHeight="1" x14ac:dyDescent="0.2">
      <c r="G14" s="556" t="s">
        <v>878</v>
      </c>
      <c r="I14" s="554"/>
      <c r="J14" s="553" t="s">
        <v>874</v>
      </c>
      <c r="K14" s="553">
        <f>(K11*(2*(K9+K10))/12)*1.2</f>
        <v>8.3423999999999978</v>
      </c>
      <c r="L14" s="553" t="s">
        <v>589</v>
      </c>
      <c r="M14" s="497" t="s">
        <v>880</v>
      </c>
      <c r="N14" s="561">
        <f>K14*P11</f>
        <v>88.832945203199969</v>
      </c>
      <c r="O14" s="554" t="s">
        <v>192</v>
      </c>
    </row>
    <row r="15" spans="4:27" ht="17" customHeight="1" x14ac:dyDescent="0.2">
      <c r="F15" s="562"/>
      <c r="G15" s="563" t="s">
        <v>881</v>
      </c>
      <c r="H15" s="562"/>
      <c r="I15" s="564"/>
      <c r="J15" s="565" t="s">
        <v>874</v>
      </c>
      <c r="K15" s="565">
        <f>(K12*(2*(K8+K10))/12)*1.2</f>
        <v>7.727999999999998</v>
      </c>
      <c r="L15" s="565" t="s">
        <v>589</v>
      </c>
      <c r="M15" s="506" t="s">
        <v>880</v>
      </c>
      <c r="N15" s="566">
        <f>K15*P12</f>
        <v>57.146241599999996</v>
      </c>
      <c r="O15" s="565" t="s">
        <v>192</v>
      </c>
    </row>
    <row r="16" spans="4:27" s="546" customFormat="1" ht="17" customHeight="1" x14ac:dyDescent="0.2">
      <c r="E16" s="544"/>
      <c r="F16" s="545"/>
      <c r="G16" s="547"/>
      <c r="H16" s="545"/>
      <c r="I16" s="544"/>
      <c r="M16" s="567" t="s">
        <v>883</v>
      </c>
      <c r="N16" s="546">
        <f>SUM(N14:N15)*2</f>
        <v>291.95837360639996</v>
      </c>
      <c r="O16" s="544" t="s">
        <v>192</v>
      </c>
      <c r="Q16" s="568" t="s">
        <v>922</v>
      </c>
    </row>
    <row r="17" spans="4:27" s="349" customFormat="1" ht="18" customHeight="1" x14ac:dyDescent="0.2">
      <c r="D17" s="569"/>
      <c r="E17" s="570" t="s">
        <v>923</v>
      </c>
      <c r="G17" s="569"/>
      <c r="H17" s="569"/>
      <c r="I17" s="569"/>
      <c r="J17" s="569"/>
      <c r="K17" s="569"/>
      <c r="M17" s="571"/>
      <c r="Y17" s="572"/>
      <c r="Z17" s="572"/>
      <c r="AA17" s="572"/>
    </row>
    <row r="18" spans="4:27" s="546" customFormat="1" ht="17" customHeight="1" x14ac:dyDescent="0.2">
      <c r="E18" s="544"/>
      <c r="F18" s="573" t="s">
        <v>241</v>
      </c>
      <c r="G18" s="547" t="s">
        <v>884</v>
      </c>
      <c r="J18" s="546" t="s">
        <v>874</v>
      </c>
      <c r="K18" s="548">
        <f>K8*K9*K10</f>
        <v>0.91007999999999989</v>
      </c>
      <c r="L18" s="546" t="s">
        <v>189</v>
      </c>
      <c r="O18" s="544"/>
    </row>
    <row r="19" spans="4:27" s="546" customFormat="1" ht="17" customHeight="1" x14ac:dyDescent="0.2">
      <c r="E19" s="544"/>
      <c r="F19" s="573" t="s">
        <v>241</v>
      </c>
      <c r="G19" s="547" t="s">
        <v>882</v>
      </c>
      <c r="H19" s="547"/>
      <c r="J19" s="546" t="s">
        <v>874</v>
      </c>
      <c r="K19" s="548">
        <f>N16</f>
        <v>291.95837360639996</v>
      </c>
      <c r="L19" s="546" t="s">
        <v>192</v>
      </c>
      <c r="O19" s="544"/>
    </row>
    <row r="20" spans="4:27" s="546" customFormat="1" ht="17" customHeight="1" x14ac:dyDescent="0.2">
      <c r="E20" s="544"/>
      <c r="F20" s="573" t="s">
        <v>241</v>
      </c>
      <c r="G20" s="547" t="s">
        <v>147</v>
      </c>
      <c r="H20" s="547"/>
      <c r="J20" s="546" t="s">
        <v>874</v>
      </c>
      <c r="K20" s="548">
        <f>(K10+K9+K10)*K8</f>
        <v>9.1007999999999996</v>
      </c>
      <c r="L20" s="546" t="s">
        <v>184</v>
      </c>
      <c r="O20" s="544"/>
    </row>
    <row r="22" spans="4:27" s="546" customFormat="1" ht="17" customHeight="1" x14ac:dyDescent="0.2">
      <c r="E22" s="544" t="s">
        <v>20</v>
      </c>
      <c r="F22" s="547" t="s">
        <v>42</v>
      </c>
      <c r="G22" s="545"/>
      <c r="I22" s="548"/>
      <c r="O22" s="544"/>
    </row>
    <row r="23" spans="4:27" s="497" customFormat="1" ht="18.75" customHeight="1" x14ac:dyDescent="0.2">
      <c r="D23" s="517"/>
      <c r="E23" s="549"/>
      <c r="F23" s="549" t="s">
        <v>919</v>
      </c>
      <c r="G23" s="517"/>
      <c r="H23" s="517"/>
      <c r="I23" s="517"/>
      <c r="J23" s="497" t="s">
        <v>874</v>
      </c>
      <c r="K23" s="550">
        <f>K9</f>
        <v>1.2</v>
      </c>
      <c r="L23" s="497" t="s">
        <v>185</v>
      </c>
      <c r="M23" s="551"/>
      <c r="Y23" s="552"/>
      <c r="Z23" s="552"/>
      <c r="AA23" s="552"/>
    </row>
    <row r="24" spans="4:27" s="497" customFormat="1" ht="18" customHeight="1" x14ac:dyDescent="0.2">
      <c r="D24" s="517"/>
      <c r="E24" s="549"/>
      <c r="F24" s="549" t="s">
        <v>924</v>
      </c>
      <c r="G24" s="517"/>
      <c r="H24" s="517"/>
      <c r="I24" s="517"/>
      <c r="J24" s="497" t="s">
        <v>874</v>
      </c>
      <c r="K24" s="550">
        <v>0.3</v>
      </c>
      <c r="L24" s="497" t="s">
        <v>185</v>
      </c>
      <c r="M24" s="551"/>
      <c r="Y24" s="552"/>
      <c r="Z24" s="552"/>
      <c r="AA24" s="552"/>
    </row>
    <row r="25" spans="4:27" s="497" customFormat="1" ht="18" customHeight="1" x14ac:dyDescent="0.2">
      <c r="D25" s="517"/>
      <c r="E25" s="549"/>
      <c r="F25" s="549" t="s">
        <v>925</v>
      </c>
      <c r="G25" s="517"/>
      <c r="H25" s="517"/>
      <c r="I25" s="517"/>
      <c r="J25" s="497" t="s">
        <v>874</v>
      </c>
      <c r="K25" s="550">
        <v>0.18</v>
      </c>
      <c r="L25" s="497" t="s">
        <v>185</v>
      </c>
      <c r="M25" s="551"/>
      <c r="Y25" s="552"/>
      <c r="Z25" s="552"/>
      <c r="AA25" s="552"/>
    </row>
    <row r="26" spans="4:27" s="497" customFormat="1" ht="18" customHeight="1" x14ac:dyDescent="0.2">
      <c r="D26" s="517"/>
      <c r="E26" s="549"/>
      <c r="F26" s="549" t="s">
        <v>926</v>
      </c>
      <c r="G26" s="517"/>
      <c r="H26" s="517"/>
      <c r="I26" s="517"/>
      <c r="J26" s="497" t="s">
        <v>874</v>
      </c>
      <c r="K26" s="550">
        <v>3.5</v>
      </c>
      <c r="L26" s="497" t="s">
        <v>185</v>
      </c>
      <c r="M26" s="574" t="s">
        <v>927</v>
      </c>
      <c r="Y26" s="552"/>
      <c r="Z26" s="552"/>
      <c r="AA26" s="552"/>
    </row>
    <row r="27" spans="4:27" s="497" customFormat="1" ht="18" customHeight="1" x14ac:dyDescent="0.2">
      <c r="D27" s="517"/>
      <c r="E27" s="549"/>
      <c r="F27" s="549" t="s">
        <v>928</v>
      </c>
      <c r="G27" s="517"/>
      <c r="H27" s="517"/>
      <c r="I27" s="517"/>
      <c r="J27" s="497" t="s">
        <v>874</v>
      </c>
      <c r="K27" s="550">
        <f>ROUNDDOWN(K26/K25,0)</f>
        <v>19</v>
      </c>
      <c r="L27" s="497" t="s">
        <v>266</v>
      </c>
      <c r="M27" s="551"/>
      <c r="Y27" s="552"/>
      <c r="Z27" s="552"/>
      <c r="AA27" s="552"/>
    </row>
    <row r="28" spans="4:27" ht="17" customHeight="1" x14ac:dyDescent="0.2">
      <c r="F28" s="555" t="s">
        <v>241</v>
      </c>
      <c r="G28" s="556" t="s">
        <v>878</v>
      </c>
      <c r="J28" s="553" t="s">
        <v>874</v>
      </c>
      <c r="K28" s="553">
        <f>ROUNDUP(((K24)/T28),0)</f>
        <v>2</v>
      </c>
      <c r="L28" s="553" t="s">
        <v>589</v>
      </c>
      <c r="M28" s="558">
        <v>10</v>
      </c>
      <c r="N28" s="554" t="s">
        <v>879</v>
      </c>
      <c r="O28" s="497" t="s">
        <v>880</v>
      </c>
      <c r="P28" s="559">
        <f>((3.14*(M28/1000)^2)/4)*12*7850</f>
        <v>7.3947000000000012</v>
      </c>
      <c r="Q28" s="559"/>
      <c r="R28" s="553" t="s">
        <v>192</v>
      </c>
      <c r="S28" s="497" t="s">
        <v>880</v>
      </c>
      <c r="T28" s="560">
        <f>T12</f>
        <v>0.2</v>
      </c>
      <c r="U28" s="556" t="s">
        <v>185</v>
      </c>
    </row>
    <row r="29" spans="4:27" ht="17" customHeight="1" x14ac:dyDescent="0.2">
      <c r="F29" s="555" t="s">
        <v>241</v>
      </c>
      <c r="G29" s="556" t="s">
        <v>881</v>
      </c>
      <c r="J29" s="553" t="s">
        <v>874</v>
      </c>
      <c r="K29" s="553">
        <f>ROUNDUP(((K23)/T29),0)</f>
        <v>6</v>
      </c>
      <c r="L29" s="553" t="s">
        <v>589</v>
      </c>
      <c r="M29" s="558">
        <v>8</v>
      </c>
      <c r="N29" s="554" t="s">
        <v>879</v>
      </c>
      <c r="O29" s="497" t="s">
        <v>880</v>
      </c>
      <c r="P29" s="559">
        <f t="shared" ref="P29" si="1">((3.14*(M29/1000)^2)/4)*12*7850</f>
        <v>4.7326079999999999</v>
      </c>
      <c r="Q29" s="559"/>
      <c r="R29" s="553" t="s">
        <v>192</v>
      </c>
      <c r="S29" s="497" t="s">
        <v>880</v>
      </c>
      <c r="T29" s="560">
        <f>T11</f>
        <v>0.2</v>
      </c>
      <c r="U29" s="556" t="s">
        <v>185</v>
      </c>
    </row>
    <row r="30" spans="4:27" ht="17" customHeight="1" x14ac:dyDescent="0.2">
      <c r="F30" s="555" t="s">
        <v>241</v>
      </c>
      <c r="G30" s="556" t="s">
        <v>882</v>
      </c>
      <c r="H30" s="556"/>
    </row>
    <row r="31" spans="4:27" ht="17" customHeight="1" x14ac:dyDescent="0.2">
      <c r="G31" s="556" t="s">
        <v>878</v>
      </c>
      <c r="I31" s="554"/>
      <c r="J31" s="553" t="s">
        <v>874</v>
      </c>
      <c r="K31" s="553">
        <f>((K23+K24)*K28*K27)/12</f>
        <v>4.75</v>
      </c>
      <c r="L31" s="553" t="s">
        <v>589</v>
      </c>
      <c r="M31" s="497" t="s">
        <v>880</v>
      </c>
      <c r="N31" s="561">
        <f>K31*P28</f>
        <v>35.124825000000008</v>
      </c>
      <c r="O31" s="554" t="s">
        <v>192</v>
      </c>
    </row>
    <row r="32" spans="4:27" ht="17" customHeight="1" x14ac:dyDescent="0.2">
      <c r="F32" s="562"/>
      <c r="G32" s="563" t="s">
        <v>881</v>
      </c>
      <c r="H32" s="562"/>
      <c r="I32" s="564"/>
      <c r="J32" s="565" t="s">
        <v>874</v>
      </c>
      <c r="K32" s="565">
        <f>((K24+K25)*K29*K27)/12</f>
        <v>4.5599999999999996</v>
      </c>
      <c r="L32" s="565" t="s">
        <v>589</v>
      </c>
      <c r="M32" s="506" t="s">
        <v>880</v>
      </c>
      <c r="N32" s="566">
        <f>K32*P29</f>
        <v>21.580692479999996</v>
      </c>
      <c r="O32" s="565" t="s">
        <v>192</v>
      </c>
    </row>
    <row r="33" spans="4:27" s="546" customFormat="1" ht="17" customHeight="1" x14ac:dyDescent="0.2">
      <c r="E33" s="544"/>
      <c r="F33" s="545"/>
      <c r="G33" s="547"/>
      <c r="H33" s="545"/>
      <c r="I33" s="544"/>
      <c r="M33" s="567" t="s">
        <v>883</v>
      </c>
      <c r="N33" s="546">
        <f>SUM(N31:N32)</f>
        <v>56.705517480000005</v>
      </c>
      <c r="O33" s="544" t="s">
        <v>192</v>
      </c>
    </row>
    <row r="34" spans="4:27" s="349" customFormat="1" ht="18" customHeight="1" x14ac:dyDescent="0.2">
      <c r="D34" s="569"/>
      <c r="E34" s="570" t="s">
        <v>923</v>
      </c>
      <c r="G34" s="569"/>
      <c r="H34" s="569"/>
      <c r="I34" s="569"/>
      <c r="J34" s="569"/>
      <c r="K34" s="569"/>
      <c r="M34" s="571"/>
      <c r="Y34" s="572"/>
      <c r="Z34" s="572"/>
      <c r="AA34" s="572"/>
    </row>
    <row r="35" spans="4:27" s="546" customFormat="1" ht="17" customHeight="1" x14ac:dyDescent="0.2">
      <c r="E35" s="544"/>
      <c r="F35" s="573" t="s">
        <v>241</v>
      </c>
      <c r="G35" s="547" t="s">
        <v>884</v>
      </c>
      <c r="J35" s="546" t="s">
        <v>874</v>
      </c>
      <c r="K35" s="548">
        <f>(K23*K24*K25*K27)/2</f>
        <v>0.61559999999999993</v>
      </c>
      <c r="L35" s="546" t="s">
        <v>189</v>
      </c>
      <c r="O35" s="544"/>
    </row>
    <row r="36" spans="4:27" s="546" customFormat="1" ht="17" customHeight="1" x14ac:dyDescent="0.2">
      <c r="E36" s="544"/>
      <c r="F36" s="573" t="s">
        <v>241</v>
      </c>
      <c r="G36" s="547" t="s">
        <v>882</v>
      </c>
      <c r="H36" s="547"/>
      <c r="J36" s="546" t="s">
        <v>874</v>
      </c>
      <c r="K36" s="548">
        <f>N33</f>
        <v>56.705517480000005</v>
      </c>
      <c r="L36" s="546" t="s">
        <v>192</v>
      </c>
      <c r="O36" s="544"/>
    </row>
    <row r="37" spans="4:27" s="546" customFormat="1" ht="17" customHeight="1" x14ac:dyDescent="0.2">
      <c r="E37" s="544"/>
      <c r="F37" s="573" t="s">
        <v>241</v>
      </c>
      <c r="G37" s="547" t="s">
        <v>147</v>
      </c>
      <c r="H37" s="547"/>
      <c r="J37" s="546" t="s">
        <v>874</v>
      </c>
      <c r="K37" s="548">
        <f>(K24+K23+K24)*K27*K25</f>
        <v>6.1560000000000006</v>
      </c>
      <c r="L37" s="546" t="s">
        <v>184</v>
      </c>
      <c r="O37" s="544"/>
    </row>
    <row r="39" spans="4:27" s="546" customFormat="1" ht="17" customHeight="1" x14ac:dyDescent="0.2">
      <c r="E39" s="543" t="s">
        <v>1100</v>
      </c>
      <c r="F39" s="547"/>
      <c r="G39" s="545"/>
      <c r="H39" s="548"/>
      <c r="I39" s="548"/>
      <c r="O39" s="544"/>
    </row>
    <row r="40" spans="4:27" ht="17" customHeight="1" x14ac:dyDescent="0.2">
      <c r="F40" s="555" t="s">
        <v>241</v>
      </c>
      <c r="G40" s="556" t="s">
        <v>930</v>
      </c>
      <c r="H40" s="553"/>
      <c r="J40" s="553" t="s">
        <v>874</v>
      </c>
      <c r="K40" s="550">
        <f>(8.5*5)-((2.05*1)+(1.5*1)+(1*4.27))</f>
        <v>34.68</v>
      </c>
      <c r="L40" s="553" t="s">
        <v>184</v>
      </c>
    </row>
    <row r="41" spans="4:27" ht="17" customHeight="1" x14ac:dyDescent="0.2">
      <c r="F41" s="555" t="s">
        <v>241</v>
      </c>
      <c r="G41" s="556" t="s">
        <v>931</v>
      </c>
      <c r="H41" s="553"/>
      <c r="J41" s="553" t="s">
        <v>874</v>
      </c>
      <c r="K41" s="550">
        <v>0.12</v>
      </c>
      <c r="L41" s="553" t="s">
        <v>185</v>
      </c>
    </row>
    <row r="42" spans="4:27" ht="17" customHeight="1" x14ac:dyDescent="0.2">
      <c r="F42" s="577" t="s">
        <v>952</v>
      </c>
      <c r="G42" s="556"/>
      <c r="H42" s="553"/>
    </row>
    <row r="43" spans="4:27" ht="17" customHeight="1" x14ac:dyDescent="0.2">
      <c r="F43" s="555" t="s">
        <v>241</v>
      </c>
      <c r="G43" s="575" t="s">
        <v>1102</v>
      </c>
      <c r="H43" s="553"/>
      <c r="J43" s="553" t="s">
        <v>874</v>
      </c>
      <c r="K43" s="553">
        <v>2.1</v>
      </c>
      <c r="L43" s="553" t="s">
        <v>873</v>
      </c>
      <c r="M43" s="553">
        <v>5.4</v>
      </c>
      <c r="N43" s="553" t="s">
        <v>185</v>
      </c>
      <c r="O43" s="497" t="s">
        <v>880</v>
      </c>
      <c r="P43" s="561">
        <v>61.79</v>
      </c>
      <c r="Q43" s="561"/>
      <c r="R43" s="553" t="s">
        <v>934</v>
      </c>
      <c r="S43" s="553">
        <v>61.79</v>
      </c>
      <c r="T43" s="576" t="s">
        <v>934</v>
      </c>
      <c r="U43" s="553">
        <f>680000/S43</f>
        <v>11005.016993040945</v>
      </c>
      <c r="V43" s="576" t="s">
        <v>954</v>
      </c>
    </row>
    <row r="44" spans="4:27" ht="17" customHeight="1" x14ac:dyDescent="0.2">
      <c r="F44" s="555" t="s">
        <v>241</v>
      </c>
      <c r="G44" s="575" t="s">
        <v>334</v>
      </c>
      <c r="H44" s="553"/>
      <c r="J44" s="553" t="s">
        <v>874</v>
      </c>
      <c r="K44" s="553">
        <v>1</v>
      </c>
      <c r="L44" s="553" t="s">
        <v>873</v>
      </c>
      <c r="M44" s="553">
        <v>6</v>
      </c>
      <c r="N44" s="553" t="s">
        <v>185</v>
      </c>
      <c r="O44" s="497" t="s">
        <v>880</v>
      </c>
      <c r="P44" s="561"/>
      <c r="Q44" s="561"/>
      <c r="T44" s="576"/>
      <c r="U44" s="553">
        <v>120000</v>
      </c>
      <c r="V44" s="576" t="s">
        <v>957</v>
      </c>
    </row>
    <row r="45" spans="4:27" ht="17" customHeight="1" x14ac:dyDescent="0.2">
      <c r="F45" s="555" t="s">
        <v>241</v>
      </c>
      <c r="G45" s="556" t="s">
        <v>882</v>
      </c>
      <c r="H45" s="556"/>
    </row>
    <row r="46" spans="4:27" ht="17" customHeight="1" x14ac:dyDescent="0.2">
      <c r="G46" s="575" t="s">
        <v>955</v>
      </c>
      <c r="I46" s="554">
        <v>8</v>
      </c>
      <c r="J46" s="553" t="s">
        <v>874</v>
      </c>
      <c r="K46" s="553">
        <f>ROUNDUP((K40/(K43*M43)),0)</f>
        <v>4</v>
      </c>
      <c r="L46" s="553" t="s">
        <v>935</v>
      </c>
      <c r="M46" s="497" t="s">
        <v>880</v>
      </c>
      <c r="N46" s="561">
        <f>K46*P43</f>
        <v>247.16</v>
      </c>
      <c r="O46" s="561"/>
      <c r="P46" s="553" t="s">
        <v>192</v>
      </c>
      <c r="Q46" s="497"/>
      <c r="R46" s="561"/>
      <c r="S46" s="554"/>
      <c r="T46" s="554"/>
      <c r="U46" s="554"/>
    </row>
    <row r="47" spans="4:27" ht="17" customHeight="1" x14ac:dyDescent="0.2">
      <c r="G47" s="602" t="s">
        <v>955</v>
      </c>
      <c r="H47" s="562"/>
      <c r="I47" s="564">
        <v>8</v>
      </c>
      <c r="J47" s="565" t="s">
        <v>874</v>
      </c>
      <c r="K47" s="565">
        <f>ROUNDUP((K40/(K43*M43)),0)</f>
        <v>4</v>
      </c>
      <c r="L47" s="565" t="s">
        <v>935</v>
      </c>
      <c r="M47" s="506" t="s">
        <v>880</v>
      </c>
      <c r="N47" s="566">
        <f>K47*P43</f>
        <v>247.16</v>
      </c>
      <c r="O47" s="566"/>
      <c r="P47" s="565" t="s">
        <v>192</v>
      </c>
    </row>
    <row r="48" spans="4:27" s="546" customFormat="1" ht="17" customHeight="1" x14ac:dyDescent="0.2">
      <c r="E48" s="544"/>
      <c r="F48" s="545"/>
      <c r="G48" s="545"/>
      <c r="H48" s="545"/>
      <c r="M48" s="545" t="s">
        <v>883</v>
      </c>
      <c r="N48" s="590">
        <f>SUM(N46:O47)</f>
        <v>494.32</v>
      </c>
      <c r="O48" s="590"/>
      <c r="P48" s="546" t="s">
        <v>192</v>
      </c>
    </row>
    <row r="49" spans="5:23" s="546" customFormat="1" ht="17" customHeight="1" x14ac:dyDescent="0.2">
      <c r="E49" s="544"/>
      <c r="F49" s="577" t="s">
        <v>306</v>
      </c>
      <c r="G49" s="577"/>
      <c r="O49" s="544"/>
    </row>
    <row r="50" spans="5:23" s="546" customFormat="1" ht="17" customHeight="1" x14ac:dyDescent="0.2">
      <c r="E50" s="544"/>
      <c r="F50" s="573" t="s">
        <v>241</v>
      </c>
      <c r="G50" s="547" t="s">
        <v>884</v>
      </c>
      <c r="J50" s="546" t="s">
        <v>874</v>
      </c>
      <c r="K50" s="548">
        <f>K41*K40</f>
        <v>4.1616</v>
      </c>
      <c r="L50" s="546" t="s">
        <v>189</v>
      </c>
      <c r="M50" s="544"/>
      <c r="N50" s="548"/>
      <c r="O50" s="544"/>
      <c r="U50" s="579"/>
      <c r="W50" s="579"/>
    </row>
    <row r="51" spans="5:23" s="546" customFormat="1" ht="17" customHeight="1" x14ac:dyDescent="0.2">
      <c r="E51" s="544"/>
      <c r="F51" s="573" t="s">
        <v>241</v>
      </c>
      <c r="G51" s="547" t="s">
        <v>882</v>
      </c>
      <c r="H51" s="547"/>
      <c r="J51" s="546" t="s">
        <v>874</v>
      </c>
      <c r="K51" s="548">
        <f>N48</f>
        <v>494.32</v>
      </c>
      <c r="L51" s="546" t="s">
        <v>192</v>
      </c>
      <c r="O51" s="544"/>
    </row>
    <row r="52" spans="5:23" s="546" customFormat="1" ht="17" customHeight="1" x14ac:dyDescent="0.2">
      <c r="E52" s="544"/>
      <c r="F52" s="573" t="s">
        <v>241</v>
      </c>
      <c r="G52" s="547" t="s">
        <v>958</v>
      </c>
      <c r="H52" s="547"/>
      <c r="J52" s="546" t="s">
        <v>874</v>
      </c>
      <c r="K52" s="548">
        <f>(K40/((K44-0.1)*M44))*(K44*M44)</f>
        <v>38.533333333333331</v>
      </c>
      <c r="L52" s="546" t="s">
        <v>184</v>
      </c>
      <c r="M52" s="349"/>
      <c r="N52" s="548"/>
      <c r="O52" s="548"/>
    </row>
    <row r="53" spans="5:23" s="546" customFormat="1" ht="17" customHeight="1" x14ac:dyDescent="0.2">
      <c r="E53" s="543" t="s">
        <v>929</v>
      </c>
      <c r="F53" s="547"/>
      <c r="G53" s="545"/>
      <c r="H53" s="548"/>
      <c r="I53" s="548"/>
      <c r="O53" s="544"/>
    </row>
    <row r="54" spans="5:23" ht="17" customHeight="1" x14ac:dyDescent="0.2">
      <c r="F54" s="555" t="s">
        <v>241</v>
      </c>
      <c r="G54" s="556" t="s">
        <v>930</v>
      </c>
      <c r="H54" s="553"/>
      <c r="J54" s="553" t="s">
        <v>874</v>
      </c>
      <c r="K54" s="550">
        <v>36.97</v>
      </c>
      <c r="L54" s="553" t="s">
        <v>184</v>
      </c>
    </row>
    <row r="55" spans="5:23" ht="17" customHeight="1" x14ac:dyDescent="0.2">
      <c r="F55" s="555" t="s">
        <v>241</v>
      </c>
      <c r="G55" s="556" t="s">
        <v>931</v>
      </c>
      <c r="H55" s="553"/>
      <c r="J55" s="553" t="s">
        <v>874</v>
      </c>
      <c r="K55" s="550">
        <v>0.1</v>
      </c>
      <c r="L55" s="553" t="s">
        <v>185</v>
      </c>
    </row>
    <row r="56" spans="5:23" ht="17" customHeight="1" x14ac:dyDescent="0.2">
      <c r="F56" s="555" t="s">
        <v>241</v>
      </c>
      <c r="G56" s="556" t="s">
        <v>932</v>
      </c>
      <c r="H56" s="553"/>
      <c r="J56" s="553" t="s">
        <v>874</v>
      </c>
      <c r="K56" s="550">
        <v>26.69</v>
      </c>
      <c r="L56" s="553" t="s">
        <v>185</v>
      </c>
    </row>
    <row r="57" spans="5:23" ht="17" customHeight="1" x14ac:dyDescent="0.2">
      <c r="F57" s="555" t="s">
        <v>241</v>
      </c>
      <c r="G57" s="575" t="s">
        <v>933</v>
      </c>
      <c r="H57" s="553"/>
      <c r="J57" s="553" t="s">
        <v>874</v>
      </c>
      <c r="K57" s="553">
        <v>2.1</v>
      </c>
      <c r="L57" s="553" t="s">
        <v>873</v>
      </c>
      <c r="M57" s="553">
        <v>5.4</v>
      </c>
      <c r="N57" s="553" t="s">
        <v>185</v>
      </c>
      <c r="O57" s="552" t="s">
        <v>880</v>
      </c>
      <c r="P57" s="561">
        <v>47.31</v>
      </c>
      <c r="Q57" s="561"/>
      <c r="R57" s="553" t="s">
        <v>934</v>
      </c>
      <c r="T57" s="576"/>
      <c r="V57" s="576"/>
    </row>
    <row r="58" spans="5:23" ht="17" customHeight="1" x14ac:dyDescent="0.2">
      <c r="F58" s="555" t="s">
        <v>241</v>
      </c>
      <c r="G58" s="575" t="s">
        <v>933</v>
      </c>
      <c r="I58" s="554">
        <v>7</v>
      </c>
      <c r="J58" s="553" t="s">
        <v>874</v>
      </c>
      <c r="K58" s="553">
        <f>K54/(K57*M57)</f>
        <v>3.2601410934744264</v>
      </c>
      <c r="L58" s="553" t="s">
        <v>935</v>
      </c>
      <c r="M58" s="552" t="s">
        <v>880</v>
      </c>
      <c r="N58" s="548">
        <f>K58*P57</f>
        <v>154.23727513227513</v>
      </c>
      <c r="O58" s="548"/>
      <c r="P58" s="546" t="s">
        <v>192</v>
      </c>
      <c r="Q58" s="552"/>
      <c r="R58" s="561"/>
      <c r="S58" s="554"/>
      <c r="T58" s="554"/>
      <c r="U58" s="554"/>
    </row>
    <row r="59" spans="5:23" ht="17" customHeight="1" x14ac:dyDescent="0.2">
      <c r="F59" s="577" t="s">
        <v>306</v>
      </c>
      <c r="G59" s="575"/>
      <c r="H59" s="553"/>
      <c r="O59" s="578"/>
    </row>
    <row r="60" spans="5:23" s="546" customFormat="1" ht="17" customHeight="1" x14ac:dyDescent="0.2">
      <c r="E60" s="544"/>
      <c r="F60" s="573" t="s">
        <v>241</v>
      </c>
      <c r="G60" s="547" t="s">
        <v>884</v>
      </c>
      <c r="J60" s="546" t="s">
        <v>874</v>
      </c>
      <c r="K60" s="548">
        <f>K55*K54</f>
        <v>3.6970000000000001</v>
      </c>
      <c r="L60" s="546" t="s">
        <v>189</v>
      </c>
      <c r="M60" s="544"/>
      <c r="N60" s="548"/>
      <c r="O60" s="544"/>
      <c r="U60" s="579"/>
      <c r="W60" s="579"/>
    </row>
    <row r="61" spans="5:23" s="546" customFormat="1" ht="17" customHeight="1" x14ac:dyDescent="0.2">
      <c r="E61" s="544"/>
      <c r="F61" s="573" t="s">
        <v>241</v>
      </c>
      <c r="G61" s="547" t="s">
        <v>882</v>
      </c>
      <c r="H61" s="547"/>
      <c r="J61" s="546" t="s">
        <v>874</v>
      </c>
      <c r="K61" s="548">
        <f>N58</f>
        <v>154.23727513227513</v>
      </c>
      <c r="L61" s="546" t="s">
        <v>192</v>
      </c>
      <c r="O61" s="544"/>
    </row>
    <row r="62" spans="5:23" s="546" customFormat="1" ht="17" customHeight="1" x14ac:dyDescent="0.2">
      <c r="E62" s="544"/>
      <c r="F62" s="573" t="s">
        <v>241</v>
      </c>
      <c r="G62" s="547" t="s">
        <v>147</v>
      </c>
      <c r="H62" s="547"/>
      <c r="J62" s="546" t="s">
        <v>874</v>
      </c>
      <c r="K62" s="548">
        <f>K56*K55</f>
        <v>2.6690000000000005</v>
      </c>
      <c r="L62" s="546" t="s">
        <v>184</v>
      </c>
      <c r="M62" s="544"/>
      <c r="N62" s="548"/>
      <c r="O62" s="548"/>
    </row>
    <row r="63" spans="5:23" ht="17" customHeight="1" x14ac:dyDescent="0.2">
      <c r="F63" s="555"/>
      <c r="G63" s="575"/>
      <c r="I63" s="554"/>
      <c r="M63" s="554"/>
      <c r="O63" s="553"/>
      <c r="R63" s="561"/>
      <c r="S63" s="554"/>
      <c r="T63" s="554"/>
      <c r="U63" s="554"/>
    </row>
    <row r="64" spans="5:23" s="546" customFormat="1" ht="17" customHeight="1" x14ac:dyDescent="0.2">
      <c r="E64" s="543" t="s">
        <v>936</v>
      </c>
      <c r="F64" s="547"/>
      <c r="G64" s="545"/>
      <c r="H64" s="548"/>
      <c r="I64" s="548"/>
      <c r="O64" s="544"/>
    </row>
    <row r="65" spans="5:23" ht="17" customHeight="1" x14ac:dyDescent="0.2">
      <c r="F65" s="555" t="s">
        <v>241</v>
      </c>
      <c r="G65" s="556" t="s">
        <v>930</v>
      </c>
      <c r="H65" s="553"/>
      <c r="J65" s="553" t="s">
        <v>874</v>
      </c>
      <c r="K65" s="550">
        <v>6.12</v>
      </c>
      <c r="L65" s="553" t="s">
        <v>184</v>
      </c>
    </row>
    <row r="66" spans="5:23" ht="17" customHeight="1" x14ac:dyDescent="0.2">
      <c r="F66" s="555" t="s">
        <v>241</v>
      </c>
      <c r="G66" s="556" t="s">
        <v>931</v>
      </c>
      <c r="H66" s="553"/>
      <c r="J66" s="553" t="s">
        <v>874</v>
      </c>
      <c r="K66" s="550">
        <v>0.12</v>
      </c>
      <c r="L66" s="553" t="s">
        <v>185</v>
      </c>
    </row>
    <row r="67" spans="5:23" ht="17" customHeight="1" x14ac:dyDescent="0.2">
      <c r="F67" s="555" t="s">
        <v>241</v>
      </c>
      <c r="G67" s="556" t="s">
        <v>932</v>
      </c>
      <c r="H67" s="553"/>
      <c r="J67" s="553" t="s">
        <v>874</v>
      </c>
      <c r="K67" s="550">
        <v>16.899999999999999</v>
      </c>
      <c r="L67" s="553" t="s">
        <v>185</v>
      </c>
    </row>
    <row r="68" spans="5:23" ht="17" customHeight="1" x14ac:dyDescent="0.2">
      <c r="F68" s="555" t="s">
        <v>241</v>
      </c>
      <c r="G68" s="575" t="s">
        <v>933</v>
      </c>
      <c r="H68" s="553"/>
      <c r="J68" s="553" t="s">
        <v>874</v>
      </c>
      <c r="K68" s="553">
        <f>'[4]DATA STRIKTUR'!P431</f>
        <v>2.1</v>
      </c>
      <c r="L68" s="553" t="s">
        <v>873</v>
      </c>
      <c r="M68" s="553">
        <f>'[4]DATA STRIKTUR'!R431</f>
        <v>5.4</v>
      </c>
      <c r="N68" s="553" t="s">
        <v>185</v>
      </c>
      <c r="O68" s="552" t="s">
        <v>880</v>
      </c>
      <c r="P68" s="561">
        <f>'[4]DATA STRIKTUR'!U431</f>
        <v>47.31</v>
      </c>
      <c r="Q68" s="580"/>
      <c r="R68" s="553" t="s">
        <v>934</v>
      </c>
      <c r="T68" s="576"/>
      <c r="V68" s="576"/>
    </row>
    <row r="69" spans="5:23" ht="17" customHeight="1" x14ac:dyDescent="0.2">
      <c r="F69" s="555" t="s">
        <v>241</v>
      </c>
      <c r="G69" s="575" t="s">
        <v>933</v>
      </c>
      <c r="I69" s="554">
        <v>7</v>
      </c>
      <c r="J69" s="553" t="s">
        <v>874</v>
      </c>
      <c r="K69" s="553">
        <f>K65/(K68*M68)*2</f>
        <v>1.0793650793650793</v>
      </c>
      <c r="L69" s="553" t="s">
        <v>935</v>
      </c>
      <c r="M69" s="552" t="s">
        <v>880</v>
      </c>
      <c r="N69" s="548">
        <f>K69*P68</f>
        <v>51.064761904761902</v>
      </c>
      <c r="O69" s="548"/>
      <c r="P69" s="546" t="s">
        <v>192</v>
      </c>
      <c r="Q69" s="552"/>
      <c r="R69" s="561"/>
      <c r="S69" s="554"/>
      <c r="T69" s="554"/>
      <c r="U69" s="554"/>
    </row>
    <row r="70" spans="5:23" ht="17" customHeight="1" x14ac:dyDescent="0.2">
      <c r="F70" s="577" t="s">
        <v>306</v>
      </c>
      <c r="G70" s="575"/>
      <c r="H70" s="553"/>
      <c r="O70" s="578"/>
    </row>
    <row r="71" spans="5:23" s="546" customFormat="1" ht="17" customHeight="1" x14ac:dyDescent="0.2">
      <c r="E71" s="544"/>
      <c r="F71" s="573" t="s">
        <v>241</v>
      </c>
      <c r="G71" s="547" t="s">
        <v>884</v>
      </c>
      <c r="J71" s="546" t="s">
        <v>874</v>
      </c>
      <c r="K71" s="548">
        <f>K66*K65</f>
        <v>0.73439999999999994</v>
      </c>
      <c r="L71" s="546" t="s">
        <v>189</v>
      </c>
      <c r="M71" s="544"/>
      <c r="N71" s="548"/>
      <c r="O71" s="544"/>
      <c r="U71" s="579"/>
      <c r="W71" s="579"/>
    </row>
    <row r="72" spans="5:23" s="546" customFormat="1" ht="17" customHeight="1" x14ac:dyDescent="0.2">
      <c r="E72" s="544"/>
      <c r="F72" s="573" t="s">
        <v>241</v>
      </c>
      <c r="G72" s="547" t="s">
        <v>882</v>
      </c>
      <c r="H72" s="547"/>
      <c r="J72" s="546" t="s">
        <v>874</v>
      </c>
      <c r="K72" s="548">
        <f>N69</f>
        <v>51.064761904761902</v>
      </c>
      <c r="L72" s="546" t="s">
        <v>192</v>
      </c>
      <c r="O72" s="544"/>
    </row>
    <row r="73" spans="5:23" s="546" customFormat="1" ht="17" customHeight="1" x14ac:dyDescent="0.2">
      <c r="E73" s="544"/>
      <c r="F73" s="573" t="s">
        <v>241</v>
      </c>
      <c r="G73" s="547" t="s">
        <v>147</v>
      </c>
      <c r="H73" s="547"/>
      <c r="J73" s="546" t="s">
        <v>874</v>
      </c>
      <c r="K73" s="548">
        <f>(K65*1.2)+(K67*K66)</f>
        <v>9.3719999999999999</v>
      </c>
      <c r="L73" s="546" t="s">
        <v>184</v>
      </c>
      <c r="M73" s="544"/>
      <c r="N73" s="548"/>
      <c r="O73" s="548"/>
    </row>
    <row r="74" spans="5:23" ht="17" customHeight="1" x14ac:dyDescent="0.2">
      <c r="F74" s="555"/>
      <c r="G74" s="575"/>
      <c r="I74" s="554"/>
      <c r="M74" s="554"/>
      <c r="O74" s="553"/>
      <c r="R74" s="561"/>
      <c r="S74" s="554"/>
      <c r="T74" s="554"/>
      <c r="U74" s="554"/>
    </row>
    <row r="75" spans="5:23" s="546" customFormat="1" ht="17" customHeight="1" x14ac:dyDescent="0.2">
      <c r="E75" s="543" t="s">
        <v>937</v>
      </c>
      <c r="F75" s="547"/>
      <c r="G75" s="545"/>
      <c r="I75" s="581">
        <v>0.7</v>
      </c>
      <c r="J75" s="582" t="s">
        <v>873</v>
      </c>
      <c r="K75" s="582">
        <v>0.1</v>
      </c>
      <c r="L75" s="582" t="s">
        <v>185</v>
      </c>
      <c r="O75" s="544"/>
    </row>
    <row r="76" spans="5:23" s="546" customFormat="1" ht="17" customHeight="1" x14ac:dyDescent="0.2">
      <c r="E76" s="544"/>
      <c r="F76" s="555" t="s">
        <v>241</v>
      </c>
      <c r="G76" s="547" t="s">
        <v>887</v>
      </c>
      <c r="J76" s="546" t="s">
        <v>874</v>
      </c>
      <c r="K76" s="582">
        <f>2</f>
        <v>2</v>
      </c>
      <c r="L76" s="546" t="s">
        <v>185</v>
      </c>
      <c r="O76" s="544"/>
    </row>
    <row r="77" spans="5:23" s="546" customFormat="1" ht="17" customHeight="1" x14ac:dyDescent="0.2">
      <c r="E77" s="544"/>
      <c r="F77" s="547"/>
      <c r="G77" s="545"/>
      <c r="O77" s="544"/>
    </row>
    <row r="78" spans="5:23" ht="17" customHeight="1" x14ac:dyDescent="0.2">
      <c r="F78" s="555" t="s">
        <v>241</v>
      </c>
      <c r="G78" s="556" t="s">
        <v>878</v>
      </c>
      <c r="J78" s="553" t="s">
        <v>874</v>
      </c>
      <c r="K78" s="553">
        <f>ROUNDUP(((I75)/T78),0)</f>
        <v>4</v>
      </c>
      <c r="L78" s="553" t="s">
        <v>266</v>
      </c>
      <c r="M78" s="583">
        <v>8</v>
      </c>
      <c r="N78" s="544" t="s">
        <v>879</v>
      </c>
      <c r="O78" s="497" t="s">
        <v>880</v>
      </c>
      <c r="P78" s="559">
        <f>((3.14*(M78/1000)^2)/4)*12*7850</f>
        <v>4.7326079999999999</v>
      </c>
      <c r="Q78" s="559"/>
      <c r="R78" s="546" t="s">
        <v>192</v>
      </c>
      <c r="S78" s="497" t="s">
        <v>880</v>
      </c>
      <c r="T78" s="560">
        <v>0.2</v>
      </c>
      <c r="U78" s="546" t="s">
        <v>185</v>
      </c>
    </row>
    <row r="79" spans="5:23" ht="17" customHeight="1" x14ac:dyDescent="0.2">
      <c r="F79" s="555" t="s">
        <v>241</v>
      </c>
      <c r="G79" s="556" t="s">
        <v>881</v>
      </c>
      <c r="J79" s="553" t="s">
        <v>874</v>
      </c>
      <c r="K79" s="553">
        <f>ROUNDUP(((K76)/T79),0)</f>
        <v>10</v>
      </c>
      <c r="L79" s="553" t="s">
        <v>266</v>
      </c>
      <c r="M79" s="583">
        <v>6</v>
      </c>
      <c r="N79" s="544" t="s">
        <v>879</v>
      </c>
      <c r="O79" s="497" t="s">
        <v>880</v>
      </c>
      <c r="P79" s="559">
        <f t="shared" ref="P79" si="2">((3.14*(M79/1000)^2)/4)*12*7850</f>
        <v>2.6620919999999999</v>
      </c>
      <c r="Q79" s="559"/>
      <c r="R79" s="546" t="s">
        <v>192</v>
      </c>
      <c r="S79" s="497" t="s">
        <v>880</v>
      </c>
      <c r="T79" s="560">
        <v>0.2</v>
      </c>
      <c r="U79" s="546" t="s">
        <v>185</v>
      </c>
    </row>
    <row r="80" spans="5:23" s="546" customFormat="1" ht="17" customHeight="1" x14ac:dyDescent="0.2">
      <c r="E80" s="544"/>
      <c r="F80" s="573" t="s">
        <v>241</v>
      </c>
      <c r="G80" s="547" t="s">
        <v>882</v>
      </c>
      <c r="H80" s="547"/>
      <c r="O80" s="544"/>
    </row>
    <row r="81" spans="5:21" s="546" customFormat="1" ht="17" customHeight="1" x14ac:dyDescent="0.2">
      <c r="E81" s="544"/>
      <c r="F81" s="545"/>
      <c r="G81" s="486" t="s">
        <v>892</v>
      </c>
      <c r="H81" s="545"/>
      <c r="I81" s="544"/>
      <c r="J81" s="546" t="s">
        <v>874</v>
      </c>
      <c r="K81" s="546">
        <f>((2*(I75+K75))*K79)/12</f>
        <v>1.3333333333333333</v>
      </c>
      <c r="L81" s="546" t="s">
        <v>589</v>
      </c>
      <c r="M81" s="552" t="s">
        <v>880</v>
      </c>
      <c r="N81" s="548">
        <f>K81*P78</f>
        <v>6.3101439999999993</v>
      </c>
      <c r="O81" s="548"/>
      <c r="P81" s="546" t="s">
        <v>192</v>
      </c>
    </row>
    <row r="82" spans="5:21" s="546" customFormat="1" ht="17" customHeight="1" x14ac:dyDescent="0.2">
      <c r="E82" s="544"/>
      <c r="F82" s="545"/>
      <c r="G82" s="584" t="s">
        <v>893</v>
      </c>
      <c r="H82" s="585"/>
      <c r="I82" s="586"/>
      <c r="J82" s="587" t="s">
        <v>874</v>
      </c>
      <c r="K82" s="587">
        <f>(2*(K75+K76)*K78)/12</f>
        <v>1.4000000000000001</v>
      </c>
      <c r="L82" s="587" t="s">
        <v>589</v>
      </c>
      <c r="M82" s="506" t="s">
        <v>880</v>
      </c>
      <c r="N82" s="588">
        <f>K82*P79</f>
        <v>3.7269288</v>
      </c>
      <c r="O82" s="588"/>
      <c r="P82" s="587" t="s">
        <v>192</v>
      </c>
    </row>
    <row r="83" spans="5:21" s="546" customFormat="1" ht="13.5" customHeight="1" x14ac:dyDescent="0.2">
      <c r="E83" s="544"/>
      <c r="F83" s="573"/>
      <c r="G83" s="577"/>
      <c r="H83" s="545"/>
      <c r="I83" s="544"/>
      <c r="M83" s="589" t="s">
        <v>883</v>
      </c>
      <c r="N83" s="590">
        <f>SUM(N81:O82)</f>
        <v>10.037072799999999</v>
      </c>
      <c r="O83" s="590"/>
      <c r="P83" s="546" t="s">
        <v>192</v>
      </c>
      <c r="Q83" s="572"/>
      <c r="R83" s="548"/>
      <c r="S83" s="544"/>
      <c r="T83" s="544"/>
      <c r="U83" s="544"/>
    </row>
    <row r="84" spans="5:21" ht="17" customHeight="1" x14ac:dyDescent="0.2">
      <c r="F84" s="577" t="s">
        <v>306</v>
      </c>
      <c r="G84" s="575"/>
      <c r="H84" s="553"/>
      <c r="O84" s="578"/>
    </row>
    <row r="85" spans="5:21" s="546" customFormat="1" ht="17" customHeight="1" x14ac:dyDescent="0.2">
      <c r="E85" s="544"/>
      <c r="F85" s="573" t="s">
        <v>241</v>
      </c>
      <c r="G85" s="547" t="s">
        <v>884</v>
      </c>
      <c r="J85" s="546" t="s">
        <v>874</v>
      </c>
      <c r="K85" s="548">
        <f>(I75*K75)*K76</f>
        <v>0.13999999999999999</v>
      </c>
      <c r="L85" s="546" t="s">
        <v>189</v>
      </c>
      <c r="O85" s="544"/>
    </row>
    <row r="86" spans="5:21" s="546" customFormat="1" ht="17" customHeight="1" x14ac:dyDescent="0.2">
      <c r="E86" s="544"/>
      <c r="F86" s="573" t="s">
        <v>241</v>
      </c>
      <c r="G86" s="547" t="s">
        <v>882</v>
      </c>
      <c r="H86" s="547"/>
      <c r="J86" s="546" t="s">
        <v>874</v>
      </c>
      <c r="K86" s="548">
        <f>N83</f>
        <v>10.037072799999999</v>
      </c>
      <c r="L86" s="546" t="s">
        <v>192</v>
      </c>
      <c r="O86" s="544"/>
    </row>
    <row r="87" spans="5:21" s="546" customFormat="1" ht="17" customHeight="1" x14ac:dyDescent="0.2">
      <c r="E87" s="544"/>
      <c r="F87" s="555" t="s">
        <v>241</v>
      </c>
      <c r="G87" s="547" t="s">
        <v>147</v>
      </c>
      <c r="H87" s="547"/>
      <c r="J87" s="546" t="s">
        <v>874</v>
      </c>
      <c r="K87" s="548">
        <f>(I75+K75)*(K76+I75+I75)</f>
        <v>2.72</v>
      </c>
      <c r="L87" s="546" t="s">
        <v>184</v>
      </c>
      <c r="O87" s="544"/>
    </row>
    <row r="88" spans="5:21" ht="17" customHeight="1" x14ac:dyDescent="0.2">
      <c r="F88" s="555"/>
      <c r="G88" s="575"/>
      <c r="I88" s="554"/>
      <c r="M88" s="552"/>
      <c r="N88" s="546"/>
      <c r="O88" s="546"/>
      <c r="P88" s="546"/>
      <c r="Q88" s="552"/>
      <c r="R88" s="561"/>
      <c r="S88" s="554"/>
      <c r="T88" s="554"/>
      <c r="U88" s="554"/>
    </row>
    <row r="89" spans="5:21" s="546" customFormat="1" ht="17" customHeight="1" x14ac:dyDescent="0.2">
      <c r="E89" s="543" t="s">
        <v>938</v>
      </c>
      <c r="F89" s="547"/>
      <c r="G89" s="545"/>
      <c r="I89" s="581">
        <v>0.08</v>
      </c>
      <c r="J89" s="582" t="s">
        <v>873</v>
      </c>
      <c r="K89" s="582">
        <v>0.3</v>
      </c>
      <c r="L89" s="546" t="s">
        <v>185</v>
      </c>
      <c r="O89" s="544"/>
    </row>
    <row r="90" spans="5:21" s="546" customFormat="1" ht="17" customHeight="1" x14ac:dyDescent="0.2">
      <c r="E90" s="544"/>
      <c r="F90" s="555" t="s">
        <v>241</v>
      </c>
      <c r="G90" s="547" t="s">
        <v>939</v>
      </c>
      <c r="J90" s="546" t="s">
        <v>874</v>
      </c>
      <c r="K90" s="582">
        <v>1.7</v>
      </c>
      <c r="L90" s="546" t="s">
        <v>185</v>
      </c>
      <c r="M90" s="547" t="s">
        <v>940</v>
      </c>
      <c r="O90" s="544"/>
    </row>
    <row r="91" spans="5:21" s="546" customFormat="1" ht="17" customHeight="1" x14ac:dyDescent="0.2">
      <c r="E91" s="544"/>
      <c r="F91" s="547"/>
      <c r="G91" s="545"/>
      <c r="O91" s="544"/>
    </row>
    <row r="92" spans="5:21" ht="17" customHeight="1" x14ac:dyDescent="0.2">
      <c r="F92" s="555" t="s">
        <v>241</v>
      </c>
      <c r="G92" s="556" t="s">
        <v>878</v>
      </c>
      <c r="J92" s="553" t="s">
        <v>874</v>
      </c>
      <c r="K92" s="553">
        <f>ROUNDUP(((K90)/T92),0)</f>
        <v>9</v>
      </c>
      <c r="L92" s="553" t="s">
        <v>266</v>
      </c>
      <c r="M92" s="583">
        <v>8</v>
      </c>
      <c r="N92" s="544" t="s">
        <v>879</v>
      </c>
      <c r="O92" s="497" t="s">
        <v>880</v>
      </c>
      <c r="P92" s="559">
        <f>((3.14*(M92/1000)^2)/4)*12*7850</f>
        <v>4.7326079999999999</v>
      </c>
      <c r="Q92" s="559"/>
      <c r="R92" s="546" t="s">
        <v>192</v>
      </c>
      <c r="S92" s="497" t="s">
        <v>880</v>
      </c>
      <c r="T92" s="591">
        <v>0.2</v>
      </c>
      <c r="U92" s="546" t="s">
        <v>185</v>
      </c>
    </row>
    <row r="93" spans="5:21" ht="17" customHeight="1" x14ac:dyDescent="0.2">
      <c r="F93" s="555" t="s">
        <v>241</v>
      </c>
      <c r="G93" s="556" t="s">
        <v>881</v>
      </c>
      <c r="J93" s="553" t="s">
        <v>874</v>
      </c>
      <c r="K93" s="553">
        <f>ROUNDUP(((K89)/T93),0)</f>
        <v>2</v>
      </c>
      <c r="L93" s="553" t="s">
        <v>266</v>
      </c>
      <c r="M93" s="583">
        <v>6</v>
      </c>
      <c r="N93" s="544" t="s">
        <v>879</v>
      </c>
      <c r="O93" s="497" t="s">
        <v>880</v>
      </c>
      <c r="P93" s="559">
        <f t="shared" ref="P93" si="3">((3.14*(M93/1000)^2)/4)*12*7850</f>
        <v>2.6620919999999999</v>
      </c>
      <c r="Q93" s="559"/>
      <c r="R93" s="546" t="s">
        <v>192</v>
      </c>
      <c r="S93" s="497" t="s">
        <v>880</v>
      </c>
      <c r="T93" s="591">
        <v>0.2</v>
      </c>
      <c r="U93" s="546" t="s">
        <v>185</v>
      </c>
    </row>
    <row r="94" spans="5:21" s="546" customFormat="1" ht="17" customHeight="1" x14ac:dyDescent="0.2">
      <c r="E94" s="544"/>
      <c r="F94" s="573" t="s">
        <v>241</v>
      </c>
      <c r="G94" s="547" t="s">
        <v>882</v>
      </c>
      <c r="H94" s="547"/>
      <c r="O94" s="544"/>
    </row>
    <row r="95" spans="5:21" s="546" customFormat="1" ht="17" customHeight="1" x14ac:dyDescent="0.2">
      <c r="E95" s="544"/>
      <c r="F95" s="545"/>
      <c r="G95" s="486" t="s">
        <v>892</v>
      </c>
      <c r="H95" s="545"/>
      <c r="I95" s="544">
        <f>M92</f>
        <v>8</v>
      </c>
      <c r="J95" s="546" t="s">
        <v>874</v>
      </c>
      <c r="K95" s="546">
        <f>K92*(2*(I89+K89))/12</f>
        <v>0.56999999999999995</v>
      </c>
      <c r="L95" s="546" t="s">
        <v>589</v>
      </c>
      <c r="M95" s="552" t="s">
        <v>880</v>
      </c>
      <c r="N95" s="548">
        <f>K95*P92</f>
        <v>2.6975865599999995</v>
      </c>
      <c r="O95" s="548"/>
      <c r="P95" s="546" t="s">
        <v>192</v>
      </c>
    </row>
    <row r="96" spans="5:21" s="546" customFormat="1" ht="17" customHeight="1" x14ac:dyDescent="0.2">
      <c r="E96" s="544"/>
      <c r="F96" s="545"/>
      <c r="G96" s="584" t="s">
        <v>893</v>
      </c>
      <c r="H96" s="585"/>
      <c r="I96" s="586">
        <f>M93</f>
        <v>6</v>
      </c>
      <c r="J96" s="587" t="s">
        <v>874</v>
      </c>
      <c r="K96" s="587">
        <f>K93*(2*(I89+K90))/12</f>
        <v>0.59333333333333338</v>
      </c>
      <c r="L96" s="587" t="s">
        <v>589</v>
      </c>
      <c r="M96" s="506" t="s">
        <v>880</v>
      </c>
      <c r="N96" s="588">
        <f>K96*P93</f>
        <v>1.57950792</v>
      </c>
      <c r="O96" s="588"/>
      <c r="P96" s="587" t="s">
        <v>192</v>
      </c>
    </row>
    <row r="97" spans="5:21" s="546" customFormat="1" ht="17" customHeight="1" x14ac:dyDescent="0.2">
      <c r="E97" s="544"/>
      <c r="F97" s="573"/>
      <c r="G97" s="577"/>
      <c r="H97" s="545"/>
      <c r="I97" s="544"/>
      <c r="M97" s="589" t="s">
        <v>883</v>
      </c>
      <c r="N97" s="590">
        <f>SUM(N95:O96)</f>
        <v>4.2770944799999997</v>
      </c>
      <c r="O97" s="590"/>
      <c r="P97" s="546" t="s">
        <v>192</v>
      </c>
      <c r="Q97" s="572"/>
      <c r="R97" s="548"/>
      <c r="S97" s="544"/>
      <c r="T97" s="544"/>
      <c r="U97" s="544"/>
    </row>
    <row r="98" spans="5:21" ht="17" customHeight="1" x14ac:dyDescent="0.2">
      <c r="F98" s="577" t="s">
        <v>306</v>
      </c>
      <c r="G98" s="575"/>
      <c r="H98" s="553"/>
      <c r="O98" s="578"/>
    </row>
    <row r="99" spans="5:21" s="546" customFormat="1" ht="17" customHeight="1" x14ac:dyDescent="0.2">
      <c r="E99" s="544"/>
      <c r="F99" s="573" t="s">
        <v>241</v>
      </c>
      <c r="G99" s="547" t="s">
        <v>884</v>
      </c>
      <c r="J99" s="546" t="s">
        <v>874</v>
      </c>
      <c r="K99" s="548">
        <f>(I89*K89)*K90</f>
        <v>4.0800000000000003E-2</v>
      </c>
      <c r="L99" s="546" t="s">
        <v>189</v>
      </c>
      <c r="O99" s="544"/>
    </row>
    <row r="100" spans="5:21" s="546" customFormat="1" ht="17" customHeight="1" x14ac:dyDescent="0.2">
      <c r="E100" s="544"/>
      <c r="F100" s="573" t="s">
        <v>241</v>
      </c>
      <c r="G100" s="547" t="s">
        <v>882</v>
      </c>
      <c r="H100" s="547"/>
      <c r="J100" s="546" t="s">
        <v>874</v>
      </c>
      <c r="K100" s="548">
        <f>N97</f>
        <v>4.2770944799999997</v>
      </c>
      <c r="L100" s="546" t="s">
        <v>192</v>
      </c>
      <c r="O100" s="544"/>
    </row>
    <row r="101" spans="5:21" s="546" customFormat="1" ht="17" customHeight="1" x14ac:dyDescent="0.2">
      <c r="E101" s="544"/>
      <c r="F101" s="555" t="s">
        <v>241</v>
      </c>
      <c r="G101" s="547" t="s">
        <v>147</v>
      </c>
      <c r="H101" s="547"/>
      <c r="J101" s="546" t="s">
        <v>874</v>
      </c>
      <c r="K101" s="548">
        <f>K89+I89+K89*K90</f>
        <v>0.89</v>
      </c>
      <c r="L101" s="546" t="s">
        <v>184</v>
      </c>
      <c r="O101" s="544"/>
    </row>
    <row r="102" spans="5:21" ht="17" customHeight="1" x14ac:dyDescent="0.2">
      <c r="F102" s="555"/>
      <c r="G102" s="575"/>
      <c r="I102" s="554"/>
      <c r="M102" s="552"/>
      <c r="N102" s="546"/>
      <c r="O102" s="546"/>
      <c r="P102" s="546"/>
      <c r="Q102" s="552"/>
      <c r="R102" s="561"/>
      <c r="S102" s="554"/>
      <c r="T102" s="554"/>
      <c r="U102" s="554"/>
    </row>
    <row r="103" spans="5:21" s="546" customFormat="1" ht="17" customHeight="1" x14ac:dyDescent="0.2">
      <c r="E103" s="543" t="s">
        <v>941</v>
      </c>
      <c r="F103" s="547"/>
      <c r="G103" s="545"/>
      <c r="I103" s="581">
        <v>0.1</v>
      </c>
      <c r="J103" s="582" t="s">
        <v>873</v>
      </c>
      <c r="K103" s="582">
        <v>0.3</v>
      </c>
      <c r="L103" s="546" t="s">
        <v>185</v>
      </c>
      <c r="M103" s="547" t="s">
        <v>942</v>
      </c>
      <c r="O103" s="544"/>
    </row>
    <row r="104" spans="5:21" s="546" customFormat="1" ht="17" customHeight="1" x14ac:dyDescent="0.2">
      <c r="E104" s="544"/>
      <c r="F104" s="555" t="s">
        <v>241</v>
      </c>
      <c r="G104" s="547" t="s">
        <v>939</v>
      </c>
      <c r="J104" s="546" t="s">
        <v>874</v>
      </c>
      <c r="K104" s="582">
        <f>4.275+1.05</f>
        <v>5.3250000000000002</v>
      </c>
      <c r="L104" s="546" t="s">
        <v>185</v>
      </c>
      <c r="M104" s="547"/>
      <c r="O104" s="544"/>
    </row>
    <row r="105" spans="5:21" s="546" customFormat="1" ht="17" customHeight="1" x14ac:dyDescent="0.2">
      <c r="E105" s="544"/>
      <c r="F105" s="547"/>
      <c r="G105" s="545"/>
      <c r="O105" s="544"/>
    </row>
    <row r="106" spans="5:21" ht="17" customHeight="1" x14ac:dyDescent="0.2">
      <c r="F106" s="555" t="s">
        <v>241</v>
      </c>
      <c r="G106" s="556" t="s">
        <v>878</v>
      </c>
      <c r="J106" s="553" t="s">
        <v>874</v>
      </c>
      <c r="K106" s="553">
        <f>ROUNDUP(((K104)/T106),0)</f>
        <v>27</v>
      </c>
      <c r="L106" s="553" t="s">
        <v>266</v>
      </c>
      <c r="M106" s="583">
        <v>8</v>
      </c>
      <c r="N106" s="544" t="s">
        <v>879</v>
      </c>
      <c r="O106" s="497" t="s">
        <v>880</v>
      </c>
      <c r="P106" s="559">
        <f>((3.14*(M106/1000)^2)/4)*12*7850</f>
        <v>4.7326079999999999</v>
      </c>
      <c r="Q106" s="559"/>
      <c r="R106" s="546" t="s">
        <v>192</v>
      </c>
      <c r="S106" s="497" t="s">
        <v>880</v>
      </c>
      <c r="T106" s="591">
        <v>0.2</v>
      </c>
      <c r="U106" s="546" t="s">
        <v>185</v>
      </c>
    </row>
    <row r="107" spans="5:21" ht="17" customHeight="1" x14ac:dyDescent="0.2">
      <c r="F107" s="555" t="s">
        <v>241</v>
      </c>
      <c r="G107" s="556" t="s">
        <v>881</v>
      </c>
      <c r="J107" s="553" t="s">
        <v>874</v>
      </c>
      <c r="K107" s="553">
        <f>ROUNDUP(((K103)/T107),0)</f>
        <v>2</v>
      </c>
      <c r="L107" s="553" t="s">
        <v>266</v>
      </c>
      <c r="M107" s="583">
        <v>6</v>
      </c>
      <c r="N107" s="544" t="s">
        <v>879</v>
      </c>
      <c r="O107" s="497" t="s">
        <v>880</v>
      </c>
      <c r="P107" s="559">
        <f t="shared" ref="P107" si="4">((3.14*(M107/1000)^2)/4)*12*7850</f>
        <v>2.6620919999999999</v>
      </c>
      <c r="Q107" s="559"/>
      <c r="R107" s="546" t="s">
        <v>192</v>
      </c>
      <c r="S107" s="497" t="s">
        <v>880</v>
      </c>
      <c r="T107" s="591">
        <v>0.2</v>
      </c>
      <c r="U107" s="546" t="s">
        <v>185</v>
      </c>
    </row>
    <row r="108" spans="5:21" s="546" customFormat="1" ht="17" customHeight="1" x14ac:dyDescent="0.2">
      <c r="E108" s="544"/>
      <c r="F108" s="573" t="s">
        <v>241</v>
      </c>
      <c r="G108" s="547" t="s">
        <v>882</v>
      </c>
      <c r="H108" s="547"/>
      <c r="O108" s="544"/>
    </row>
    <row r="109" spans="5:21" s="546" customFormat="1" ht="17" customHeight="1" x14ac:dyDescent="0.2">
      <c r="E109" s="544"/>
      <c r="F109" s="545"/>
      <c r="G109" s="486" t="s">
        <v>892</v>
      </c>
      <c r="H109" s="545"/>
      <c r="I109" s="544">
        <f>M106</f>
        <v>8</v>
      </c>
      <c r="J109" s="546" t="s">
        <v>874</v>
      </c>
      <c r="K109" s="546">
        <f>K106*(2*(I103+K103))/12</f>
        <v>1.8</v>
      </c>
      <c r="L109" s="546" t="s">
        <v>589</v>
      </c>
      <c r="M109" s="552" t="s">
        <v>880</v>
      </c>
      <c r="N109" s="548">
        <f>K109*P106</f>
        <v>8.5186943999999993</v>
      </c>
      <c r="O109" s="548"/>
      <c r="P109" s="546" t="s">
        <v>192</v>
      </c>
    </row>
    <row r="110" spans="5:21" s="546" customFormat="1" ht="17" customHeight="1" x14ac:dyDescent="0.2">
      <c r="E110" s="544"/>
      <c r="F110" s="545"/>
      <c r="G110" s="584" t="s">
        <v>893</v>
      </c>
      <c r="H110" s="585"/>
      <c r="I110" s="586">
        <f>M107</f>
        <v>6</v>
      </c>
      <c r="J110" s="587" t="s">
        <v>874</v>
      </c>
      <c r="K110" s="587">
        <f>K107*(2*(I103+K104))/12</f>
        <v>1.8083333333333333</v>
      </c>
      <c r="L110" s="587" t="s">
        <v>589</v>
      </c>
      <c r="M110" s="506" t="s">
        <v>880</v>
      </c>
      <c r="N110" s="588">
        <f>K110*P107</f>
        <v>4.8139497000000002</v>
      </c>
      <c r="O110" s="588"/>
      <c r="P110" s="587" t="s">
        <v>192</v>
      </c>
    </row>
    <row r="111" spans="5:21" s="546" customFormat="1" ht="17" customHeight="1" x14ac:dyDescent="0.2">
      <c r="E111" s="544"/>
      <c r="F111" s="573"/>
      <c r="G111" s="577"/>
      <c r="H111" s="545"/>
      <c r="I111" s="544"/>
      <c r="M111" s="589" t="s">
        <v>883</v>
      </c>
      <c r="N111" s="590">
        <f>SUM(N109:O110)</f>
        <v>13.3326441</v>
      </c>
      <c r="O111" s="590"/>
      <c r="P111" s="546" t="s">
        <v>192</v>
      </c>
      <c r="Q111" s="572"/>
      <c r="R111" s="548"/>
      <c r="S111" s="544"/>
      <c r="T111" s="544"/>
      <c r="U111" s="544"/>
    </row>
    <row r="112" spans="5:21" ht="17" customHeight="1" x14ac:dyDescent="0.2">
      <c r="F112" s="577" t="s">
        <v>306</v>
      </c>
      <c r="G112" s="575"/>
      <c r="H112" s="553"/>
      <c r="O112" s="578"/>
    </row>
    <row r="113" spans="5:21" s="546" customFormat="1" ht="17" customHeight="1" x14ac:dyDescent="0.2">
      <c r="E113" s="544"/>
      <c r="F113" s="573" t="s">
        <v>241</v>
      </c>
      <c r="G113" s="547" t="s">
        <v>884</v>
      </c>
      <c r="J113" s="546" t="s">
        <v>874</v>
      </c>
      <c r="K113" s="548">
        <f>(I103*K103)*K104</f>
        <v>0.15975</v>
      </c>
      <c r="L113" s="546" t="s">
        <v>189</v>
      </c>
      <c r="O113" s="544"/>
    </row>
    <row r="114" spans="5:21" s="546" customFormat="1" ht="17" customHeight="1" x14ac:dyDescent="0.2">
      <c r="E114" s="544"/>
      <c r="F114" s="573" t="s">
        <v>241</v>
      </c>
      <c r="G114" s="547" t="s">
        <v>882</v>
      </c>
      <c r="H114" s="547"/>
      <c r="J114" s="546" t="s">
        <v>874</v>
      </c>
      <c r="K114" s="548">
        <f>N111</f>
        <v>13.3326441</v>
      </c>
      <c r="L114" s="546" t="s">
        <v>192</v>
      </c>
      <c r="O114" s="544"/>
    </row>
    <row r="115" spans="5:21" s="546" customFormat="1" ht="17" customHeight="1" x14ac:dyDescent="0.2">
      <c r="E115" s="544"/>
      <c r="F115" s="555" t="s">
        <v>241</v>
      </c>
      <c r="G115" s="547" t="s">
        <v>147</v>
      </c>
      <c r="H115" s="547"/>
      <c r="J115" s="546" t="s">
        <v>874</v>
      </c>
      <c r="K115" s="548">
        <f>K103+I103+K103*K104</f>
        <v>1.9975000000000001</v>
      </c>
      <c r="L115" s="546" t="s">
        <v>184</v>
      </c>
      <c r="O115" s="544"/>
    </row>
    <row r="116" spans="5:21" ht="17" customHeight="1" x14ac:dyDescent="0.2">
      <c r="F116" s="555"/>
      <c r="G116" s="575"/>
      <c r="I116" s="554"/>
      <c r="M116" s="552"/>
      <c r="N116" s="546"/>
      <c r="O116" s="546"/>
      <c r="P116" s="546"/>
      <c r="Q116" s="552"/>
      <c r="R116" s="561"/>
      <c r="S116" s="554"/>
      <c r="T116" s="554"/>
      <c r="U116" s="554"/>
    </row>
    <row r="117" spans="5:21" s="546" customFormat="1" ht="17" customHeight="1" x14ac:dyDescent="0.2">
      <c r="E117" s="543" t="s">
        <v>941</v>
      </c>
      <c r="F117" s="547"/>
      <c r="G117" s="545"/>
      <c r="I117" s="581">
        <v>0.1</v>
      </c>
      <c r="J117" s="582" t="s">
        <v>873</v>
      </c>
      <c r="K117" s="582">
        <v>0.25</v>
      </c>
      <c r="L117" s="546" t="s">
        <v>185</v>
      </c>
      <c r="M117" s="547" t="s">
        <v>943</v>
      </c>
      <c r="O117" s="544"/>
    </row>
    <row r="118" spans="5:21" s="546" customFormat="1" ht="17" customHeight="1" x14ac:dyDescent="0.2">
      <c r="E118" s="544"/>
      <c r="F118" s="555" t="s">
        <v>241</v>
      </c>
      <c r="G118" s="547" t="s">
        <v>939</v>
      </c>
      <c r="J118" s="546" t="s">
        <v>874</v>
      </c>
      <c r="K118" s="582">
        <v>4.46</v>
      </c>
      <c r="L118" s="546" t="s">
        <v>185</v>
      </c>
      <c r="M118" s="547"/>
      <c r="O118" s="544"/>
    </row>
    <row r="119" spans="5:21" s="546" customFormat="1" ht="17" customHeight="1" x14ac:dyDescent="0.2">
      <c r="E119" s="544"/>
      <c r="F119" s="547"/>
      <c r="G119" s="545"/>
      <c r="O119" s="544"/>
    </row>
    <row r="120" spans="5:21" ht="17" customHeight="1" x14ac:dyDescent="0.2">
      <c r="F120" s="555" t="s">
        <v>241</v>
      </c>
      <c r="G120" s="556" t="s">
        <v>878</v>
      </c>
      <c r="J120" s="553" t="s">
        <v>874</v>
      </c>
      <c r="K120" s="553">
        <f>ROUNDUP(((K118)/T120),0)</f>
        <v>23</v>
      </c>
      <c r="L120" s="553" t="s">
        <v>266</v>
      </c>
      <c r="M120" s="583">
        <v>8</v>
      </c>
      <c r="N120" s="544" t="s">
        <v>879</v>
      </c>
      <c r="O120" s="497" t="s">
        <v>880</v>
      </c>
      <c r="P120" s="559">
        <f>((3.14*(M120/1000)^2)/4)*12*7850</f>
        <v>4.7326079999999999</v>
      </c>
      <c r="Q120" s="559"/>
      <c r="R120" s="546" t="s">
        <v>192</v>
      </c>
      <c r="S120" s="497" t="s">
        <v>880</v>
      </c>
      <c r="T120" s="591">
        <v>0.2</v>
      </c>
      <c r="U120" s="546" t="s">
        <v>185</v>
      </c>
    </row>
    <row r="121" spans="5:21" ht="17" customHeight="1" x14ac:dyDescent="0.2">
      <c r="F121" s="555" t="s">
        <v>241</v>
      </c>
      <c r="G121" s="556" t="s">
        <v>881</v>
      </c>
      <c r="J121" s="553" t="s">
        <v>874</v>
      </c>
      <c r="K121" s="553">
        <f>ROUNDUP(((K117)/T121),0)</f>
        <v>2</v>
      </c>
      <c r="L121" s="553" t="s">
        <v>266</v>
      </c>
      <c r="M121" s="583">
        <v>6</v>
      </c>
      <c r="N121" s="544" t="s">
        <v>879</v>
      </c>
      <c r="O121" s="497" t="s">
        <v>880</v>
      </c>
      <c r="P121" s="559">
        <f t="shared" ref="P121" si="5">((3.14*(M121/1000)^2)/4)*12*7850</f>
        <v>2.6620919999999999</v>
      </c>
      <c r="Q121" s="559"/>
      <c r="R121" s="546" t="s">
        <v>192</v>
      </c>
      <c r="S121" s="497" t="s">
        <v>880</v>
      </c>
      <c r="T121" s="591">
        <v>0.2</v>
      </c>
      <c r="U121" s="546" t="s">
        <v>185</v>
      </c>
    </row>
    <row r="122" spans="5:21" s="546" customFormat="1" ht="17" customHeight="1" x14ac:dyDescent="0.2">
      <c r="E122" s="544"/>
      <c r="F122" s="573" t="s">
        <v>241</v>
      </c>
      <c r="G122" s="547" t="s">
        <v>882</v>
      </c>
      <c r="H122" s="547"/>
      <c r="O122" s="544"/>
    </row>
    <row r="123" spans="5:21" s="546" customFormat="1" ht="17" customHeight="1" x14ac:dyDescent="0.2">
      <c r="E123" s="544"/>
      <c r="F123" s="545"/>
      <c r="G123" s="486" t="s">
        <v>892</v>
      </c>
      <c r="H123" s="545"/>
      <c r="I123" s="544">
        <f>M120</f>
        <v>8</v>
      </c>
      <c r="J123" s="546" t="s">
        <v>874</v>
      </c>
      <c r="K123" s="546">
        <f>K120*(2*(I117+K117))/12</f>
        <v>1.3416666666666666</v>
      </c>
      <c r="L123" s="546" t="s">
        <v>589</v>
      </c>
      <c r="M123" s="552" t="s">
        <v>880</v>
      </c>
      <c r="N123" s="548">
        <f>K123*P120</f>
        <v>6.3495823999999992</v>
      </c>
      <c r="O123" s="548"/>
      <c r="P123" s="546" t="s">
        <v>192</v>
      </c>
    </row>
    <row r="124" spans="5:21" s="546" customFormat="1" ht="17" customHeight="1" x14ac:dyDescent="0.2">
      <c r="E124" s="544"/>
      <c r="F124" s="545"/>
      <c r="G124" s="584" t="s">
        <v>893</v>
      </c>
      <c r="H124" s="585"/>
      <c r="I124" s="586">
        <f>M121</f>
        <v>6</v>
      </c>
      <c r="J124" s="587" t="s">
        <v>874</v>
      </c>
      <c r="K124" s="587">
        <f>K121*(2*(I117+K118))/12</f>
        <v>1.5199999999999998</v>
      </c>
      <c r="L124" s="587" t="s">
        <v>589</v>
      </c>
      <c r="M124" s="506" t="s">
        <v>880</v>
      </c>
      <c r="N124" s="588">
        <f>K124*P121</f>
        <v>4.0463798399999993</v>
      </c>
      <c r="O124" s="588"/>
      <c r="P124" s="587" t="s">
        <v>192</v>
      </c>
    </row>
    <row r="125" spans="5:21" s="546" customFormat="1" ht="17" customHeight="1" x14ac:dyDescent="0.2">
      <c r="E125" s="544"/>
      <c r="F125" s="573"/>
      <c r="G125" s="577"/>
      <c r="H125" s="545"/>
      <c r="I125" s="544"/>
      <c r="M125" s="589" t="s">
        <v>883</v>
      </c>
      <c r="N125" s="590">
        <f>SUM(N123:O124)</f>
        <v>10.395962239999999</v>
      </c>
      <c r="O125" s="590"/>
      <c r="P125" s="546" t="s">
        <v>192</v>
      </c>
      <c r="Q125" s="572"/>
      <c r="R125" s="548"/>
      <c r="S125" s="544"/>
      <c r="T125" s="544"/>
      <c r="U125" s="544"/>
    </row>
    <row r="126" spans="5:21" ht="17" customHeight="1" x14ac:dyDescent="0.2">
      <c r="F126" s="577" t="s">
        <v>306</v>
      </c>
      <c r="G126" s="575"/>
      <c r="H126" s="553"/>
      <c r="O126" s="578"/>
    </row>
    <row r="127" spans="5:21" s="546" customFormat="1" ht="17" customHeight="1" x14ac:dyDescent="0.2">
      <c r="E127" s="544"/>
      <c r="F127" s="573" t="s">
        <v>241</v>
      </c>
      <c r="G127" s="547" t="s">
        <v>884</v>
      </c>
      <c r="J127" s="546" t="s">
        <v>874</v>
      </c>
      <c r="K127" s="548">
        <f>(I117*K117)*K118</f>
        <v>0.1115</v>
      </c>
      <c r="L127" s="546" t="s">
        <v>189</v>
      </c>
      <c r="O127" s="544"/>
    </row>
    <row r="128" spans="5:21" s="546" customFormat="1" ht="17" customHeight="1" x14ac:dyDescent="0.2">
      <c r="E128" s="544"/>
      <c r="F128" s="573" t="s">
        <v>241</v>
      </c>
      <c r="G128" s="547" t="s">
        <v>882</v>
      </c>
      <c r="H128" s="547"/>
      <c r="J128" s="546" t="s">
        <v>874</v>
      </c>
      <c r="K128" s="548">
        <f>N125</f>
        <v>10.395962239999999</v>
      </c>
      <c r="L128" s="546" t="s">
        <v>192</v>
      </c>
      <c r="O128" s="544"/>
    </row>
    <row r="129" spans="5:21" s="546" customFormat="1" ht="17" customHeight="1" x14ac:dyDescent="0.2">
      <c r="E129" s="544"/>
      <c r="F129" s="555" t="s">
        <v>241</v>
      </c>
      <c r="G129" s="547" t="s">
        <v>147</v>
      </c>
      <c r="H129" s="547"/>
      <c r="J129" s="546" t="s">
        <v>874</v>
      </c>
      <c r="K129" s="548">
        <f>K117+I117+K117*K118</f>
        <v>1.4649999999999999</v>
      </c>
      <c r="L129" s="546" t="s">
        <v>184</v>
      </c>
      <c r="O129" s="544"/>
    </row>
    <row r="130" spans="5:21" ht="17" customHeight="1" x14ac:dyDescent="0.2">
      <c r="F130" s="555"/>
      <c r="G130" s="575"/>
      <c r="I130" s="554"/>
      <c r="M130" s="552"/>
      <c r="N130" s="546"/>
      <c r="O130" s="546"/>
      <c r="P130" s="546"/>
      <c r="Q130" s="552"/>
      <c r="R130" s="561"/>
      <c r="S130" s="554"/>
      <c r="T130" s="554"/>
      <c r="U130" s="554"/>
    </row>
    <row r="131" spans="5:21" s="546" customFormat="1" ht="17" customHeight="1" x14ac:dyDescent="0.2">
      <c r="E131" s="543" t="s">
        <v>941</v>
      </c>
      <c r="F131" s="547"/>
      <c r="G131" s="545"/>
      <c r="I131" s="581">
        <v>0.1</v>
      </c>
      <c r="J131" s="582" t="s">
        <v>873</v>
      </c>
      <c r="K131" s="582">
        <v>0.25</v>
      </c>
      <c r="L131" s="546" t="s">
        <v>185</v>
      </c>
      <c r="M131" s="547" t="s">
        <v>944</v>
      </c>
      <c r="O131" s="544"/>
    </row>
    <row r="132" spans="5:21" s="546" customFormat="1" ht="17" customHeight="1" x14ac:dyDescent="0.2">
      <c r="E132" s="544"/>
      <c r="F132" s="555" t="s">
        <v>241</v>
      </c>
      <c r="G132" s="547" t="s">
        <v>939</v>
      </c>
      <c r="J132" s="546" t="s">
        <v>874</v>
      </c>
      <c r="K132" s="582">
        <f>5.375</f>
        <v>5.375</v>
      </c>
      <c r="L132" s="546" t="s">
        <v>185</v>
      </c>
      <c r="M132" s="547"/>
      <c r="O132" s="544"/>
    </row>
    <row r="133" spans="5:21" s="546" customFormat="1" ht="17" customHeight="1" x14ac:dyDescent="0.2">
      <c r="E133" s="544"/>
      <c r="F133" s="547"/>
      <c r="G133" s="545"/>
      <c r="O133" s="544"/>
    </row>
    <row r="134" spans="5:21" ht="17" customHeight="1" x14ac:dyDescent="0.2">
      <c r="F134" s="555" t="s">
        <v>241</v>
      </c>
      <c r="G134" s="556" t="s">
        <v>878</v>
      </c>
      <c r="J134" s="553" t="s">
        <v>874</v>
      </c>
      <c r="K134" s="553">
        <f>ROUNDUP(((K132)/T134),0)</f>
        <v>27</v>
      </c>
      <c r="L134" s="553" t="s">
        <v>266</v>
      </c>
      <c r="M134" s="583">
        <v>8</v>
      </c>
      <c r="N134" s="544" t="s">
        <v>879</v>
      </c>
      <c r="O134" s="497" t="s">
        <v>880</v>
      </c>
      <c r="P134" s="559">
        <f>((3.14*(M134/1000)^2)/4)*12*7850</f>
        <v>4.7326079999999999</v>
      </c>
      <c r="Q134" s="559"/>
      <c r="R134" s="546" t="s">
        <v>192</v>
      </c>
      <c r="S134" s="497" t="s">
        <v>880</v>
      </c>
      <c r="T134" s="591">
        <v>0.2</v>
      </c>
      <c r="U134" s="546" t="s">
        <v>185</v>
      </c>
    </row>
    <row r="135" spans="5:21" ht="17" customHeight="1" x14ac:dyDescent="0.2">
      <c r="F135" s="555" t="s">
        <v>241</v>
      </c>
      <c r="G135" s="556" t="s">
        <v>881</v>
      </c>
      <c r="J135" s="553" t="s">
        <v>874</v>
      </c>
      <c r="K135" s="553">
        <f>ROUNDUP(((K131)/T135),0)</f>
        <v>2</v>
      </c>
      <c r="L135" s="553" t="s">
        <v>266</v>
      </c>
      <c r="M135" s="583">
        <v>6</v>
      </c>
      <c r="N135" s="544" t="s">
        <v>879</v>
      </c>
      <c r="O135" s="497" t="s">
        <v>880</v>
      </c>
      <c r="P135" s="559">
        <f t="shared" ref="P135" si="6">((3.14*(M135/1000)^2)/4)*12*7850</f>
        <v>2.6620919999999999</v>
      </c>
      <c r="Q135" s="559"/>
      <c r="R135" s="546" t="s">
        <v>192</v>
      </c>
      <c r="S135" s="497" t="s">
        <v>880</v>
      </c>
      <c r="T135" s="591">
        <v>0.2</v>
      </c>
      <c r="U135" s="546" t="s">
        <v>185</v>
      </c>
    </row>
    <row r="136" spans="5:21" s="546" customFormat="1" ht="17" customHeight="1" x14ac:dyDescent="0.2">
      <c r="E136" s="544"/>
      <c r="F136" s="573" t="s">
        <v>241</v>
      </c>
      <c r="G136" s="547" t="s">
        <v>882</v>
      </c>
      <c r="H136" s="547"/>
      <c r="O136" s="544"/>
    </row>
    <row r="137" spans="5:21" s="546" customFormat="1" ht="17" customHeight="1" x14ac:dyDescent="0.2">
      <c r="E137" s="544"/>
      <c r="F137" s="545"/>
      <c r="G137" s="486" t="s">
        <v>892</v>
      </c>
      <c r="H137" s="545"/>
      <c r="I137" s="544">
        <f>M134</f>
        <v>8</v>
      </c>
      <c r="J137" s="546" t="s">
        <v>874</v>
      </c>
      <c r="K137" s="546">
        <f>K134*(2*(I131+K131))/12</f>
        <v>1.575</v>
      </c>
      <c r="L137" s="546" t="s">
        <v>589</v>
      </c>
      <c r="M137" s="552" t="s">
        <v>880</v>
      </c>
      <c r="N137" s="548">
        <f>K137*P134</f>
        <v>7.4538576000000001</v>
      </c>
      <c r="O137" s="548"/>
      <c r="P137" s="546" t="s">
        <v>192</v>
      </c>
    </row>
    <row r="138" spans="5:21" s="546" customFormat="1" ht="17" customHeight="1" x14ac:dyDescent="0.2">
      <c r="E138" s="544"/>
      <c r="F138" s="545"/>
      <c r="G138" s="584" t="s">
        <v>893</v>
      </c>
      <c r="H138" s="585"/>
      <c r="I138" s="586">
        <f>M135</f>
        <v>6</v>
      </c>
      <c r="J138" s="587" t="s">
        <v>874</v>
      </c>
      <c r="K138" s="587">
        <f>K135*(2*(I131+K132))/12</f>
        <v>1.825</v>
      </c>
      <c r="L138" s="587" t="s">
        <v>589</v>
      </c>
      <c r="M138" s="506" t="s">
        <v>880</v>
      </c>
      <c r="N138" s="588">
        <f>K138*P135</f>
        <v>4.8583178999999994</v>
      </c>
      <c r="O138" s="588"/>
      <c r="P138" s="587" t="s">
        <v>192</v>
      </c>
    </row>
    <row r="139" spans="5:21" s="546" customFormat="1" ht="17" customHeight="1" x14ac:dyDescent="0.2">
      <c r="E139" s="544"/>
      <c r="F139" s="573"/>
      <c r="G139" s="577"/>
      <c r="H139" s="545"/>
      <c r="I139" s="544"/>
      <c r="M139" s="589" t="s">
        <v>883</v>
      </c>
      <c r="N139" s="590">
        <f>SUM(N137:O138)</f>
        <v>12.312175499999999</v>
      </c>
      <c r="O139" s="590"/>
      <c r="P139" s="546" t="s">
        <v>192</v>
      </c>
      <c r="Q139" s="572"/>
      <c r="R139" s="548"/>
      <c r="S139" s="544"/>
      <c r="T139" s="544"/>
      <c r="U139" s="544"/>
    </row>
    <row r="140" spans="5:21" ht="17" customHeight="1" x14ac:dyDescent="0.2">
      <c r="F140" s="577" t="s">
        <v>306</v>
      </c>
      <c r="G140" s="575"/>
      <c r="H140" s="553"/>
      <c r="O140" s="578"/>
    </row>
    <row r="141" spans="5:21" s="546" customFormat="1" ht="17" customHeight="1" x14ac:dyDescent="0.2">
      <c r="E141" s="544"/>
      <c r="F141" s="573" t="s">
        <v>241</v>
      </c>
      <c r="G141" s="547" t="s">
        <v>884</v>
      </c>
      <c r="J141" s="546" t="s">
        <v>874</v>
      </c>
      <c r="K141" s="548">
        <f>(I131*K131)*K132</f>
        <v>0.13437499999999999</v>
      </c>
      <c r="L141" s="546" t="s">
        <v>189</v>
      </c>
      <c r="O141" s="544"/>
    </row>
    <row r="142" spans="5:21" s="546" customFormat="1" ht="17" customHeight="1" x14ac:dyDescent="0.2">
      <c r="E142" s="544"/>
      <c r="F142" s="573" t="s">
        <v>241</v>
      </c>
      <c r="G142" s="547" t="s">
        <v>882</v>
      </c>
      <c r="H142" s="547"/>
      <c r="J142" s="546" t="s">
        <v>874</v>
      </c>
      <c r="K142" s="548">
        <f>N139</f>
        <v>12.312175499999999</v>
      </c>
      <c r="L142" s="546" t="s">
        <v>192</v>
      </c>
      <c r="O142" s="544"/>
    </row>
    <row r="143" spans="5:21" s="546" customFormat="1" ht="17" customHeight="1" x14ac:dyDescent="0.2">
      <c r="E143" s="544"/>
      <c r="F143" s="555" t="s">
        <v>241</v>
      </c>
      <c r="G143" s="547" t="s">
        <v>147</v>
      </c>
      <c r="H143" s="547"/>
      <c r="J143" s="546" t="s">
        <v>874</v>
      </c>
      <c r="K143" s="548">
        <f>K131+I131+K131*K132</f>
        <v>1.6937500000000001</v>
      </c>
      <c r="L143" s="546" t="s">
        <v>184</v>
      </c>
      <c r="O143" s="544"/>
    </row>
    <row r="144" spans="5:21" ht="17" customHeight="1" x14ac:dyDescent="0.2">
      <c r="F144" s="555"/>
      <c r="G144" s="575"/>
      <c r="I144" s="554"/>
      <c r="M144" s="552"/>
      <c r="N144" s="546"/>
      <c r="O144" s="546"/>
      <c r="P144" s="546"/>
      <c r="Q144" s="552"/>
      <c r="R144" s="561"/>
      <c r="S144" s="554"/>
      <c r="T144" s="554"/>
      <c r="U144" s="554"/>
    </row>
    <row r="145" spans="5:21" s="546" customFormat="1" ht="17" customHeight="1" x14ac:dyDescent="0.2">
      <c r="E145" s="543" t="s">
        <v>945</v>
      </c>
      <c r="F145" s="547"/>
      <c r="G145" s="545"/>
      <c r="I145" s="581">
        <v>0.1</v>
      </c>
      <c r="J145" s="582" t="s">
        <v>873</v>
      </c>
      <c r="K145" s="582">
        <v>0.35</v>
      </c>
      <c r="L145" s="546" t="s">
        <v>185</v>
      </c>
      <c r="M145" s="547" t="s">
        <v>946</v>
      </c>
      <c r="O145" s="544"/>
    </row>
    <row r="146" spans="5:21" s="546" customFormat="1" ht="17" customHeight="1" x14ac:dyDescent="0.2">
      <c r="E146" s="544"/>
      <c r="F146" s="555" t="s">
        <v>241</v>
      </c>
      <c r="G146" s="547" t="s">
        <v>939</v>
      </c>
      <c r="J146" s="546" t="s">
        <v>874</v>
      </c>
      <c r="K146" s="582">
        <f>1.375+4.37</f>
        <v>5.7450000000000001</v>
      </c>
      <c r="L146" s="546" t="s">
        <v>185</v>
      </c>
      <c r="M146" s="547"/>
      <c r="O146" s="544"/>
    </row>
    <row r="147" spans="5:21" s="546" customFormat="1" ht="17" customHeight="1" x14ac:dyDescent="0.2">
      <c r="E147" s="544"/>
      <c r="F147" s="547"/>
      <c r="G147" s="545"/>
      <c r="O147" s="544"/>
    </row>
    <row r="148" spans="5:21" ht="17" customHeight="1" x14ac:dyDescent="0.2">
      <c r="F148" s="555" t="s">
        <v>241</v>
      </c>
      <c r="G148" s="556" t="s">
        <v>878</v>
      </c>
      <c r="J148" s="553" t="s">
        <v>874</v>
      </c>
      <c r="K148" s="553">
        <f>ROUNDUP(((K146)/T148),0)</f>
        <v>29</v>
      </c>
      <c r="L148" s="553" t="s">
        <v>266</v>
      </c>
      <c r="M148" s="583">
        <v>8</v>
      </c>
      <c r="N148" s="544" t="s">
        <v>879</v>
      </c>
      <c r="O148" s="497" t="s">
        <v>880</v>
      </c>
      <c r="P148" s="559">
        <f>((3.14*(M148/1000)^2)/4)*12*7850</f>
        <v>4.7326079999999999</v>
      </c>
      <c r="Q148" s="559"/>
      <c r="R148" s="546" t="s">
        <v>192</v>
      </c>
      <c r="S148" s="497" t="s">
        <v>880</v>
      </c>
      <c r="T148" s="591">
        <v>0.2</v>
      </c>
      <c r="U148" s="546" t="s">
        <v>185</v>
      </c>
    </row>
    <row r="149" spans="5:21" ht="17" customHeight="1" x14ac:dyDescent="0.2">
      <c r="F149" s="555" t="s">
        <v>241</v>
      </c>
      <c r="G149" s="556" t="s">
        <v>881</v>
      </c>
      <c r="J149" s="553" t="s">
        <v>874</v>
      </c>
      <c r="K149" s="553">
        <f>ROUNDUP(((K145)/T149),0)</f>
        <v>2</v>
      </c>
      <c r="L149" s="553" t="s">
        <v>266</v>
      </c>
      <c r="M149" s="583">
        <v>6</v>
      </c>
      <c r="N149" s="544" t="s">
        <v>879</v>
      </c>
      <c r="O149" s="497" t="s">
        <v>880</v>
      </c>
      <c r="P149" s="559">
        <f t="shared" ref="P149" si="7">((3.14*(M149/1000)^2)/4)*12*7850</f>
        <v>2.6620919999999999</v>
      </c>
      <c r="Q149" s="559"/>
      <c r="R149" s="546" t="s">
        <v>192</v>
      </c>
      <c r="S149" s="497" t="s">
        <v>880</v>
      </c>
      <c r="T149" s="591">
        <v>0.2</v>
      </c>
      <c r="U149" s="546" t="s">
        <v>185</v>
      </c>
    </row>
    <row r="150" spans="5:21" s="546" customFormat="1" ht="17" customHeight="1" x14ac:dyDescent="0.2">
      <c r="E150" s="544"/>
      <c r="F150" s="573" t="s">
        <v>241</v>
      </c>
      <c r="G150" s="547" t="s">
        <v>882</v>
      </c>
      <c r="H150" s="547"/>
      <c r="O150" s="544"/>
    </row>
    <row r="151" spans="5:21" s="546" customFormat="1" ht="17" customHeight="1" x14ac:dyDescent="0.2">
      <c r="E151" s="544"/>
      <c r="F151" s="545"/>
      <c r="G151" s="486" t="s">
        <v>892</v>
      </c>
      <c r="H151" s="545"/>
      <c r="I151" s="544">
        <f>M148</f>
        <v>8</v>
      </c>
      <c r="J151" s="546" t="s">
        <v>874</v>
      </c>
      <c r="K151" s="546">
        <f>K148*(2*(I145+K145))/12</f>
        <v>2.1749999999999998</v>
      </c>
      <c r="L151" s="546" t="s">
        <v>589</v>
      </c>
      <c r="M151" s="552" t="s">
        <v>880</v>
      </c>
      <c r="N151" s="548">
        <f>K151*P148</f>
        <v>10.293422399999999</v>
      </c>
      <c r="O151" s="548"/>
      <c r="P151" s="546" t="s">
        <v>192</v>
      </c>
    </row>
    <row r="152" spans="5:21" s="546" customFormat="1" ht="17" customHeight="1" x14ac:dyDescent="0.2">
      <c r="E152" s="544"/>
      <c r="F152" s="545"/>
      <c r="G152" s="584" t="s">
        <v>893</v>
      </c>
      <c r="H152" s="585"/>
      <c r="I152" s="586">
        <f>M149</f>
        <v>6</v>
      </c>
      <c r="J152" s="587" t="s">
        <v>874</v>
      </c>
      <c r="K152" s="587">
        <f>K149*(2*(I145+K146))/12</f>
        <v>1.9483333333333333</v>
      </c>
      <c r="L152" s="587" t="s">
        <v>589</v>
      </c>
      <c r="M152" s="506" t="s">
        <v>880</v>
      </c>
      <c r="N152" s="588">
        <f>K152*P149</f>
        <v>5.18664258</v>
      </c>
      <c r="O152" s="588"/>
      <c r="P152" s="587" t="s">
        <v>192</v>
      </c>
    </row>
    <row r="153" spans="5:21" s="546" customFormat="1" ht="17" customHeight="1" x14ac:dyDescent="0.2">
      <c r="E153" s="544"/>
      <c r="F153" s="573"/>
      <c r="G153" s="577"/>
      <c r="H153" s="545"/>
      <c r="I153" s="544"/>
      <c r="M153" s="589" t="s">
        <v>883</v>
      </c>
      <c r="N153" s="590">
        <f>SUM(N151:O152)</f>
        <v>15.480064979999998</v>
      </c>
      <c r="O153" s="590"/>
      <c r="P153" s="546" t="s">
        <v>192</v>
      </c>
      <c r="Q153" s="572"/>
      <c r="R153" s="548"/>
      <c r="S153" s="544"/>
      <c r="T153" s="544"/>
      <c r="U153" s="544"/>
    </row>
    <row r="154" spans="5:21" ht="17" customHeight="1" x14ac:dyDescent="0.2">
      <c r="F154" s="577" t="s">
        <v>306</v>
      </c>
      <c r="G154" s="575"/>
      <c r="H154" s="553"/>
      <c r="O154" s="578"/>
    </row>
    <row r="155" spans="5:21" s="546" customFormat="1" ht="17" customHeight="1" x14ac:dyDescent="0.2">
      <c r="E155" s="544"/>
      <c r="F155" s="573" t="s">
        <v>241</v>
      </c>
      <c r="G155" s="547" t="s">
        <v>884</v>
      </c>
      <c r="J155" s="546" t="s">
        <v>874</v>
      </c>
      <c r="K155" s="548">
        <f>(I145*K145)*K146</f>
        <v>0.20107499999999998</v>
      </c>
      <c r="L155" s="546" t="s">
        <v>189</v>
      </c>
      <c r="O155" s="544"/>
    </row>
    <row r="156" spans="5:21" s="546" customFormat="1" ht="17" customHeight="1" x14ac:dyDescent="0.2">
      <c r="E156" s="544"/>
      <c r="F156" s="573" t="s">
        <v>241</v>
      </c>
      <c r="G156" s="547" t="s">
        <v>882</v>
      </c>
      <c r="H156" s="547"/>
      <c r="J156" s="546" t="s">
        <v>874</v>
      </c>
      <c r="K156" s="548">
        <f>N153</f>
        <v>15.480064979999998</v>
      </c>
      <c r="L156" s="546" t="s">
        <v>192</v>
      </c>
      <c r="O156" s="544"/>
    </row>
    <row r="157" spans="5:21" s="546" customFormat="1" ht="17" customHeight="1" x14ac:dyDescent="0.2">
      <c r="E157" s="544"/>
      <c r="F157" s="555" t="s">
        <v>241</v>
      </c>
      <c r="G157" s="547" t="s">
        <v>147</v>
      </c>
      <c r="H157" s="547"/>
      <c r="J157" s="546" t="s">
        <v>874</v>
      </c>
      <c r="K157" s="548">
        <f>K145+I145+K145*K146</f>
        <v>2.46075</v>
      </c>
      <c r="L157" s="546" t="s">
        <v>184</v>
      </c>
      <c r="O157" s="544"/>
    </row>
    <row r="158" spans="5:21" ht="17" customHeight="1" x14ac:dyDescent="0.2">
      <c r="F158" s="555"/>
      <c r="G158" s="575"/>
      <c r="I158" s="554"/>
      <c r="M158" s="552"/>
      <c r="N158" s="546"/>
      <c r="O158" s="546"/>
      <c r="P158" s="546"/>
      <c r="Q158" s="552"/>
      <c r="R158" s="561"/>
      <c r="S158" s="554"/>
      <c r="T158" s="554"/>
      <c r="U158" s="554"/>
    </row>
    <row r="159" spans="5:21" s="546" customFormat="1" ht="17" customHeight="1" x14ac:dyDescent="0.2">
      <c r="E159" s="543" t="s">
        <v>947</v>
      </c>
      <c r="F159" s="547"/>
      <c r="G159" s="545"/>
      <c r="I159" s="581">
        <f>'[4]DATA STRIKTUR'!J455/100</f>
        <v>0.1</v>
      </c>
      <c r="J159" s="582" t="s">
        <v>873</v>
      </c>
      <c r="K159" s="581">
        <v>0.6</v>
      </c>
      <c r="L159" s="546" t="s">
        <v>185</v>
      </c>
      <c r="O159" s="544"/>
    </row>
    <row r="160" spans="5:21" s="546" customFormat="1" ht="17" customHeight="1" x14ac:dyDescent="0.2">
      <c r="E160" s="544"/>
      <c r="F160" s="555" t="s">
        <v>241</v>
      </c>
      <c r="G160" s="547" t="s">
        <v>948</v>
      </c>
      <c r="J160" s="546" t="s">
        <v>874</v>
      </c>
      <c r="K160" s="581">
        <f>2.6+0.55</f>
        <v>3.1500000000000004</v>
      </c>
      <c r="L160" s="546" t="s">
        <v>185</v>
      </c>
      <c r="O160" s="544"/>
    </row>
    <row r="161" spans="5:21" s="546" customFormat="1" ht="17" customHeight="1" x14ac:dyDescent="0.2">
      <c r="E161" s="592" t="s">
        <v>46</v>
      </c>
      <c r="F161" s="547" t="s">
        <v>949</v>
      </c>
      <c r="G161" s="545"/>
      <c r="O161" s="544"/>
    </row>
    <row r="162" spans="5:21" ht="17" customHeight="1" x14ac:dyDescent="0.2">
      <c r="F162" s="555" t="s">
        <v>241</v>
      </c>
      <c r="G162" s="556" t="s">
        <v>878</v>
      </c>
      <c r="J162" s="553" t="s">
        <v>874</v>
      </c>
      <c r="K162" s="553">
        <f>ROUNDUP(((K160)/T162),0)</f>
        <v>16</v>
      </c>
      <c r="L162" s="553" t="s">
        <v>266</v>
      </c>
      <c r="M162" s="583">
        <v>6</v>
      </c>
      <c r="N162" s="544" t="s">
        <v>879</v>
      </c>
      <c r="O162" s="497" t="s">
        <v>880</v>
      </c>
      <c r="P162" s="559">
        <f>((3.14*(M162/1000)^2)/4)*12*7850</f>
        <v>2.6620919999999999</v>
      </c>
      <c r="Q162" s="559"/>
      <c r="R162" s="546" t="s">
        <v>192</v>
      </c>
      <c r="S162" s="497" t="s">
        <v>880</v>
      </c>
      <c r="T162" s="591">
        <v>0.2</v>
      </c>
      <c r="U162" s="546" t="s">
        <v>185</v>
      </c>
    </row>
    <row r="163" spans="5:21" ht="17" customHeight="1" x14ac:dyDescent="0.2">
      <c r="F163" s="555" t="s">
        <v>241</v>
      </c>
      <c r="G163" s="556" t="s">
        <v>881</v>
      </c>
      <c r="J163" s="553" t="s">
        <v>874</v>
      </c>
      <c r="K163" s="553">
        <f>ROUNDUP(((K159)/T163),0)</f>
        <v>3</v>
      </c>
      <c r="L163" s="553" t="s">
        <v>266</v>
      </c>
      <c r="M163" s="583">
        <v>6</v>
      </c>
      <c r="N163" s="544" t="s">
        <v>879</v>
      </c>
      <c r="O163" s="497" t="s">
        <v>880</v>
      </c>
      <c r="P163" s="559">
        <f t="shared" ref="P163" si="8">((3.14*(M163/1000)^2)/4)*12*7850</f>
        <v>2.6620919999999999</v>
      </c>
      <c r="Q163" s="559"/>
      <c r="R163" s="546" t="s">
        <v>192</v>
      </c>
      <c r="S163" s="497" t="s">
        <v>880</v>
      </c>
      <c r="T163" s="591">
        <v>0.2</v>
      </c>
      <c r="U163" s="546" t="s">
        <v>185</v>
      </c>
    </row>
    <row r="164" spans="5:21" s="495" customFormat="1" ht="17" customHeight="1" x14ac:dyDescent="0.2">
      <c r="F164" s="593" t="s">
        <v>306</v>
      </c>
      <c r="G164" s="493"/>
      <c r="H164" s="494"/>
      <c r="K164" s="542"/>
      <c r="M164" s="496"/>
      <c r="N164" s="485"/>
      <c r="O164" s="497"/>
      <c r="P164" s="498"/>
      <c r="Q164" s="498"/>
      <c r="R164" s="488"/>
      <c r="S164" s="497"/>
      <c r="T164" s="488"/>
      <c r="U164" s="488"/>
    </row>
    <row r="165" spans="5:21" ht="17" customHeight="1" x14ac:dyDescent="0.2">
      <c r="F165" s="555" t="s">
        <v>241</v>
      </c>
      <c r="G165" s="556" t="s">
        <v>882</v>
      </c>
      <c r="H165" s="556"/>
    </row>
    <row r="166" spans="5:21" ht="17" customHeight="1" x14ac:dyDescent="0.2">
      <c r="G166" s="493" t="s">
        <v>892</v>
      </c>
      <c r="I166" s="554">
        <f>M162</f>
        <v>6</v>
      </c>
      <c r="J166" s="553" t="s">
        <v>874</v>
      </c>
      <c r="K166" s="553">
        <f>(K162*(I159+K159)*1.05)/12</f>
        <v>0.98</v>
      </c>
      <c r="L166" s="553" t="s">
        <v>589</v>
      </c>
      <c r="M166" s="552" t="s">
        <v>880</v>
      </c>
      <c r="N166" s="561">
        <f>K166*P162</f>
        <v>2.6088501599999998</v>
      </c>
      <c r="O166" s="561"/>
      <c r="P166" s="553" t="s">
        <v>192</v>
      </c>
    </row>
    <row r="167" spans="5:21" ht="17" customHeight="1" x14ac:dyDescent="0.2">
      <c r="G167" s="503" t="s">
        <v>893</v>
      </c>
      <c r="H167" s="562"/>
      <c r="I167" s="564">
        <f>M163</f>
        <v>6</v>
      </c>
      <c r="J167" s="565" t="s">
        <v>874</v>
      </c>
      <c r="K167" s="565">
        <f>(K163*(K160+K159)*1.06)/12</f>
        <v>0.99375000000000024</v>
      </c>
      <c r="L167" s="565" t="s">
        <v>589</v>
      </c>
      <c r="M167" s="506" t="s">
        <v>880</v>
      </c>
      <c r="N167" s="566">
        <f>K167*P163</f>
        <v>2.6454539250000004</v>
      </c>
      <c r="O167" s="566"/>
      <c r="P167" s="565" t="s">
        <v>192</v>
      </c>
    </row>
    <row r="168" spans="5:21" s="546" customFormat="1" ht="17" customHeight="1" x14ac:dyDescent="0.2">
      <c r="E168" s="544"/>
      <c r="F168" s="573"/>
      <c r="G168" s="577"/>
      <c r="H168" s="545"/>
      <c r="I168" s="544"/>
      <c r="M168" s="589" t="s">
        <v>883</v>
      </c>
      <c r="N168" s="590">
        <f>SUM(N166:O167)</f>
        <v>5.2543040850000002</v>
      </c>
      <c r="O168" s="590"/>
      <c r="P168" s="546" t="s">
        <v>192</v>
      </c>
      <c r="Q168" s="572"/>
      <c r="R168" s="548"/>
      <c r="S168" s="544"/>
      <c r="T168" s="544"/>
      <c r="U168" s="544"/>
    </row>
    <row r="169" spans="5:21" ht="17" customHeight="1" x14ac:dyDescent="0.2">
      <c r="F169" s="577" t="s">
        <v>306</v>
      </c>
      <c r="G169" s="575"/>
      <c r="H169" s="553"/>
      <c r="O169" s="578"/>
    </row>
    <row r="170" spans="5:21" s="546" customFormat="1" ht="17" customHeight="1" x14ac:dyDescent="0.2">
      <c r="E170" s="544"/>
      <c r="F170" s="573" t="s">
        <v>241</v>
      </c>
      <c r="G170" s="547" t="s">
        <v>884</v>
      </c>
      <c r="J170" s="546" t="s">
        <v>874</v>
      </c>
      <c r="K170" s="548">
        <f>(I159*K159)*K160</f>
        <v>0.189</v>
      </c>
      <c r="L170" s="546" t="s">
        <v>189</v>
      </c>
      <c r="O170" s="544"/>
    </row>
    <row r="171" spans="5:21" s="546" customFormat="1" ht="17" customHeight="1" x14ac:dyDescent="0.2">
      <c r="E171" s="544"/>
      <c r="F171" s="573" t="s">
        <v>241</v>
      </c>
      <c r="G171" s="547" t="s">
        <v>882</v>
      </c>
      <c r="H171" s="547"/>
      <c r="J171" s="546" t="s">
        <v>874</v>
      </c>
      <c r="K171" s="548">
        <f>N168</f>
        <v>5.2543040850000002</v>
      </c>
      <c r="L171" s="546" t="s">
        <v>192</v>
      </c>
      <c r="O171" s="544"/>
    </row>
    <row r="172" spans="5:21" s="546" customFormat="1" ht="17" customHeight="1" x14ac:dyDescent="0.2">
      <c r="E172" s="544"/>
      <c r="F172" s="573" t="s">
        <v>241</v>
      </c>
      <c r="G172" s="547" t="s">
        <v>147</v>
      </c>
      <c r="H172" s="547"/>
      <c r="J172" s="546" t="s">
        <v>874</v>
      </c>
      <c r="K172" s="548">
        <f>(I159+K159)*(K160+I159+I159)</f>
        <v>2.3450000000000002</v>
      </c>
      <c r="L172" s="546" t="s">
        <v>184</v>
      </c>
      <c r="O172" s="544"/>
    </row>
    <row r="173" spans="5:21" ht="17" customHeight="1" x14ac:dyDescent="0.2">
      <c r="G173" s="594"/>
    </row>
    <row r="174" spans="5:21" s="488" customFormat="1" ht="17" customHeight="1" x14ac:dyDescent="0.2">
      <c r="E174" s="510" t="s">
        <v>20</v>
      </c>
      <c r="F174" s="594" t="s">
        <v>913</v>
      </c>
      <c r="G174" s="510"/>
      <c r="I174" s="595">
        <v>0.15</v>
      </c>
      <c r="J174" s="596" t="s">
        <v>873</v>
      </c>
      <c r="K174" s="597">
        <v>0.2</v>
      </c>
      <c r="L174" s="488" t="s">
        <v>185</v>
      </c>
      <c r="O174" s="485"/>
    </row>
    <row r="175" spans="5:21" s="488" customFormat="1" ht="17" customHeight="1" x14ac:dyDescent="0.2">
      <c r="F175" s="490" t="s">
        <v>241</v>
      </c>
      <c r="G175" s="486" t="s">
        <v>948</v>
      </c>
      <c r="J175" s="488" t="s">
        <v>874</v>
      </c>
      <c r="K175" s="597">
        <f>2.6</f>
        <v>2.6</v>
      </c>
      <c r="L175" s="488" t="s">
        <v>185</v>
      </c>
      <c r="O175" s="485"/>
    </row>
    <row r="176" spans="5:21" s="488" customFormat="1" ht="17" customHeight="1" x14ac:dyDescent="0.2">
      <c r="F176" s="490" t="s">
        <v>241</v>
      </c>
      <c r="G176" s="486" t="s">
        <v>888</v>
      </c>
      <c r="J176" s="514" t="s">
        <v>874</v>
      </c>
      <c r="K176" s="597">
        <v>0.2</v>
      </c>
      <c r="L176" s="488" t="s">
        <v>185</v>
      </c>
      <c r="O176" s="485"/>
    </row>
    <row r="177" spans="5:22" s="488" customFormat="1" ht="17" customHeight="1" x14ac:dyDescent="0.2">
      <c r="F177" s="500" t="s">
        <v>241</v>
      </c>
      <c r="G177" s="486" t="s">
        <v>950</v>
      </c>
      <c r="H177" s="486"/>
      <c r="O177" s="485"/>
    </row>
    <row r="178" spans="5:22" s="495" customFormat="1" ht="17" customHeight="1" x14ac:dyDescent="0.2">
      <c r="F178" s="490" t="s">
        <v>241</v>
      </c>
      <c r="G178" s="493" t="s">
        <v>889</v>
      </c>
      <c r="H178" s="494"/>
      <c r="J178" s="495" t="s">
        <v>874</v>
      </c>
      <c r="K178" s="598">
        <v>4</v>
      </c>
      <c r="L178" s="495" t="s">
        <v>266</v>
      </c>
      <c r="M178" s="599">
        <v>6</v>
      </c>
      <c r="N178" s="485" t="s">
        <v>879</v>
      </c>
      <c r="O178" s="497" t="s">
        <v>880</v>
      </c>
      <c r="P178" s="600">
        <f>((3.14*(M178/1000)^2)/4)*12*7850</f>
        <v>2.6620919999999999</v>
      </c>
      <c r="Q178" s="600"/>
      <c r="R178" s="488" t="s">
        <v>192</v>
      </c>
    </row>
    <row r="179" spans="5:22" s="495" customFormat="1" ht="17" customHeight="1" x14ac:dyDescent="0.2">
      <c r="F179" s="490" t="s">
        <v>241</v>
      </c>
      <c r="G179" s="493" t="s">
        <v>891</v>
      </c>
      <c r="H179" s="494"/>
      <c r="J179" s="495" t="s">
        <v>874</v>
      </c>
      <c r="K179" s="598">
        <v>1</v>
      </c>
      <c r="L179" s="495" t="s">
        <v>266</v>
      </c>
      <c r="M179" s="599">
        <v>6</v>
      </c>
      <c r="N179" s="485" t="s">
        <v>879</v>
      </c>
      <c r="O179" s="497" t="s">
        <v>880</v>
      </c>
      <c r="P179" s="600">
        <f t="shared" ref="P179" si="9">((3.14*(M179/1000)^2)/4)*12*7850</f>
        <v>2.6620919999999999</v>
      </c>
      <c r="Q179" s="600"/>
      <c r="R179" s="488" t="s">
        <v>192</v>
      </c>
      <c r="S179" s="497"/>
      <c r="U179" s="488"/>
    </row>
    <row r="180" spans="5:22" s="495" customFormat="1" ht="17" customHeight="1" x14ac:dyDescent="0.2">
      <c r="F180" s="494"/>
      <c r="G180" s="493" t="s">
        <v>892</v>
      </c>
      <c r="H180" s="494"/>
      <c r="I180" s="492">
        <f>M178</f>
        <v>6</v>
      </c>
      <c r="J180" s="495" t="s">
        <v>874</v>
      </c>
      <c r="K180" s="530">
        <f>K178*K175/12</f>
        <v>0.8666666666666667</v>
      </c>
      <c r="L180" s="495" t="s">
        <v>589</v>
      </c>
      <c r="M180" s="497" t="s">
        <v>880</v>
      </c>
      <c r="N180" s="531">
        <f>K180*P178</f>
        <v>2.3071464000000002</v>
      </c>
      <c r="O180" s="531"/>
      <c r="P180" s="495" t="s">
        <v>192</v>
      </c>
    </row>
    <row r="181" spans="5:22" s="495" customFormat="1" ht="17" customHeight="1" x14ac:dyDescent="0.2">
      <c r="F181" s="494"/>
      <c r="G181" s="503" t="s">
        <v>894</v>
      </c>
      <c r="H181" s="536"/>
      <c r="I181" s="537">
        <f>M179</f>
        <v>6</v>
      </c>
      <c r="J181" s="538" t="s">
        <v>874</v>
      </c>
      <c r="K181" s="538">
        <f>(2*(I174+K174))*(K179)/12</f>
        <v>5.8333333333333327E-2</v>
      </c>
      <c r="L181" s="538" t="s">
        <v>589</v>
      </c>
      <c r="M181" s="506" t="s">
        <v>880</v>
      </c>
      <c r="N181" s="539">
        <f>K181*P179</f>
        <v>0.15528869999999997</v>
      </c>
      <c r="O181" s="539"/>
      <c r="P181" s="538" t="s">
        <v>192</v>
      </c>
    </row>
    <row r="182" spans="5:22" s="495" customFormat="1" ht="17" customHeight="1" x14ac:dyDescent="0.2">
      <c r="F182" s="494"/>
      <c r="G182" s="501"/>
      <c r="H182" s="501"/>
      <c r="I182" s="488"/>
      <c r="J182" s="488"/>
      <c r="K182" s="488"/>
      <c r="L182" s="488"/>
      <c r="M182" s="501" t="s">
        <v>883</v>
      </c>
      <c r="N182" s="524">
        <f>SUM(N180:N181)</f>
        <v>2.4624351</v>
      </c>
      <c r="O182" s="524"/>
      <c r="P182" s="488" t="s">
        <v>192</v>
      </c>
    </row>
    <row r="183" spans="5:22" s="495" customFormat="1" ht="17" customHeight="1" x14ac:dyDescent="0.2">
      <c r="F183" s="593" t="s">
        <v>306</v>
      </c>
      <c r="G183" s="493"/>
      <c r="H183" s="494"/>
      <c r="K183" s="542"/>
      <c r="M183" s="496"/>
      <c r="N183" s="485"/>
      <c r="O183" s="497"/>
      <c r="P183" s="498"/>
      <c r="Q183" s="498"/>
      <c r="R183" s="488"/>
      <c r="S183" s="497"/>
      <c r="T183" s="488"/>
      <c r="U183" s="488"/>
    </row>
    <row r="184" spans="5:22" s="488" customFormat="1" ht="17" customHeight="1" x14ac:dyDescent="0.2">
      <c r="F184" s="500" t="s">
        <v>241</v>
      </c>
      <c r="G184" s="486" t="s">
        <v>884</v>
      </c>
      <c r="J184" s="488" t="s">
        <v>874</v>
      </c>
      <c r="K184" s="487">
        <f>(I174*K174)*K175</f>
        <v>7.8E-2</v>
      </c>
      <c r="L184" s="488" t="s">
        <v>189</v>
      </c>
      <c r="O184" s="485"/>
    </row>
    <row r="185" spans="5:22" s="546" customFormat="1" ht="17" customHeight="1" x14ac:dyDescent="0.2">
      <c r="E185" s="544"/>
      <c r="F185" s="573" t="s">
        <v>241</v>
      </c>
      <c r="G185" s="547" t="s">
        <v>882</v>
      </c>
      <c r="H185" s="547"/>
      <c r="J185" s="546" t="s">
        <v>874</v>
      </c>
      <c r="K185" s="548">
        <f>N182</f>
        <v>2.4624351</v>
      </c>
      <c r="L185" s="546" t="s">
        <v>192</v>
      </c>
      <c r="O185" s="544"/>
    </row>
    <row r="186" spans="5:22" s="488" customFormat="1" ht="17" customHeight="1" x14ac:dyDescent="0.2">
      <c r="F186" s="500" t="s">
        <v>241</v>
      </c>
      <c r="G186" s="486" t="s">
        <v>147</v>
      </c>
      <c r="H186" s="486"/>
      <c r="J186" s="488" t="s">
        <v>874</v>
      </c>
      <c r="K186" s="487">
        <f>(K174+I174+K174)*K175</f>
        <v>1.4300000000000002</v>
      </c>
      <c r="L186" s="488" t="s">
        <v>184</v>
      </c>
      <c r="O186" s="485"/>
    </row>
    <row r="187" spans="5:22" ht="17" customHeight="1" x14ac:dyDescent="0.2">
      <c r="F187" s="601"/>
      <c r="G187" s="594"/>
      <c r="H187" s="601"/>
    </row>
    <row r="188" spans="5:22" s="546" customFormat="1" ht="17" customHeight="1" x14ac:dyDescent="0.2">
      <c r="E188" s="543" t="s">
        <v>951</v>
      </c>
      <c r="F188" s="547"/>
      <c r="G188" s="545"/>
      <c r="H188" s="548"/>
      <c r="I188" s="548"/>
      <c r="O188" s="544"/>
    </row>
    <row r="189" spans="5:22" ht="17" customHeight="1" x14ac:dyDescent="0.2">
      <c r="F189" s="555" t="s">
        <v>241</v>
      </c>
      <c r="G189" s="556" t="s">
        <v>930</v>
      </c>
      <c r="H189" s="553"/>
      <c r="J189" s="553" t="s">
        <v>874</v>
      </c>
      <c r="K189" s="550">
        <v>5</v>
      </c>
      <c r="L189" s="553" t="s">
        <v>184</v>
      </c>
    </row>
    <row r="190" spans="5:22" ht="17" customHeight="1" x14ac:dyDescent="0.2">
      <c r="F190" s="555" t="s">
        <v>241</v>
      </c>
      <c r="G190" s="556" t="s">
        <v>931</v>
      </c>
      <c r="H190" s="553"/>
      <c r="J190" s="553" t="s">
        <v>874</v>
      </c>
      <c r="K190" s="550">
        <v>0.12</v>
      </c>
      <c r="L190" s="553" t="s">
        <v>185</v>
      </c>
    </row>
    <row r="191" spans="5:22" ht="17" customHeight="1" x14ac:dyDescent="0.2">
      <c r="F191" s="577" t="s">
        <v>952</v>
      </c>
      <c r="G191" s="556"/>
      <c r="H191" s="553"/>
    </row>
    <row r="192" spans="5:22" ht="17" customHeight="1" x14ac:dyDescent="0.2">
      <c r="F192" s="555" t="s">
        <v>241</v>
      </c>
      <c r="G192" s="575" t="s">
        <v>953</v>
      </c>
      <c r="H192" s="553"/>
      <c r="J192" s="553" t="s">
        <v>874</v>
      </c>
      <c r="K192" s="553">
        <v>2</v>
      </c>
      <c r="L192" s="553" t="s">
        <v>873</v>
      </c>
      <c r="M192" s="553">
        <v>5.0999999999999996</v>
      </c>
      <c r="N192" s="553" t="s">
        <v>185</v>
      </c>
      <c r="O192" s="497" t="s">
        <v>880</v>
      </c>
      <c r="P192" s="561">
        <v>61.79</v>
      </c>
      <c r="Q192" s="561"/>
      <c r="R192" s="553" t="s">
        <v>934</v>
      </c>
      <c r="S192" s="553">
        <v>61.79</v>
      </c>
      <c r="T192" s="576" t="s">
        <v>934</v>
      </c>
      <c r="U192" s="553">
        <f>680000/S192</f>
        <v>11005.016993040945</v>
      </c>
      <c r="V192" s="576" t="s">
        <v>954</v>
      </c>
    </row>
    <row r="193" spans="5:23" ht="17" customHeight="1" x14ac:dyDescent="0.2">
      <c r="F193" s="555" t="s">
        <v>241</v>
      </c>
      <c r="G193" s="556" t="s">
        <v>882</v>
      </c>
      <c r="H193" s="556"/>
    </row>
    <row r="194" spans="5:23" ht="17" customHeight="1" x14ac:dyDescent="0.2">
      <c r="G194" s="575" t="s">
        <v>955</v>
      </c>
      <c r="I194" s="554">
        <v>7</v>
      </c>
      <c r="J194" s="553" t="s">
        <v>874</v>
      </c>
      <c r="K194" s="553">
        <v>1</v>
      </c>
      <c r="L194" s="553" t="s">
        <v>935</v>
      </c>
      <c r="M194" s="497" t="s">
        <v>880</v>
      </c>
      <c r="N194" s="561">
        <f>K194*P192</f>
        <v>61.79</v>
      </c>
      <c r="O194" s="561"/>
      <c r="P194" s="553" t="s">
        <v>192</v>
      </c>
      <c r="Q194" s="497"/>
      <c r="R194" s="561"/>
      <c r="S194" s="554"/>
      <c r="T194" s="554"/>
      <c r="U194" s="554"/>
    </row>
    <row r="195" spans="5:23" ht="17" customHeight="1" x14ac:dyDescent="0.2">
      <c r="G195" s="602" t="s">
        <v>955</v>
      </c>
      <c r="H195" s="562"/>
      <c r="I195" s="564">
        <v>7</v>
      </c>
      <c r="J195" s="565" t="s">
        <v>874</v>
      </c>
      <c r="K195" s="565">
        <v>1</v>
      </c>
      <c r="L195" s="565" t="s">
        <v>935</v>
      </c>
      <c r="M195" s="506" t="s">
        <v>880</v>
      </c>
      <c r="N195" s="566">
        <f>K195*P192</f>
        <v>61.79</v>
      </c>
      <c r="O195" s="566"/>
      <c r="P195" s="565" t="s">
        <v>192</v>
      </c>
    </row>
    <row r="196" spans="5:23" s="546" customFormat="1" ht="17" customHeight="1" x14ac:dyDescent="0.2">
      <c r="E196" s="544"/>
      <c r="F196" s="545"/>
      <c r="G196" s="545"/>
      <c r="H196" s="545"/>
      <c r="M196" s="545" t="s">
        <v>883</v>
      </c>
      <c r="N196" s="590">
        <f>SUM(N194:O195)</f>
        <v>123.58</v>
      </c>
      <c r="O196" s="590"/>
      <c r="P196" s="546" t="s">
        <v>192</v>
      </c>
    </row>
    <row r="197" spans="5:23" s="546" customFormat="1" ht="17" customHeight="1" x14ac:dyDescent="0.2">
      <c r="E197" s="544"/>
      <c r="F197" s="577" t="s">
        <v>306</v>
      </c>
      <c r="G197" s="577"/>
      <c r="O197" s="544"/>
    </row>
    <row r="198" spans="5:23" s="546" customFormat="1" ht="17" customHeight="1" x14ac:dyDescent="0.2">
      <c r="E198" s="544"/>
      <c r="F198" s="573" t="s">
        <v>241</v>
      </c>
      <c r="G198" s="547" t="s">
        <v>884</v>
      </c>
      <c r="J198" s="546" t="s">
        <v>874</v>
      </c>
      <c r="K198" s="548">
        <f>K190*K189</f>
        <v>0.6</v>
      </c>
      <c r="L198" s="546" t="s">
        <v>189</v>
      </c>
      <c r="M198" s="544"/>
      <c r="N198" s="548"/>
      <c r="O198" s="544"/>
      <c r="U198" s="579"/>
      <c r="W198" s="579"/>
    </row>
    <row r="199" spans="5:23" s="546" customFormat="1" ht="17" customHeight="1" x14ac:dyDescent="0.2">
      <c r="E199" s="544"/>
      <c r="F199" s="573" t="s">
        <v>241</v>
      </c>
      <c r="G199" s="547" t="s">
        <v>882</v>
      </c>
      <c r="H199" s="547"/>
      <c r="J199" s="546" t="s">
        <v>874</v>
      </c>
      <c r="K199" s="548">
        <f>N196</f>
        <v>123.58</v>
      </c>
      <c r="L199" s="546" t="s">
        <v>192</v>
      </c>
      <c r="O199" s="544"/>
    </row>
    <row r="200" spans="5:23" s="546" customFormat="1" ht="17" customHeight="1" x14ac:dyDescent="0.2">
      <c r="E200" s="544"/>
      <c r="F200" s="573" t="s">
        <v>241</v>
      </c>
      <c r="G200" s="547" t="s">
        <v>147</v>
      </c>
      <c r="H200" s="547"/>
      <c r="J200" s="546" t="s">
        <v>874</v>
      </c>
      <c r="K200" s="548">
        <f>K189*1.3</f>
        <v>6.5</v>
      </c>
      <c r="L200" s="546" t="s">
        <v>184</v>
      </c>
      <c r="M200" s="349"/>
      <c r="N200" s="548"/>
      <c r="O200" s="548"/>
    </row>
    <row r="202" spans="5:23" s="546" customFormat="1" ht="17" customHeight="1" x14ac:dyDescent="0.2">
      <c r="E202" s="543" t="s">
        <v>956</v>
      </c>
      <c r="F202" s="547"/>
      <c r="G202" s="545"/>
      <c r="H202" s="548"/>
      <c r="I202" s="548"/>
      <c r="O202" s="544"/>
    </row>
    <row r="203" spans="5:23" ht="17" customHeight="1" x14ac:dyDescent="0.2">
      <c r="F203" s="555" t="s">
        <v>241</v>
      </c>
      <c r="G203" s="556" t="s">
        <v>930</v>
      </c>
      <c r="H203" s="553"/>
      <c r="J203" s="553" t="s">
        <v>874</v>
      </c>
      <c r="K203" s="550">
        <f>53.28-3.143</f>
        <v>50.137</v>
      </c>
      <c r="L203" s="553" t="s">
        <v>184</v>
      </c>
    </row>
    <row r="204" spans="5:23" ht="17" customHeight="1" x14ac:dyDescent="0.2">
      <c r="F204" s="555" t="s">
        <v>241</v>
      </c>
      <c r="G204" s="556" t="s">
        <v>931</v>
      </c>
      <c r="H204" s="553"/>
      <c r="J204" s="553" t="s">
        <v>874</v>
      </c>
      <c r="K204" s="550">
        <v>0.12</v>
      </c>
      <c r="L204" s="553" t="s">
        <v>185</v>
      </c>
    </row>
    <row r="205" spans="5:23" ht="17" customHeight="1" x14ac:dyDescent="0.2">
      <c r="F205" s="577" t="s">
        <v>952</v>
      </c>
      <c r="G205" s="556"/>
      <c r="H205" s="553"/>
    </row>
    <row r="206" spans="5:23" ht="17" customHeight="1" x14ac:dyDescent="0.2">
      <c r="F206" s="555" t="s">
        <v>241</v>
      </c>
      <c r="G206" s="575" t="s">
        <v>933</v>
      </c>
      <c r="H206" s="553"/>
      <c r="J206" s="553" t="s">
        <v>874</v>
      </c>
      <c r="K206" s="553">
        <v>2</v>
      </c>
      <c r="L206" s="553" t="s">
        <v>873</v>
      </c>
      <c r="M206" s="553">
        <v>5.0999999999999996</v>
      </c>
      <c r="N206" s="553" t="s">
        <v>185</v>
      </c>
      <c r="O206" s="497" t="s">
        <v>880</v>
      </c>
      <c r="P206" s="561">
        <v>61.79</v>
      </c>
      <c r="Q206" s="561"/>
      <c r="R206" s="553" t="s">
        <v>934</v>
      </c>
      <c r="S206" s="553">
        <v>61.79</v>
      </c>
      <c r="T206" s="576" t="s">
        <v>934</v>
      </c>
      <c r="U206" s="553">
        <f>680000/S206</f>
        <v>11005.016993040945</v>
      </c>
      <c r="V206" s="576" t="s">
        <v>954</v>
      </c>
    </row>
    <row r="207" spans="5:23" ht="17" customHeight="1" x14ac:dyDescent="0.2">
      <c r="F207" s="555" t="s">
        <v>241</v>
      </c>
      <c r="G207" s="575" t="s">
        <v>334</v>
      </c>
      <c r="H207" s="553"/>
      <c r="J207" s="553" t="s">
        <v>874</v>
      </c>
      <c r="K207" s="553">
        <v>1</v>
      </c>
      <c r="L207" s="553" t="s">
        <v>873</v>
      </c>
      <c r="M207" s="553">
        <v>6</v>
      </c>
      <c r="N207" s="553" t="s">
        <v>185</v>
      </c>
      <c r="O207" s="497" t="s">
        <v>880</v>
      </c>
      <c r="P207" s="561"/>
      <c r="Q207" s="561"/>
      <c r="T207" s="576"/>
      <c r="U207" s="553">
        <v>120000</v>
      </c>
      <c r="V207" s="576" t="s">
        <v>957</v>
      </c>
    </row>
    <row r="208" spans="5:23" ht="17" customHeight="1" x14ac:dyDescent="0.2">
      <c r="F208" s="555" t="s">
        <v>241</v>
      </c>
      <c r="G208" s="556" t="s">
        <v>882</v>
      </c>
      <c r="H208" s="556"/>
    </row>
    <row r="209" spans="5:23" ht="17" customHeight="1" x14ac:dyDescent="0.2">
      <c r="G209" s="575" t="s">
        <v>955</v>
      </c>
      <c r="I209" s="554">
        <v>8</v>
      </c>
      <c r="J209" s="553" t="s">
        <v>874</v>
      </c>
      <c r="K209" s="553">
        <f>ROUNDUP((K203/(K206*M206)),0)</f>
        <v>5</v>
      </c>
      <c r="L209" s="553" t="s">
        <v>935</v>
      </c>
      <c r="M209" s="497" t="s">
        <v>880</v>
      </c>
      <c r="N209" s="561">
        <f>K209*P206</f>
        <v>308.95</v>
      </c>
      <c r="O209" s="561"/>
      <c r="P209" s="553" t="s">
        <v>192</v>
      </c>
      <c r="Q209" s="497"/>
      <c r="R209" s="561"/>
      <c r="S209" s="554"/>
      <c r="T209" s="554"/>
      <c r="U209" s="554"/>
    </row>
    <row r="210" spans="5:23" ht="17" customHeight="1" x14ac:dyDescent="0.2">
      <c r="G210" s="602" t="s">
        <v>955</v>
      </c>
      <c r="H210" s="562"/>
      <c r="I210" s="564">
        <v>8</v>
      </c>
      <c r="J210" s="565" t="s">
        <v>874</v>
      </c>
      <c r="K210" s="565">
        <f>ROUNDUP((K203/(K206*M206)),0)</f>
        <v>5</v>
      </c>
      <c r="L210" s="565" t="s">
        <v>935</v>
      </c>
      <c r="M210" s="506" t="s">
        <v>880</v>
      </c>
      <c r="N210" s="566">
        <f>K210*P206</f>
        <v>308.95</v>
      </c>
      <c r="O210" s="566"/>
      <c r="P210" s="565" t="s">
        <v>192</v>
      </c>
    </row>
    <row r="211" spans="5:23" s="546" customFormat="1" ht="17" customHeight="1" x14ac:dyDescent="0.2">
      <c r="E211" s="544"/>
      <c r="F211" s="545"/>
      <c r="G211" s="545"/>
      <c r="H211" s="545"/>
      <c r="M211" s="545" t="s">
        <v>883</v>
      </c>
      <c r="N211" s="590">
        <f>SUM(N209:O210)</f>
        <v>617.9</v>
      </c>
      <c r="O211" s="590"/>
      <c r="P211" s="546" t="s">
        <v>192</v>
      </c>
    </row>
    <row r="212" spans="5:23" s="546" customFormat="1" ht="17" customHeight="1" x14ac:dyDescent="0.2">
      <c r="E212" s="544"/>
      <c r="F212" s="577" t="s">
        <v>306</v>
      </c>
      <c r="G212" s="577"/>
      <c r="O212" s="544"/>
    </row>
    <row r="213" spans="5:23" s="546" customFormat="1" ht="17" customHeight="1" x14ac:dyDescent="0.2">
      <c r="E213" s="544"/>
      <c r="F213" s="573" t="s">
        <v>241</v>
      </c>
      <c r="G213" s="547" t="s">
        <v>884</v>
      </c>
      <c r="J213" s="546" t="s">
        <v>874</v>
      </c>
      <c r="K213" s="548">
        <f>K204*K203</f>
        <v>6.0164400000000002</v>
      </c>
      <c r="L213" s="546" t="s">
        <v>189</v>
      </c>
      <c r="M213" s="544"/>
      <c r="N213" s="548"/>
      <c r="O213" s="544"/>
      <c r="U213" s="579"/>
      <c r="W213" s="579"/>
    </row>
    <row r="214" spans="5:23" s="546" customFormat="1" ht="17" customHeight="1" x14ac:dyDescent="0.2">
      <c r="E214" s="544"/>
      <c r="F214" s="573" t="s">
        <v>241</v>
      </c>
      <c r="G214" s="547" t="s">
        <v>882</v>
      </c>
      <c r="H214" s="547"/>
      <c r="J214" s="546" t="s">
        <v>874</v>
      </c>
      <c r="K214" s="548">
        <f>N211</f>
        <v>617.9</v>
      </c>
      <c r="L214" s="546" t="s">
        <v>192</v>
      </c>
      <c r="O214" s="544"/>
    </row>
    <row r="215" spans="5:23" s="546" customFormat="1" ht="17" customHeight="1" x14ac:dyDescent="0.2">
      <c r="E215" s="544"/>
      <c r="F215" s="573" t="s">
        <v>241</v>
      </c>
      <c r="G215" s="547" t="s">
        <v>958</v>
      </c>
      <c r="H215" s="547"/>
      <c r="J215" s="546" t="s">
        <v>874</v>
      </c>
      <c r="K215" s="548">
        <f>(K203/((K207-0.1)*M207))*(K207*M207)</f>
        <v>55.707777777777778</v>
      </c>
      <c r="L215" s="546" t="s">
        <v>184</v>
      </c>
      <c r="M215" s="349"/>
      <c r="N215" s="548"/>
      <c r="O215" s="548"/>
    </row>
    <row r="217" spans="5:23" s="546" customFormat="1" ht="17" customHeight="1" x14ac:dyDescent="0.2">
      <c r="E217" s="543" t="s">
        <v>959</v>
      </c>
      <c r="F217" s="547"/>
      <c r="G217" s="545"/>
      <c r="H217" s="548"/>
      <c r="I217" s="548"/>
      <c r="O217" s="544"/>
    </row>
    <row r="218" spans="5:23" ht="17" customHeight="1" x14ac:dyDescent="0.2">
      <c r="F218" s="555" t="s">
        <v>241</v>
      </c>
      <c r="G218" s="556" t="s">
        <v>930</v>
      </c>
      <c r="H218" s="553"/>
      <c r="J218" s="553" t="s">
        <v>874</v>
      </c>
      <c r="K218" s="550">
        <v>13.82</v>
      </c>
      <c r="L218" s="553" t="s">
        <v>184</v>
      </c>
    </row>
    <row r="219" spans="5:23" ht="17" customHeight="1" x14ac:dyDescent="0.2">
      <c r="F219" s="555" t="s">
        <v>241</v>
      </c>
      <c r="G219" s="556" t="s">
        <v>931</v>
      </c>
      <c r="H219" s="553"/>
      <c r="J219" s="553" t="s">
        <v>874</v>
      </c>
      <c r="K219" s="550">
        <v>0.1</v>
      </c>
      <c r="L219" s="553" t="s">
        <v>185</v>
      </c>
    </row>
    <row r="220" spans="5:23" ht="17" customHeight="1" x14ac:dyDescent="0.2">
      <c r="F220" s="577" t="s">
        <v>952</v>
      </c>
      <c r="G220" s="556"/>
      <c r="H220" s="553"/>
    </row>
    <row r="221" spans="5:23" ht="17" hidden="1" customHeight="1" x14ac:dyDescent="0.2">
      <c r="F221" s="555" t="s">
        <v>241</v>
      </c>
      <c r="G221" s="575" t="s">
        <v>933</v>
      </c>
      <c r="H221" s="553"/>
      <c r="J221" s="553" t="s">
        <v>874</v>
      </c>
      <c r="K221" s="553">
        <v>2</v>
      </c>
      <c r="L221" s="553" t="s">
        <v>873</v>
      </c>
      <c r="M221" s="553">
        <v>5.0999999999999996</v>
      </c>
      <c r="N221" s="553" t="s">
        <v>185</v>
      </c>
      <c r="O221" s="497" t="s">
        <v>880</v>
      </c>
      <c r="P221" s="561">
        <v>47.31</v>
      </c>
      <c r="Q221" s="561"/>
      <c r="R221" s="553" t="s">
        <v>934</v>
      </c>
      <c r="S221" s="553">
        <v>47.31</v>
      </c>
      <c r="T221" s="576" t="s">
        <v>934</v>
      </c>
      <c r="U221" s="553">
        <f>680000/S221</f>
        <v>14373.282604100612</v>
      </c>
      <c r="V221" s="576" t="s">
        <v>954</v>
      </c>
    </row>
    <row r="222" spans="5:23" ht="17" customHeight="1" x14ac:dyDescent="0.2">
      <c r="F222" s="555" t="s">
        <v>241</v>
      </c>
      <c r="G222" s="556" t="s">
        <v>882</v>
      </c>
      <c r="H222" s="556"/>
      <c r="P222" s="561"/>
      <c r="Q222" s="561"/>
    </row>
    <row r="223" spans="5:23" ht="17" customHeight="1" x14ac:dyDescent="0.2">
      <c r="G223" s="575" t="s">
        <v>955</v>
      </c>
      <c r="I223" s="554">
        <v>7</v>
      </c>
      <c r="J223" s="553" t="s">
        <v>874</v>
      </c>
      <c r="K223" s="553">
        <f>ROUNDUP((K218/(K221*M221)),0)</f>
        <v>2</v>
      </c>
      <c r="L223" s="553" t="s">
        <v>935</v>
      </c>
      <c r="M223" s="497" t="s">
        <v>880</v>
      </c>
      <c r="N223" s="561">
        <f>K223*P221</f>
        <v>94.62</v>
      </c>
      <c r="O223" s="561"/>
      <c r="P223" s="553" t="s">
        <v>192</v>
      </c>
      <c r="Q223" s="497"/>
      <c r="R223" s="561"/>
      <c r="S223" s="554"/>
      <c r="T223" s="554"/>
      <c r="U223" s="554"/>
    </row>
    <row r="224" spans="5:23" ht="17" customHeight="1" x14ac:dyDescent="0.2">
      <c r="G224" s="602" t="s">
        <v>955</v>
      </c>
      <c r="H224" s="562"/>
      <c r="I224" s="564">
        <v>7</v>
      </c>
      <c r="J224" s="565" t="s">
        <v>874</v>
      </c>
      <c r="K224" s="565">
        <f>ROUNDUP((K218/(K221*M221)),0)</f>
        <v>2</v>
      </c>
      <c r="L224" s="565" t="s">
        <v>935</v>
      </c>
      <c r="M224" s="506" t="s">
        <v>880</v>
      </c>
      <c r="N224" s="566">
        <f>K224*P221</f>
        <v>94.62</v>
      </c>
      <c r="O224" s="566"/>
      <c r="P224" s="565" t="s">
        <v>192</v>
      </c>
    </row>
    <row r="225" spans="5:23" s="546" customFormat="1" ht="17" customHeight="1" x14ac:dyDescent="0.2">
      <c r="E225" s="544"/>
      <c r="F225" s="545"/>
      <c r="G225" s="545"/>
      <c r="H225" s="545"/>
      <c r="M225" s="545" t="s">
        <v>883</v>
      </c>
      <c r="N225" s="590">
        <f>SUM(N223:O224)</f>
        <v>189.24</v>
      </c>
      <c r="O225" s="590"/>
      <c r="P225" s="546" t="s">
        <v>192</v>
      </c>
    </row>
    <row r="226" spans="5:23" s="546" customFormat="1" ht="17" customHeight="1" x14ac:dyDescent="0.2">
      <c r="E226" s="544"/>
      <c r="F226" s="577" t="s">
        <v>306</v>
      </c>
      <c r="G226" s="577"/>
      <c r="O226" s="544"/>
    </row>
    <row r="227" spans="5:23" s="546" customFormat="1" ht="17" customHeight="1" x14ac:dyDescent="0.2">
      <c r="E227" s="544"/>
      <c r="F227" s="573" t="s">
        <v>241</v>
      </c>
      <c r="G227" s="547" t="s">
        <v>884</v>
      </c>
      <c r="J227" s="546" t="s">
        <v>874</v>
      </c>
      <c r="K227" s="548">
        <f>K219*K218</f>
        <v>1.3820000000000001</v>
      </c>
      <c r="L227" s="546" t="s">
        <v>189</v>
      </c>
      <c r="M227" s="544"/>
      <c r="N227" s="548"/>
      <c r="O227" s="544"/>
      <c r="U227" s="579"/>
      <c r="W227" s="579"/>
    </row>
    <row r="228" spans="5:23" s="546" customFormat="1" ht="17" customHeight="1" x14ac:dyDescent="0.2">
      <c r="E228" s="544"/>
      <c r="F228" s="573" t="s">
        <v>241</v>
      </c>
      <c r="G228" s="547" t="s">
        <v>882</v>
      </c>
      <c r="H228" s="547"/>
      <c r="J228" s="546" t="s">
        <v>874</v>
      </c>
      <c r="K228" s="548">
        <f>N225</f>
        <v>189.24</v>
      </c>
      <c r="L228" s="546" t="s">
        <v>192</v>
      </c>
      <c r="O228" s="544"/>
    </row>
    <row r="229" spans="5:23" s="546" customFormat="1" ht="17" customHeight="1" x14ac:dyDescent="0.2">
      <c r="E229" s="544"/>
      <c r="F229" s="573" t="s">
        <v>241</v>
      </c>
      <c r="G229" s="547" t="s">
        <v>147</v>
      </c>
      <c r="H229" s="547"/>
      <c r="J229" s="546" t="s">
        <v>874</v>
      </c>
      <c r="K229" s="548">
        <f>K218*1.3</f>
        <v>17.966000000000001</v>
      </c>
      <c r="L229" s="546" t="s">
        <v>184</v>
      </c>
      <c r="M229" s="349"/>
      <c r="N229" s="548"/>
      <c r="O229" s="548"/>
    </row>
    <row r="231" spans="5:23" s="546" customFormat="1" ht="17" customHeight="1" x14ac:dyDescent="0.2">
      <c r="E231" s="543" t="s">
        <v>960</v>
      </c>
      <c r="F231" s="547"/>
      <c r="G231" s="545"/>
      <c r="H231" s="548"/>
      <c r="I231" s="548"/>
      <c r="O231" s="544"/>
    </row>
    <row r="232" spans="5:23" ht="17" customHeight="1" x14ac:dyDescent="0.2">
      <c r="F232" s="555" t="s">
        <v>241</v>
      </c>
      <c r="G232" s="556" t="s">
        <v>930</v>
      </c>
      <c r="H232" s="553"/>
      <c r="J232" s="553" t="s">
        <v>874</v>
      </c>
      <c r="K232" s="550">
        <v>2.63</v>
      </c>
      <c r="L232" s="553" t="s">
        <v>184</v>
      </c>
    </row>
    <row r="233" spans="5:23" ht="17" customHeight="1" x14ac:dyDescent="0.2">
      <c r="F233" s="555" t="s">
        <v>241</v>
      </c>
      <c r="G233" s="556" t="s">
        <v>931</v>
      </c>
      <c r="H233" s="553"/>
      <c r="J233" s="553" t="s">
        <v>874</v>
      </c>
      <c r="K233" s="550">
        <v>0.1</v>
      </c>
      <c r="L233" s="553" t="s">
        <v>185</v>
      </c>
    </row>
    <row r="234" spans="5:23" ht="17" customHeight="1" x14ac:dyDescent="0.2">
      <c r="F234" s="577" t="s">
        <v>952</v>
      </c>
      <c r="G234" s="556"/>
      <c r="H234" s="553"/>
    </row>
    <row r="235" spans="5:23" ht="17" hidden="1" customHeight="1" x14ac:dyDescent="0.2">
      <c r="F235" s="555" t="s">
        <v>241</v>
      </c>
      <c r="G235" s="575" t="s">
        <v>933</v>
      </c>
      <c r="H235" s="553"/>
      <c r="J235" s="553" t="s">
        <v>874</v>
      </c>
      <c r="K235" s="553">
        <v>2</v>
      </c>
      <c r="L235" s="553" t="s">
        <v>873</v>
      </c>
      <c r="M235" s="553">
        <v>5.0999999999999996</v>
      </c>
      <c r="N235" s="553" t="s">
        <v>185</v>
      </c>
      <c r="O235" s="497" t="s">
        <v>880</v>
      </c>
      <c r="P235" s="561">
        <v>47.31</v>
      </c>
      <c r="Q235" s="561"/>
      <c r="R235" s="553" t="s">
        <v>934</v>
      </c>
      <c r="S235" s="553">
        <v>47.31</v>
      </c>
      <c r="T235" s="576" t="s">
        <v>934</v>
      </c>
      <c r="U235" s="553">
        <f>680000/S235</f>
        <v>14373.282604100612</v>
      </c>
      <c r="V235" s="576" t="s">
        <v>954</v>
      </c>
    </row>
    <row r="236" spans="5:23" ht="17" customHeight="1" x14ac:dyDescent="0.2">
      <c r="F236" s="555" t="s">
        <v>241</v>
      </c>
      <c r="G236" s="556" t="s">
        <v>882</v>
      </c>
      <c r="H236" s="556"/>
      <c r="P236" s="561"/>
      <c r="Q236" s="561"/>
    </row>
    <row r="237" spans="5:23" ht="17" customHeight="1" x14ac:dyDescent="0.2">
      <c r="G237" s="575" t="s">
        <v>955</v>
      </c>
      <c r="I237" s="554">
        <v>7</v>
      </c>
      <c r="J237" s="553" t="s">
        <v>874</v>
      </c>
      <c r="K237" s="553">
        <f>ROUNDUP((K232/(K235*M235)),0)</f>
        <v>1</v>
      </c>
      <c r="L237" s="553" t="s">
        <v>935</v>
      </c>
      <c r="M237" s="497" t="s">
        <v>880</v>
      </c>
      <c r="N237" s="561">
        <f>K237*P235</f>
        <v>47.31</v>
      </c>
      <c r="O237" s="561"/>
      <c r="P237" s="553" t="s">
        <v>192</v>
      </c>
      <c r="Q237" s="497"/>
      <c r="R237" s="561"/>
      <c r="S237" s="554"/>
      <c r="T237" s="554"/>
      <c r="U237" s="554"/>
    </row>
    <row r="238" spans="5:23" ht="17" customHeight="1" x14ac:dyDescent="0.2">
      <c r="G238" s="602" t="s">
        <v>955</v>
      </c>
      <c r="H238" s="562"/>
      <c r="I238" s="564">
        <v>7</v>
      </c>
      <c r="J238" s="565" t="s">
        <v>874</v>
      </c>
      <c r="K238" s="565">
        <f>ROUNDUP((K232/(K235*M235)),0)</f>
        <v>1</v>
      </c>
      <c r="L238" s="565" t="s">
        <v>935</v>
      </c>
      <c r="M238" s="506" t="s">
        <v>880</v>
      </c>
      <c r="N238" s="566">
        <f>K238*P235</f>
        <v>47.31</v>
      </c>
      <c r="O238" s="566"/>
      <c r="P238" s="565" t="s">
        <v>192</v>
      </c>
    </row>
    <row r="239" spans="5:23" s="546" customFormat="1" ht="17" customHeight="1" x14ac:dyDescent="0.2">
      <c r="E239" s="544"/>
      <c r="F239" s="545"/>
      <c r="G239" s="545"/>
      <c r="H239" s="545"/>
      <c r="M239" s="545" t="s">
        <v>883</v>
      </c>
      <c r="N239" s="590">
        <f>SUM(N237:O238)</f>
        <v>94.62</v>
      </c>
      <c r="O239" s="590"/>
      <c r="P239" s="546" t="s">
        <v>192</v>
      </c>
    </row>
    <row r="240" spans="5:23" s="546" customFormat="1" ht="17" customHeight="1" x14ac:dyDescent="0.2">
      <c r="E240" s="544"/>
      <c r="F240" s="577" t="s">
        <v>306</v>
      </c>
      <c r="G240" s="577"/>
      <c r="O240" s="544"/>
    </row>
    <row r="241" spans="5:23" s="546" customFormat="1" ht="17" customHeight="1" x14ac:dyDescent="0.2">
      <c r="E241" s="544"/>
      <c r="F241" s="573" t="s">
        <v>241</v>
      </c>
      <c r="G241" s="547" t="s">
        <v>884</v>
      </c>
      <c r="J241" s="546" t="s">
        <v>874</v>
      </c>
      <c r="K241" s="548">
        <f>K233*K232</f>
        <v>0.26300000000000001</v>
      </c>
      <c r="L241" s="546" t="s">
        <v>189</v>
      </c>
      <c r="M241" s="544"/>
      <c r="N241" s="548"/>
      <c r="O241" s="544"/>
      <c r="U241" s="579"/>
      <c r="W241" s="579"/>
    </row>
    <row r="242" spans="5:23" s="546" customFormat="1" ht="17" customHeight="1" x14ac:dyDescent="0.2">
      <c r="E242" s="544"/>
      <c r="F242" s="573" t="s">
        <v>241</v>
      </c>
      <c r="G242" s="547" t="s">
        <v>882</v>
      </c>
      <c r="H242" s="547"/>
      <c r="J242" s="546" t="s">
        <v>874</v>
      </c>
      <c r="K242" s="548">
        <f>N239</f>
        <v>94.62</v>
      </c>
      <c r="L242" s="546" t="s">
        <v>192</v>
      </c>
      <c r="O242" s="544"/>
    </row>
    <row r="243" spans="5:23" s="546" customFormat="1" ht="17" customHeight="1" x14ac:dyDescent="0.2">
      <c r="E243" s="544"/>
      <c r="F243" s="573" t="s">
        <v>241</v>
      </c>
      <c r="G243" s="547" t="s">
        <v>147</v>
      </c>
      <c r="H243" s="547"/>
      <c r="J243" s="546" t="s">
        <v>874</v>
      </c>
      <c r="K243" s="548">
        <f>K232*1.3</f>
        <v>3.419</v>
      </c>
      <c r="L243" s="546" t="s">
        <v>184</v>
      </c>
      <c r="M243" s="349"/>
      <c r="N243" s="548"/>
      <c r="O243" s="548"/>
    </row>
    <row r="245" spans="5:23" s="546" customFormat="1" ht="17" customHeight="1" x14ac:dyDescent="0.2">
      <c r="E245" s="543" t="s">
        <v>961</v>
      </c>
      <c r="F245" s="547"/>
      <c r="G245" s="545"/>
      <c r="H245" s="548"/>
      <c r="I245" s="548"/>
      <c r="O245" s="544"/>
    </row>
    <row r="246" spans="5:23" ht="17" customHeight="1" x14ac:dyDescent="0.2">
      <c r="F246" s="555" t="s">
        <v>241</v>
      </c>
      <c r="G246" s="556" t="s">
        <v>930</v>
      </c>
      <c r="H246" s="553"/>
      <c r="J246" s="553" t="s">
        <v>874</v>
      </c>
      <c r="K246" s="550">
        <v>4.17</v>
      </c>
      <c r="L246" s="553" t="s">
        <v>184</v>
      </c>
    </row>
    <row r="247" spans="5:23" ht="17" customHeight="1" x14ac:dyDescent="0.2">
      <c r="F247" s="555" t="s">
        <v>241</v>
      </c>
      <c r="G247" s="556" t="s">
        <v>931</v>
      </c>
      <c r="H247" s="553"/>
      <c r="J247" s="553" t="s">
        <v>874</v>
      </c>
      <c r="K247" s="550">
        <v>0.12</v>
      </c>
      <c r="L247" s="553" t="s">
        <v>185</v>
      </c>
    </row>
    <row r="248" spans="5:23" ht="17" customHeight="1" x14ac:dyDescent="0.2">
      <c r="F248" s="577" t="s">
        <v>952</v>
      </c>
      <c r="G248" s="556"/>
      <c r="H248" s="553"/>
    </row>
    <row r="249" spans="5:23" ht="17" customHeight="1" x14ac:dyDescent="0.2">
      <c r="F249" s="555" t="s">
        <v>241</v>
      </c>
      <c r="G249" s="575" t="s">
        <v>933</v>
      </c>
      <c r="H249" s="553"/>
      <c r="J249" s="553" t="s">
        <v>874</v>
      </c>
      <c r="K249" s="553">
        <v>2</v>
      </c>
      <c r="L249" s="553" t="s">
        <v>873</v>
      </c>
      <c r="M249" s="553">
        <v>5.0999999999999996</v>
      </c>
      <c r="N249" s="553" t="s">
        <v>185</v>
      </c>
      <c r="O249" s="497" t="s">
        <v>880</v>
      </c>
      <c r="P249" s="561">
        <v>47.31</v>
      </c>
      <c r="Q249" s="561"/>
      <c r="R249" s="553" t="s">
        <v>934</v>
      </c>
      <c r="S249" s="553">
        <v>47.31</v>
      </c>
      <c r="T249" s="576" t="s">
        <v>934</v>
      </c>
      <c r="U249" s="553">
        <f>680000/S249</f>
        <v>14373.282604100612</v>
      </c>
      <c r="V249" s="576" t="s">
        <v>954</v>
      </c>
    </row>
    <row r="250" spans="5:23" ht="17" customHeight="1" x14ac:dyDescent="0.2">
      <c r="F250" s="555" t="s">
        <v>241</v>
      </c>
      <c r="G250" s="575" t="s">
        <v>334</v>
      </c>
      <c r="H250" s="553"/>
      <c r="J250" s="553" t="s">
        <v>874</v>
      </c>
      <c r="K250" s="553">
        <v>1</v>
      </c>
      <c r="L250" s="553" t="s">
        <v>873</v>
      </c>
      <c r="M250" s="553">
        <v>6</v>
      </c>
      <c r="N250" s="553" t="s">
        <v>185</v>
      </c>
      <c r="O250" s="497" t="s">
        <v>880</v>
      </c>
      <c r="P250" s="561"/>
      <c r="Q250" s="561"/>
      <c r="T250" s="576"/>
      <c r="U250" s="553">
        <v>120000</v>
      </c>
      <c r="V250" s="576" t="s">
        <v>957</v>
      </c>
    </row>
    <row r="251" spans="5:23" ht="17" customHeight="1" x14ac:dyDescent="0.2">
      <c r="F251" s="555" t="s">
        <v>241</v>
      </c>
      <c r="G251" s="556" t="s">
        <v>882</v>
      </c>
      <c r="H251" s="556"/>
    </row>
    <row r="252" spans="5:23" ht="17" customHeight="1" x14ac:dyDescent="0.2">
      <c r="G252" s="575" t="s">
        <v>955</v>
      </c>
      <c r="I252" s="554">
        <v>7</v>
      </c>
      <c r="J252" s="553" t="s">
        <v>874</v>
      </c>
      <c r="K252" s="553">
        <f>ROUNDUP((K246/(K249*M249)),0)</f>
        <v>1</v>
      </c>
      <c r="L252" s="553" t="s">
        <v>935</v>
      </c>
      <c r="M252" s="497" t="s">
        <v>880</v>
      </c>
      <c r="N252" s="561">
        <f>K252*P249</f>
        <v>47.31</v>
      </c>
      <c r="O252" s="561"/>
      <c r="P252" s="553" t="s">
        <v>192</v>
      </c>
      <c r="Q252" s="497"/>
      <c r="R252" s="561"/>
      <c r="S252" s="554"/>
      <c r="T252" s="554"/>
      <c r="U252" s="554"/>
    </row>
    <row r="253" spans="5:23" ht="17" customHeight="1" x14ac:dyDescent="0.2">
      <c r="G253" s="602" t="s">
        <v>955</v>
      </c>
      <c r="H253" s="562"/>
      <c r="I253" s="564">
        <v>7</v>
      </c>
      <c r="J253" s="565" t="s">
        <v>874</v>
      </c>
      <c r="K253" s="565">
        <f>ROUNDUP((K246/(K249*M249)),0)</f>
        <v>1</v>
      </c>
      <c r="L253" s="565" t="s">
        <v>935</v>
      </c>
      <c r="M253" s="506" t="s">
        <v>880</v>
      </c>
      <c r="N253" s="561">
        <f>K253*P249</f>
        <v>47.31</v>
      </c>
      <c r="O253" s="566"/>
      <c r="P253" s="565" t="s">
        <v>192</v>
      </c>
    </row>
    <row r="254" spans="5:23" s="546" customFormat="1" ht="17" customHeight="1" x14ac:dyDescent="0.2">
      <c r="E254" s="544"/>
      <c r="F254" s="545"/>
      <c r="G254" s="545"/>
      <c r="H254" s="545"/>
      <c r="M254" s="545" t="s">
        <v>883</v>
      </c>
      <c r="N254" s="590">
        <f>SUM(N252:O253)</f>
        <v>94.62</v>
      </c>
      <c r="O254" s="590"/>
      <c r="P254" s="546" t="s">
        <v>192</v>
      </c>
    </row>
    <row r="255" spans="5:23" s="546" customFormat="1" ht="17" customHeight="1" x14ac:dyDescent="0.2">
      <c r="E255" s="544"/>
      <c r="F255" s="577" t="s">
        <v>306</v>
      </c>
      <c r="G255" s="577"/>
      <c r="O255" s="544"/>
    </row>
    <row r="256" spans="5:23" s="546" customFormat="1" ht="17" customHeight="1" x14ac:dyDescent="0.2">
      <c r="E256" s="544"/>
      <c r="F256" s="573" t="s">
        <v>241</v>
      </c>
      <c r="G256" s="547" t="s">
        <v>884</v>
      </c>
      <c r="J256" s="546" t="s">
        <v>874</v>
      </c>
      <c r="K256" s="548">
        <f>K247*K246</f>
        <v>0.50039999999999996</v>
      </c>
      <c r="L256" s="546" t="s">
        <v>189</v>
      </c>
      <c r="M256" s="544"/>
      <c r="N256" s="548"/>
      <c r="O256" s="544"/>
      <c r="U256" s="579"/>
      <c r="W256" s="579"/>
    </row>
    <row r="257" spans="5:21" s="546" customFormat="1" ht="17" customHeight="1" x14ac:dyDescent="0.2">
      <c r="E257" s="544"/>
      <c r="F257" s="573" t="s">
        <v>241</v>
      </c>
      <c r="G257" s="547" t="s">
        <v>882</v>
      </c>
      <c r="H257" s="547"/>
      <c r="J257" s="546" t="s">
        <v>874</v>
      </c>
      <c r="K257" s="548">
        <f>N254</f>
        <v>94.62</v>
      </c>
      <c r="L257" s="546" t="s">
        <v>192</v>
      </c>
      <c r="O257" s="544"/>
    </row>
    <row r="258" spans="5:21" s="546" customFormat="1" ht="17" customHeight="1" x14ac:dyDescent="0.2">
      <c r="E258" s="544"/>
      <c r="F258" s="573" t="s">
        <v>241</v>
      </c>
      <c r="G258" s="547" t="s">
        <v>958</v>
      </c>
      <c r="H258" s="547"/>
      <c r="J258" s="546" t="s">
        <v>874</v>
      </c>
      <c r="K258" s="548">
        <f>(K246/((K250-0.1)*M250))*(K250*M250)</f>
        <v>4.6333333333333329</v>
      </c>
      <c r="L258" s="546" t="s">
        <v>184</v>
      </c>
      <c r="M258" s="349"/>
      <c r="N258" s="548"/>
      <c r="O258" s="548"/>
    </row>
    <row r="260" spans="5:21" s="546" customFormat="1" ht="17" customHeight="1" x14ac:dyDescent="0.2">
      <c r="E260" s="543" t="s">
        <v>962</v>
      </c>
      <c r="F260" s="547"/>
      <c r="G260" s="545"/>
      <c r="I260" s="581">
        <v>0.1</v>
      </c>
      <c r="J260" s="582" t="s">
        <v>873</v>
      </c>
      <c r="K260" s="582">
        <v>0.5</v>
      </c>
      <c r="L260" s="582" t="s">
        <v>185</v>
      </c>
      <c r="O260" s="544"/>
    </row>
    <row r="261" spans="5:21" s="546" customFormat="1" ht="17" customHeight="1" x14ac:dyDescent="0.2">
      <c r="E261" s="544"/>
      <c r="F261" s="555" t="s">
        <v>241</v>
      </c>
      <c r="G261" s="547" t="s">
        <v>887</v>
      </c>
      <c r="J261" s="546" t="s">
        <v>874</v>
      </c>
      <c r="K261" s="582">
        <f>1.225+(0.1*2)</f>
        <v>1.425</v>
      </c>
      <c r="L261" s="546" t="s">
        <v>185</v>
      </c>
      <c r="O261" s="544"/>
    </row>
    <row r="262" spans="5:21" s="546" customFormat="1" ht="17" customHeight="1" x14ac:dyDescent="0.2">
      <c r="E262" s="544"/>
      <c r="F262" s="547"/>
      <c r="G262" s="545"/>
      <c r="O262" s="544"/>
    </row>
    <row r="263" spans="5:21" ht="17" customHeight="1" x14ac:dyDescent="0.2">
      <c r="F263" s="555" t="s">
        <v>241</v>
      </c>
      <c r="G263" s="556" t="s">
        <v>878</v>
      </c>
      <c r="J263" s="553" t="s">
        <v>874</v>
      </c>
      <c r="K263" s="553">
        <f>ROUNDUP(((I260)/T263),0)</f>
        <v>1</v>
      </c>
      <c r="L263" s="553" t="s">
        <v>266</v>
      </c>
      <c r="M263" s="583">
        <v>8</v>
      </c>
      <c r="N263" s="544" t="s">
        <v>879</v>
      </c>
      <c r="O263" s="497" t="s">
        <v>880</v>
      </c>
      <c r="P263" s="559">
        <f>((3.14*(M263/1000)^2)/4)*12*7850</f>
        <v>4.7326079999999999</v>
      </c>
      <c r="Q263" s="559"/>
      <c r="R263" s="546" t="s">
        <v>192</v>
      </c>
      <c r="S263" s="497" t="s">
        <v>880</v>
      </c>
      <c r="T263" s="560">
        <v>0.2</v>
      </c>
      <c r="U263" s="546" t="s">
        <v>185</v>
      </c>
    </row>
    <row r="264" spans="5:21" ht="17" customHeight="1" x14ac:dyDescent="0.2">
      <c r="F264" s="555" t="s">
        <v>241</v>
      </c>
      <c r="G264" s="556" t="s">
        <v>881</v>
      </c>
      <c r="J264" s="553" t="s">
        <v>874</v>
      </c>
      <c r="K264" s="553">
        <f>ROUNDUP(((K261)/T264),0)</f>
        <v>8</v>
      </c>
      <c r="L264" s="553" t="s">
        <v>266</v>
      </c>
      <c r="M264" s="583">
        <v>6</v>
      </c>
      <c r="N264" s="544" t="s">
        <v>879</v>
      </c>
      <c r="O264" s="497" t="s">
        <v>880</v>
      </c>
      <c r="P264" s="559">
        <f t="shared" ref="P264" si="10">((3.14*(M264/1000)^2)/4)*12*7850</f>
        <v>2.6620919999999999</v>
      </c>
      <c r="Q264" s="559"/>
      <c r="R264" s="546" t="s">
        <v>192</v>
      </c>
      <c r="S264" s="497" t="s">
        <v>880</v>
      </c>
      <c r="T264" s="560">
        <v>0.2</v>
      </c>
      <c r="U264" s="546" t="s">
        <v>185</v>
      </c>
    </row>
    <row r="265" spans="5:21" s="546" customFormat="1" ht="17" customHeight="1" x14ac:dyDescent="0.2">
      <c r="E265" s="544"/>
      <c r="F265" s="573" t="s">
        <v>241</v>
      </c>
      <c r="G265" s="547" t="s">
        <v>882</v>
      </c>
      <c r="H265" s="547"/>
      <c r="O265" s="544"/>
    </row>
    <row r="266" spans="5:21" s="546" customFormat="1" ht="17" customHeight="1" x14ac:dyDescent="0.2">
      <c r="E266" s="544"/>
      <c r="F266" s="545"/>
      <c r="G266" s="486" t="s">
        <v>892</v>
      </c>
      <c r="H266" s="545"/>
      <c r="I266" s="544"/>
      <c r="J266" s="546" t="s">
        <v>874</v>
      </c>
      <c r="K266" s="546">
        <f>((2*(I260+K260))*K264)/12</f>
        <v>0.79999999999999993</v>
      </c>
      <c r="L266" s="546" t="s">
        <v>589</v>
      </c>
      <c r="M266" s="552" t="s">
        <v>880</v>
      </c>
      <c r="N266" s="548">
        <f>K266*P263</f>
        <v>3.7860863999999994</v>
      </c>
      <c r="O266" s="548"/>
      <c r="P266" s="546" t="s">
        <v>192</v>
      </c>
    </row>
    <row r="267" spans="5:21" s="546" customFormat="1" ht="17" customHeight="1" x14ac:dyDescent="0.2">
      <c r="E267" s="544"/>
      <c r="F267" s="545"/>
      <c r="G267" s="584" t="s">
        <v>893</v>
      </c>
      <c r="H267" s="585"/>
      <c r="I267" s="586"/>
      <c r="J267" s="587" t="s">
        <v>874</v>
      </c>
      <c r="K267" s="587">
        <f>(2*(K260+K261)*K263)/12</f>
        <v>0.32083333333333336</v>
      </c>
      <c r="L267" s="587" t="s">
        <v>589</v>
      </c>
      <c r="M267" s="506" t="s">
        <v>880</v>
      </c>
      <c r="N267" s="588">
        <f>K267*P264</f>
        <v>0.85408785000000009</v>
      </c>
      <c r="O267" s="588"/>
      <c r="P267" s="587" t="s">
        <v>192</v>
      </c>
    </row>
    <row r="268" spans="5:21" s="546" customFormat="1" ht="13.5" customHeight="1" x14ac:dyDescent="0.2">
      <c r="E268" s="544"/>
      <c r="F268" s="573"/>
      <c r="G268" s="577"/>
      <c r="H268" s="545"/>
      <c r="I268" s="544"/>
      <c r="M268" s="589" t="s">
        <v>883</v>
      </c>
      <c r="N268" s="590">
        <f>SUM(N266:O267)</f>
        <v>4.6401742499999994</v>
      </c>
      <c r="O268" s="590"/>
      <c r="P268" s="546" t="s">
        <v>192</v>
      </c>
      <c r="Q268" s="572"/>
      <c r="R268" s="548"/>
      <c r="S268" s="544"/>
      <c r="T268" s="544"/>
      <c r="U268" s="544"/>
    </row>
    <row r="269" spans="5:21" ht="17" customHeight="1" x14ac:dyDescent="0.2">
      <c r="F269" s="577" t="s">
        <v>306</v>
      </c>
      <c r="G269" s="575"/>
      <c r="H269" s="553"/>
      <c r="O269" s="578"/>
    </row>
    <row r="270" spans="5:21" s="546" customFormat="1" ht="17" customHeight="1" x14ac:dyDescent="0.2">
      <c r="E270" s="544"/>
      <c r="F270" s="573" t="s">
        <v>241</v>
      </c>
      <c r="G270" s="547" t="s">
        <v>884</v>
      </c>
      <c r="J270" s="546" t="s">
        <v>874</v>
      </c>
      <c r="K270" s="548">
        <f>(I260*K260)*K261</f>
        <v>7.1250000000000008E-2</v>
      </c>
      <c r="L270" s="546" t="s">
        <v>189</v>
      </c>
      <c r="O270" s="544"/>
    </row>
    <row r="271" spans="5:21" s="546" customFormat="1" ht="17" customHeight="1" x14ac:dyDescent="0.2">
      <c r="E271" s="544"/>
      <c r="F271" s="573" t="s">
        <v>241</v>
      </c>
      <c r="G271" s="547" t="s">
        <v>882</v>
      </c>
      <c r="H271" s="547"/>
      <c r="J271" s="546" t="s">
        <v>874</v>
      </c>
      <c r="K271" s="548">
        <f>N268</f>
        <v>4.6401742499999994</v>
      </c>
      <c r="L271" s="546" t="s">
        <v>192</v>
      </c>
      <c r="O271" s="544"/>
    </row>
    <row r="272" spans="5:21" s="546" customFormat="1" ht="17" customHeight="1" x14ac:dyDescent="0.2">
      <c r="E272" s="544"/>
      <c r="F272" s="555" t="s">
        <v>241</v>
      </c>
      <c r="G272" s="547" t="s">
        <v>147</v>
      </c>
      <c r="H272" s="547"/>
      <c r="J272" s="546" t="s">
        <v>874</v>
      </c>
      <c r="K272" s="548">
        <f>(I260+K260)*(K261+I260+I260)</f>
        <v>0.97500000000000009</v>
      </c>
      <c r="L272" s="546" t="s">
        <v>184</v>
      </c>
      <c r="O272" s="544"/>
    </row>
    <row r="273" spans="6:21" ht="17" customHeight="1" x14ac:dyDescent="0.2">
      <c r="F273" s="555"/>
      <c r="G273" s="575"/>
      <c r="I273" s="554"/>
      <c r="M273" s="552"/>
      <c r="N273" s="546"/>
      <c r="O273" s="546"/>
      <c r="P273" s="546"/>
      <c r="Q273" s="552"/>
      <c r="R273" s="561"/>
      <c r="S273" s="554"/>
      <c r="T273" s="554"/>
      <c r="U273" s="554"/>
    </row>
    <row r="278" spans="6:21" ht="17" customHeight="1" x14ac:dyDescent="0.2">
      <c r="P278" s="561"/>
      <c r="Q278" s="561"/>
    </row>
    <row r="279" spans="6:21" ht="17" customHeight="1" x14ac:dyDescent="0.2">
      <c r="P279" s="561"/>
      <c r="Q279" s="561"/>
    </row>
    <row r="292" spans="16:17" ht="17" customHeight="1" x14ac:dyDescent="0.2">
      <c r="P292" s="561"/>
      <c r="Q292" s="561"/>
    </row>
    <row r="293" spans="16:17" ht="17" customHeight="1" x14ac:dyDescent="0.2">
      <c r="P293" s="561"/>
      <c r="Q293" s="561"/>
    </row>
  </sheetData>
  <pageMargins left="0.7" right="0.7" top="0.75" bottom="0.75" header="0.3" footer="0.3"/>
  <pageSetup scale="52" orientation="portrait" r:id="rId1"/>
  <rowBreaks count="1" manualBreakCount="1">
    <brk id="88" min="2" max="24" man="1"/>
  </rowBreaks>
  <colBreaks count="1" manualBreakCount="1">
    <brk id="25" min="2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Rekap RAB</vt:lpstr>
      <vt:lpstr>RAB</vt:lpstr>
      <vt:lpstr>Time Schedule</vt:lpstr>
      <vt:lpstr>Daftar Harga</vt:lpstr>
      <vt:lpstr>Backup Fondasi</vt:lpstr>
      <vt:lpstr>Backup Sloof</vt:lpstr>
      <vt:lpstr>Backup Kolom</vt:lpstr>
      <vt:lpstr>Backup Balok</vt:lpstr>
      <vt:lpstr>Back Up Vol Plat Lt.</vt:lpstr>
      <vt:lpstr>Backup Pintu</vt:lpstr>
      <vt:lpstr>PONDASI</vt:lpstr>
      <vt:lpstr>Dinding</vt:lpstr>
      <vt:lpstr>Kurva S</vt:lpstr>
      <vt:lpstr>KOLOM</vt:lpstr>
      <vt:lpstr>BALOK</vt:lpstr>
      <vt:lpstr>'Back Up Vol Plat Lt.'!Print_Area</vt:lpstr>
      <vt:lpstr>'Backup Balok'!Print_Area</vt:lpstr>
      <vt:lpstr>'Backup Fondasi'!Print_Area</vt:lpstr>
      <vt:lpstr>'Backup Kolom'!Print_Area</vt:lpstr>
      <vt:lpstr>'Backup Pintu'!Print_Area</vt:lpstr>
      <vt:lpstr>'Backup Sloof'!Print_Area</vt:lpstr>
      <vt:lpstr>BALOK!Print_Area</vt:lpstr>
      <vt:lpstr>'Daftar Harga'!Print_Area</vt:lpstr>
      <vt:lpstr>Dinding!Print_Area</vt:lpstr>
      <vt:lpstr>KOLOM!Print_Area</vt:lpstr>
      <vt:lpstr>'Kurva S'!Print_Area</vt:lpstr>
      <vt:lpstr>PONDASI!Print_Area</vt:lpstr>
      <vt:lpstr>RAB!Print_Area</vt:lpstr>
      <vt:lpstr>'Rekap RAB'!Print_Area</vt:lpstr>
      <vt:lpstr>'Time Schedule'!Print_Area</vt:lpstr>
      <vt:lpstr>'Kurva S'!Print_Titles</vt:lpstr>
      <vt:lpstr>RAB!Print_Titles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cp:lastPrinted>2023-05-02T17:27:09Z</cp:lastPrinted>
  <dcterms:created xsi:type="dcterms:W3CDTF">2022-01-15T01:29:04Z</dcterms:created>
  <dcterms:modified xsi:type="dcterms:W3CDTF">2023-05-07T02:55:03Z</dcterms:modified>
  <cp:contentStatus/>
</cp:coreProperties>
</file>